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G:\Mi unidad\1. Defensoría\Administración de Riesgos\Riesgos 2026\"/>
    </mc:Choice>
  </mc:AlternateContent>
  <xr:revisionPtr revIDLastSave="0" documentId="13_ncr:1_{2CCD7863-6C00-4912-A7E2-1E41EACE116A}" xr6:coauthVersionLast="47" xr6:coauthVersionMax="47" xr10:uidLastSave="{00000000-0000-0000-0000-000000000000}"/>
  <bookViews>
    <workbookView xWindow="28680" yWindow="-120" windowWidth="29040" windowHeight="15840" tabRatio="1000" firstSheet="3" activeTab="3" xr2:uid="{00000000-000D-0000-FFFF-FFFF00000000}"/>
  </bookViews>
  <sheets>
    <sheet name="Control de Cambios" sheetId="32" state="hidden" r:id="rId1"/>
    <sheet name="INSTRUCCIONES" sheetId="4" r:id="rId2"/>
    <sheet name="Listados Datos" sheetId="13" state="hidden" r:id="rId3"/>
    <sheet name="MAPA DE RIESGOS" sheetId="38" r:id="rId4"/>
    <sheet name="Matriz Calor Inherente RGyRSI" sheetId="20" r:id="rId5"/>
    <sheet name="Matriz Calor Residual RGyRSI" sheetId="21" r:id="rId6"/>
    <sheet name="Inventario de activos de inf." sheetId="40" r:id="rId7"/>
    <sheet name="Amanezas y Vulnera Seg. Digital" sheetId="26" r:id="rId8"/>
    <sheet name="Anexo A Seg. Dig" sheetId="27" r:id="rId9"/>
    <sheet name="Tabla Probabilidad" sheetId="6" r:id="rId10"/>
    <sheet name="Tabla Impacto" sheetId="8" r:id="rId11"/>
    <sheet name="IMPACTO SEG D" sheetId="18" state="hidden" r:id="rId12"/>
    <sheet name="PROBABILIDAD R. CORRUPCIÓN" sheetId="22" r:id="rId13"/>
    <sheet name="Tabla Valoración controles" sheetId="25" r:id="rId14"/>
    <sheet name="IMPACTO CORRUPCIÓN" sheetId="7" r:id="rId15"/>
    <sheet name="VALORACIÓN DEL RIESGO DE CORRUP" sheetId="24" r:id="rId16"/>
    <sheet name="Clases de Riesgos" sheetId="5" r:id="rId17"/>
    <sheet name="EJEMPLO CONTROLES" sheetId="11" r:id="rId18"/>
    <sheet name="OPCIONES DE MANEJO DEL RIESGO" sheetId="12" r:id="rId19"/>
  </sheets>
  <definedNames>
    <definedName name="_xlnm._FilterDatabase" localSheetId="3" hidden="1">'MAPA DE RIESGOS'!$B$8:$BH$86</definedName>
    <definedName name="APLICACIÓN" localSheetId="6">#REF!</definedName>
    <definedName name="APLICACIÓN">#REF!</definedName>
    <definedName name="_xlnm.Print_Area" localSheetId="7">'Amanezas y Vulnera Seg. Digital'!$A$1:$B$64</definedName>
    <definedName name="_xlnm.Print_Area" localSheetId="16">'Clases de Riesgos'!$A$1:$D$11</definedName>
    <definedName name="_xlnm.Print_Area" localSheetId="0">'Control de Cambios'!$A$1:$E$20</definedName>
    <definedName name="_xlnm.Print_Area" localSheetId="17">'EJEMPLO CONTROLES'!$A$1:$G$27</definedName>
    <definedName name="_xlnm.Print_Area" localSheetId="14">'IMPACTO CORRUPCIÓN'!$A$1:$G$122</definedName>
    <definedName name="_xlnm.Print_Area" localSheetId="1">INSTRUCCIONES!$A$1:$K$75</definedName>
    <definedName name="_xlnm.Print_Area" localSheetId="6">'Inventario de activos de inf.'!$A$1:$BE$50</definedName>
    <definedName name="_xlnm.Print_Area" localSheetId="3">'MAPA DE RIESGOS'!$A$1:$CL$482</definedName>
    <definedName name="_xlnm.Print_Area" localSheetId="18">'OPCIONES DE MANEJO DEL RIESGO'!$A$1:$D$11</definedName>
    <definedName name="_xlnm.Print_Area" localSheetId="12">'PROBABILIDAD R. CORRUPCIÓN'!$A$1:$F$9</definedName>
    <definedName name="_xlnm.Print_Area" localSheetId="10">'Tabla Impacto'!$A$1:$E$10</definedName>
    <definedName name="_xlnm.Print_Area" localSheetId="9">'Tabla Probabilidad'!$A$1:$E$10</definedName>
    <definedName name="_xlnm.Print_Area" localSheetId="13">'Tabla Valoración controles'!$A$1:$F$16</definedName>
    <definedName name="_xlnm.Print_Area" localSheetId="15">'VALORACIÓN DEL RIESGO DE CORRUP'!$A$1:$H$14</definedName>
    <definedName name="CID" localSheetId="6">#REF!</definedName>
    <definedName name="CID">#REF!</definedName>
    <definedName name="clasificaciónriesgos" localSheetId="17">#REF!</definedName>
    <definedName name="clasificaciónriesgos" localSheetId="6">#REF!</definedName>
    <definedName name="clasificaciónriesgos" localSheetId="18">#REF!</definedName>
    <definedName name="clasificaciónriesgos" localSheetId="10">#REF!</definedName>
    <definedName name="clasificaciónriesgos" localSheetId="15">#REF!</definedName>
    <definedName name="clasificaciónriesgos">#REF!</definedName>
    <definedName name="códigos" localSheetId="17">#REF!</definedName>
    <definedName name="códigos" localSheetId="6">#REF!</definedName>
    <definedName name="códigos" localSheetId="18">#REF!</definedName>
    <definedName name="códigos" localSheetId="10">#REF!</definedName>
    <definedName name="códigos" localSheetId="15">#REF!</definedName>
    <definedName name="códigos">#REF!</definedName>
    <definedName name="Contexto_Externo" localSheetId="6">#REF!</definedName>
    <definedName name="Contexto_Externo">#REF!</definedName>
    <definedName name="Contexto_Interno" localSheetId="6">#REF!</definedName>
    <definedName name="Contexto_Interno">#REF!</definedName>
    <definedName name="Contexto_Proceso" localSheetId="6">#REF!</definedName>
    <definedName name="Contexto_Proceso">#REF!</definedName>
    <definedName name="Direccionamiento_Estratégico" localSheetId="17">#REF!</definedName>
    <definedName name="Direccionamiento_Estratégico" localSheetId="6">#REF!</definedName>
    <definedName name="Direccionamiento_Estratégico" localSheetId="18">#REF!</definedName>
    <definedName name="Direccionamiento_Estratégico" localSheetId="10">#REF!</definedName>
    <definedName name="Direccionamiento_Estratégico" localSheetId="15">#REF!</definedName>
    <definedName name="Direccionamiento_Estratégico">#REF!</definedName>
    <definedName name="económicos" localSheetId="17">#REF!</definedName>
    <definedName name="económicos" localSheetId="6">#REF!</definedName>
    <definedName name="económicos" localSheetId="18">#REF!</definedName>
    <definedName name="económicos" localSheetId="10">#REF!</definedName>
    <definedName name="económicos" localSheetId="15">#REF!</definedName>
    <definedName name="económicos">#REF!</definedName>
    <definedName name="EJECUCIÓN" localSheetId="6">#REF!</definedName>
    <definedName name="EJECUCIÓN">#REF!</definedName>
    <definedName name="externo" localSheetId="17">#REF!</definedName>
    <definedName name="externo" localSheetId="6">#REF!</definedName>
    <definedName name="externo" localSheetId="18">#REF!</definedName>
    <definedName name="externo" localSheetId="10">#REF!</definedName>
    <definedName name="externo" localSheetId="15">#REF!</definedName>
    <definedName name="externo">#REF!</definedName>
    <definedName name="externos2" localSheetId="17">#REF!</definedName>
    <definedName name="externos2" localSheetId="6">#REF!</definedName>
    <definedName name="externos2" localSheetId="18">#REF!</definedName>
    <definedName name="externos2" localSheetId="10">#REF!</definedName>
    <definedName name="externos2" localSheetId="15">#REF!</definedName>
    <definedName name="externos2">#REF!</definedName>
    <definedName name="factores" localSheetId="17">#REF!</definedName>
    <definedName name="factores" localSheetId="6">#REF!</definedName>
    <definedName name="factores" localSheetId="18">#REF!</definedName>
    <definedName name="factores" localSheetId="10">#REF!</definedName>
    <definedName name="factores" localSheetId="15">#REF!</definedName>
    <definedName name="factores">#REF!</definedName>
    <definedName name="FRECUENCIA" localSheetId="6">#REF!</definedName>
    <definedName name="FRECUENCIA">#REF!</definedName>
    <definedName name="impacto" localSheetId="17">#REF!</definedName>
    <definedName name="impacto" localSheetId="6">#REF!</definedName>
    <definedName name="impacto" localSheetId="18">#REF!</definedName>
    <definedName name="impacto" localSheetId="10">#REF!</definedName>
    <definedName name="impacto" localSheetId="15">#REF!</definedName>
    <definedName name="impacto">#REF!</definedName>
    <definedName name="impactoco" localSheetId="17">#REF!</definedName>
    <definedName name="impactoco" localSheetId="6">#REF!</definedName>
    <definedName name="impactoco" localSheetId="18">#REF!</definedName>
    <definedName name="impactoco" localSheetId="10">#REF!</definedName>
    <definedName name="impactoco" localSheetId="15">#REF!</definedName>
    <definedName name="impactoco">#REF!</definedName>
    <definedName name="infraestructura" localSheetId="17">#REF!</definedName>
    <definedName name="infraestructura" localSheetId="6">#REF!</definedName>
    <definedName name="infraestructura" localSheetId="18">#REF!</definedName>
    <definedName name="infraestructura" localSheetId="10">#REF!</definedName>
    <definedName name="infraestructura" localSheetId="15">#REF!</definedName>
    <definedName name="infraestructura">#REF!</definedName>
    <definedName name="interno" localSheetId="17">#REF!</definedName>
    <definedName name="interno" localSheetId="6">#REF!</definedName>
    <definedName name="interno" localSheetId="18">#REF!</definedName>
    <definedName name="interno" localSheetId="10">#REF!</definedName>
    <definedName name="interno" localSheetId="15">#REF!</definedName>
    <definedName name="interno">#REF!</definedName>
    <definedName name="macroprocesos" localSheetId="17">#REF!</definedName>
    <definedName name="macroprocesos" localSheetId="6">#REF!</definedName>
    <definedName name="macroprocesos" localSheetId="18">#REF!</definedName>
    <definedName name="macroprocesos" localSheetId="10">#REF!</definedName>
    <definedName name="macroprocesos" localSheetId="15">#REF!</definedName>
    <definedName name="macroprocesos">#REF!</definedName>
    <definedName name="medio_ambientales" localSheetId="17">#REF!</definedName>
    <definedName name="medio_ambientales" localSheetId="6">#REF!</definedName>
    <definedName name="medio_ambientales" localSheetId="18">#REF!</definedName>
    <definedName name="medio_ambientales" localSheetId="10">#REF!</definedName>
    <definedName name="medio_ambientales" localSheetId="15">#REF!</definedName>
    <definedName name="medio_ambientales">#REF!</definedName>
    <definedName name="personal" localSheetId="17">#REF!</definedName>
    <definedName name="personal" localSheetId="6">#REF!</definedName>
    <definedName name="personal" localSheetId="18">#REF!</definedName>
    <definedName name="personal" localSheetId="10">#REF!</definedName>
    <definedName name="personal" localSheetId="15">#REF!</definedName>
    <definedName name="personal">#REF!</definedName>
    <definedName name="políticos" localSheetId="17">#REF!</definedName>
    <definedName name="políticos" localSheetId="6">#REF!</definedName>
    <definedName name="políticos" localSheetId="18">#REF!</definedName>
    <definedName name="políticos" localSheetId="10">#REF!</definedName>
    <definedName name="políticos" localSheetId="15">#REF!</definedName>
    <definedName name="políticos">#REF!</definedName>
    <definedName name="probabilidad" localSheetId="17">#REF!</definedName>
    <definedName name="probabilidad" localSheetId="6">#REF!</definedName>
    <definedName name="probabilidad" localSheetId="18">#REF!</definedName>
    <definedName name="probabilidad" localSheetId="10">#REF!</definedName>
    <definedName name="probabilidad" localSheetId="15">#REF!</definedName>
    <definedName name="probabilidad">#REF!</definedName>
    <definedName name="proceso" localSheetId="17">#REF!</definedName>
    <definedName name="proceso" localSheetId="6">#REF!</definedName>
    <definedName name="proceso" localSheetId="18">#REF!</definedName>
    <definedName name="proceso" localSheetId="10">#REF!</definedName>
    <definedName name="proceso" localSheetId="15">#REF!</definedName>
    <definedName name="proceso">#REF!</definedName>
    <definedName name="procesos" localSheetId="17">#REF!</definedName>
    <definedName name="procesos" localSheetId="6">#REF!</definedName>
    <definedName name="procesos" localSheetId="18">#REF!</definedName>
    <definedName name="procesos" localSheetId="10">#REF!</definedName>
    <definedName name="procesos" localSheetId="15">#REF!</definedName>
    <definedName name="procesos">#REF!</definedName>
    <definedName name="Riesgo_de_Corrupción" localSheetId="6">#REF!</definedName>
    <definedName name="Riesgo_de_Corrupción">#REF!</definedName>
    <definedName name="Riesgo_General" localSheetId="6">#REF!</definedName>
    <definedName name="Riesgo_General">#REF!</definedName>
    <definedName name="sociales" localSheetId="17">#REF!</definedName>
    <definedName name="sociales" localSheetId="6">#REF!</definedName>
    <definedName name="sociales" localSheetId="18">#REF!</definedName>
    <definedName name="sociales" localSheetId="10">#REF!</definedName>
    <definedName name="sociales" localSheetId="15">#REF!</definedName>
    <definedName name="sociales">#REF!</definedName>
    <definedName name="tecnología" localSheetId="17">#REF!</definedName>
    <definedName name="tecnología" localSheetId="6">#REF!</definedName>
    <definedName name="tecnología" localSheetId="18">#REF!</definedName>
    <definedName name="tecnología" localSheetId="10">#REF!</definedName>
    <definedName name="tecnología" localSheetId="15">#REF!</definedName>
    <definedName name="tecnología">#REF!</definedName>
    <definedName name="tecnológicos" localSheetId="17">#REF!</definedName>
    <definedName name="tecnológicos" localSheetId="6">#REF!</definedName>
    <definedName name="tecnológicos" localSheetId="18">#REF!</definedName>
    <definedName name="tecnológicos" localSheetId="10">#REF!</definedName>
    <definedName name="tecnológicos" localSheetId="15">#REF!</definedName>
    <definedName name="tecnológicos">#REF!</definedName>
    <definedName name="TIPO_CONTROL" localSheetId="6">#REF!</definedName>
    <definedName name="TIPO_CONTROL">#REF!</definedName>
    <definedName name="TIPO_RIESGO" localSheetId="6">#REF!</definedName>
    <definedName name="TIPO_RIESGO">#REF!</definedName>
    <definedName name="TIPOLOGÍA" localSheetId="6">#REF!</definedName>
    <definedName name="TIPOLOGÍA">#REF!</definedName>
    <definedName name="_xlnm.Print_Titles" localSheetId="1">INSTRUCCIONES!$1:$3</definedName>
    <definedName name="_xlnm.Print_Titles" localSheetId="3">'MAPA DE RIESGOS'!$3:$8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99" i="38" l="1"/>
  <c r="K201" i="38" l="1"/>
  <c r="AL200" i="38"/>
  <c r="AI200" i="38"/>
  <c r="AL199" i="38"/>
  <c r="AI199" i="38"/>
  <c r="AL198" i="38"/>
  <c r="AI198" i="38"/>
  <c r="AL197" i="38"/>
  <c r="AI197" i="38"/>
  <c r="AL196" i="38"/>
  <c r="AI196" i="38"/>
  <c r="AT197" i="38" s="1"/>
  <c r="AS197" i="38" s="1"/>
  <c r="AW195" i="38"/>
  <c r="AX195" i="38" s="1"/>
  <c r="AP195" i="38"/>
  <c r="AQ195" i="38" s="1"/>
  <c r="AL195" i="38"/>
  <c r="AI195" i="38"/>
  <c r="AB195" i="38"/>
  <c r="W195" i="38"/>
  <c r="X195" i="38" s="1"/>
  <c r="V195" i="38"/>
  <c r="T195" i="38"/>
  <c r="S195" i="38"/>
  <c r="G195" i="38"/>
  <c r="AL158" i="38"/>
  <c r="AI158" i="38"/>
  <c r="AL157" i="38"/>
  <c r="AI157" i="38"/>
  <c r="AL156" i="38"/>
  <c r="AI156" i="38"/>
  <c r="AL155" i="38"/>
  <c r="AI155" i="38"/>
  <c r="AL154" i="38"/>
  <c r="AI154" i="38"/>
  <c r="AW153" i="38"/>
  <c r="AX153" i="38" s="1"/>
  <c r="AP153" i="38"/>
  <c r="AR153" i="38" s="1"/>
  <c r="AL153" i="38"/>
  <c r="AI153" i="38"/>
  <c r="AB153" i="38"/>
  <c r="W153" i="38"/>
  <c r="X153" i="38" s="1"/>
  <c r="V153" i="38"/>
  <c r="T153" i="38"/>
  <c r="S153" i="38"/>
  <c r="G153" i="38"/>
  <c r="AT154" i="38" l="1"/>
  <c r="AS154" i="38" s="1"/>
  <c r="AT199" i="38"/>
  <c r="AS199" i="38" s="1"/>
  <c r="Y195" i="38"/>
  <c r="AT200" i="38"/>
  <c r="AS200" i="38" s="1"/>
  <c r="AT157" i="38"/>
  <c r="AS157" i="38" s="1"/>
  <c r="Y153" i="38"/>
  <c r="AT198" i="38"/>
  <c r="AS198" i="38" s="1"/>
  <c r="AT155" i="38"/>
  <c r="AS155" i="38" s="1"/>
  <c r="AT158" i="38"/>
  <c r="AS158" i="38" s="1"/>
  <c r="AR195" i="38"/>
  <c r="AP196" i="38"/>
  <c r="AP197" i="38"/>
  <c r="AP198" i="38"/>
  <c r="AP199" i="38"/>
  <c r="AP200" i="38"/>
  <c r="AT195" i="38"/>
  <c r="AS195" i="38" s="1"/>
  <c r="AU195" i="38" s="1"/>
  <c r="AT156" i="38"/>
  <c r="AS156" i="38" s="1"/>
  <c r="AQ153" i="38"/>
  <c r="AP154" i="38"/>
  <c r="AP155" i="38"/>
  <c r="AP156" i="38"/>
  <c r="AP157" i="38"/>
  <c r="AP158" i="38"/>
  <c r="AT153" i="38"/>
  <c r="AS153" i="38" s="1"/>
  <c r="AT196" i="38" l="1"/>
  <c r="AS196" i="38" s="1"/>
  <c r="AR200" i="38"/>
  <c r="AQ200" i="38"/>
  <c r="AU200" i="38" s="1"/>
  <c r="AR199" i="38"/>
  <c r="AQ199" i="38"/>
  <c r="AU199" i="38" s="1"/>
  <c r="AR198" i="38"/>
  <c r="AQ198" i="38"/>
  <c r="AU198" i="38" s="1"/>
  <c r="AR196" i="38"/>
  <c r="AQ196" i="38"/>
  <c r="AU196" i="38" s="1"/>
  <c r="AR197" i="38"/>
  <c r="AQ197" i="38"/>
  <c r="AU197" i="38" s="1"/>
  <c r="AR158" i="38"/>
  <c r="AQ158" i="38"/>
  <c r="AU158" i="38" s="1"/>
  <c r="AR156" i="38"/>
  <c r="AQ156" i="38"/>
  <c r="AU156" i="38" s="1"/>
  <c r="AR155" i="38"/>
  <c r="AQ155" i="38"/>
  <c r="AU155" i="38" s="1"/>
  <c r="AR154" i="38"/>
  <c r="AQ154" i="38"/>
  <c r="AU154" i="38" s="1"/>
  <c r="AR157" i="38"/>
  <c r="AQ157" i="38"/>
  <c r="AU157" i="38" s="1"/>
  <c r="AU153" i="38"/>
  <c r="AL116" i="38" l="1"/>
  <c r="AI116" i="38"/>
  <c r="AL115" i="38"/>
  <c r="AI115" i="38"/>
  <c r="AL114" i="38"/>
  <c r="AI114" i="38"/>
  <c r="AL113" i="38"/>
  <c r="AI113" i="38"/>
  <c r="AL112" i="38"/>
  <c r="AI112" i="38"/>
  <c r="AW111" i="38"/>
  <c r="AX111" i="38" s="1"/>
  <c r="AL111" i="38"/>
  <c r="AI111" i="38"/>
  <c r="AT112" i="38" s="1"/>
  <c r="AS112" i="38" s="1"/>
  <c r="AB111" i="38"/>
  <c r="W111" i="38"/>
  <c r="X111" i="38" s="1"/>
  <c r="V111" i="38"/>
  <c r="S111" i="38"/>
  <c r="G111" i="38"/>
  <c r="AT116" i="38" l="1"/>
  <c r="AS116" i="38" s="1"/>
  <c r="AT114" i="38"/>
  <c r="AS114" i="38" s="1"/>
  <c r="AT115" i="38"/>
  <c r="AS115" i="38" s="1"/>
  <c r="AT111" i="38"/>
  <c r="AS111" i="38" s="1"/>
  <c r="AT113" i="38"/>
  <c r="AS113" i="38" s="1"/>
  <c r="Y111" i="38"/>
  <c r="T111" i="38"/>
  <c r="AP111" i="38" s="1"/>
  <c r="AQ111" i="38" s="1"/>
  <c r="AP112" i="38"/>
  <c r="AP113" i="38"/>
  <c r="AP114" i="38"/>
  <c r="AP115" i="38"/>
  <c r="AP116" i="38"/>
  <c r="AU111" i="38" l="1"/>
  <c r="AR111" i="38"/>
  <c r="AR116" i="38"/>
  <c r="AQ116" i="38"/>
  <c r="AU116" i="38" s="1"/>
  <c r="AR114" i="38"/>
  <c r="AQ114" i="38"/>
  <c r="AU114" i="38" s="1"/>
  <c r="AR112" i="38"/>
  <c r="AQ112" i="38"/>
  <c r="AU112" i="38" s="1"/>
  <c r="AR115" i="38"/>
  <c r="AQ115" i="38"/>
  <c r="AU115" i="38" s="1"/>
  <c r="AR113" i="38"/>
  <c r="AQ113" i="38"/>
  <c r="AU113" i="38" s="1"/>
  <c r="G75" i="38" l="1"/>
  <c r="G51" i="38"/>
  <c r="K39" i="38" l="1"/>
  <c r="K33" i="38"/>
  <c r="K15" i="38" l="1"/>
  <c r="G15" i="38" s="1"/>
  <c r="K21" i="38"/>
  <c r="G21" i="38" s="1"/>
  <c r="K27" i="38"/>
  <c r="G27" i="38" s="1"/>
  <c r="K45" i="38"/>
  <c r="G45" i="38" s="1"/>
  <c r="K57" i="38"/>
  <c r="G57" i="38" s="1"/>
  <c r="K63" i="38"/>
  <c r="G63" i="38" s="1"/>
  <c r="K69" i="38"/>
  <c r="G69" i="38" s="1"/>
  <c r="G81" i="38"/>
  <c r="K87" i="38"/>
  <c r="G87" i="38" s="1"/>
  <c r="K93" i="38"/>
  <c r="G93" i="38" s="1"/>
  <c r="G99" i="38"/>
  <c r="K105" i="38"/>
  <c r="G105" i="38" s="1"/>
  <c r="K117" i="38"/>
  <c r="G117" i="38" s="1"/>
  <c r="K123" i="38"/>
  <c r="G123" i="38" s="1"/>
  <c r="G129" i="38"/>
  <c r="K135" i="38"/>
  <c r="G135" i="38" s="1"/>
  <c r="G141" i="38"/>
  <c r="K147" i="38"/>
  <c r="G147" i="38" s="1"/>
  <c r="K159" i="38"/>
  <c r="G159" i="38" s="1"/>
  <c r="G165" i="38"/>
  <c r="K171" i="38"/>
  <c r="G171" i="38" s="1"/>
  <c r="K177" i="38"/>
  <c r="G177" i="38" s="1"/>
  <c r="K183" i="38"/>
  <c r="G183" i="38" s="1"/>
  <c r="G189" i="38"/>
  <c r="G201" i="38"/>
  <c r="K207" i="38"/>
  <c r="G207" i="38" s="1"/>
  <c r="K213" i="38"/>
  <c r="G213" i="38" s="1"/>
  <c r="K219" i="38"/>
  <c r="G219" i="38" s="1"/>
  <c r="K225" i="38"/>
  <c r="G225" i="38" s="1"/>
  <c r="K231" i="38"/>
  <c r="G231" i="38" s="1"/>
  <c r="K237" i="38"/>
  <c r="G237" i="38" s="1"/>
  <c r="K243" i="38"/>
  <c r="G243" i="38" s="1"/>
  <c r="G249" i="38"/>
  <c r="K255" i="38"/>
  <c r="G255" i="38" s="1"/>
  <c r="K261" i="38"/>
  <c r="G261" i="38" s="1"/>
  <c r="G267" i="38"/>
  <c r="K273" i="38"/>
  <c r="G273" i="38" s="1"/>
  <c r="K279" i="38"/>
  <c r="G279" i="38" s="1"/>
  <c r="K285" i="38"/>
  <c r="G285" i="38" s="1"/>
  <c r="G291" i="38"/>
  <c r="G297" i="38"/>
  <c r="G303" i="38"/>
  <c r="G309" i="38"/>
  <c r="K315" i="38"/>
  <c r="G315" i="38" s="1"/>
  <c r="K321" i="38"/>
  <c r="G321" i="38" s="1"/>
  <c r="K327" i="38"/>
  <c r="G327" i="38" s="1"/>
  <c r="K333" i="38"/>
  <c r="G333" i="38" s="1"/>
  <c r="G339" i="38"/>
  <c r="G345" i="38"/>
  <c r="G351" i="38"/>
  <c r="G357" i="38"/>
  <c r="K363" i="38"/>
  <c r="G363" i="38" s="1"/>
  <c r="K369" i="38"/>
  <c r="G369" i="38" s="1"/>
  <c r="K375" i="38"/>
  <c r="G375" i="38" s="1"/>
  <c r="K381" i="38"/>
  <c r="G381" i="38" s="1"/>
  <c r="K387" i="38"/>
  <c r="G387" i="38" s="1"/>
  <c r="G393" i="38"/>
  <c r="G399" i="38"/>
  <c r="G405" i="38"/>
  <c r="G411" i="38"/>
  <c r="G417" i="38"/>
  <c r="K423" i="38"/>
  <c r="G423" i="38" s="1"/>
  <c r="K429" i="38"/>
  <c r="G429" i="38" s="1"/>
  <c r="K435" i="38"/>
  <c r="G435" i="38" s="1"/>
  <c r="G441" i="38"/>
  <c r="G447" i="38"/>
  <c r="K453" i="38"/>
  <c r="G453" i="38" s="1"/>
  <c r="G459" i="38"/>
  <c r="K465" i="38"/>
  <c r="G465" i="38" s="1"/>
  <c r="K471" i="38"/>
  <c r="G471" i="38" s="1"/>
  <c r="G477" i="38"/>
  <c r="K9" i="38"/>
  <c r="G9" i="38" s="1"/>
  <c r="AL482" i="38"/>
  <c r="AI482" i="38"/>
  <c r="AL481" i="38"/>
  <c r="AI481" i="38"/>
  <c r="AL480" i="38"/>
  <c r="AI480" i="38"/>
  <c r="AL479" i="38"/>
  <c r="AI479" i="38"/>
  <c r="AL478" i="38"/>
  <c r="AI478" i="38"/>
  <c r="AW477" i="38"/>
  <c r="AX477" i="38" s="1"/>
  <c r="AL477" i="38"/>
  <c r="AI477" i="38"/>
  <c r="AB477" i="38"/>
  <c r="W477" i="38"/>
  <c r="X477" i="38" s="1"/>
  <c r="V477" i="38"/>
  <c r="S477" i="38"/>
  <c r="T477" i="38" s="1"/>
  <c r="AL476" i="38"/>
  <c r="AI476" i="38"/>
  <c r="AL475" i="38"/>
  <c r="AI475" i="38"/>
  <c r="AL474" i="38"/>
  <c r="AI474" i="38"/>
  <c r="AL473" i="38"/>
  <c r="AI473" i="38"/>
  <c r="AL472" i="38"/>
  <c r="AI472" i="38"/>
  <c r="AW471" i="38"/>
  <c r="AX471" i="38" s="1"/>
  <c r="AL471" i="38"/>
  <c r="AI471" i="38"/>
  <c r="AB471" i="38"/>
  <c r="W471" i="38"/>
  <c r="V471" i="38"/>
  <c r="S471" i="38"/>
  <c r="T471" i="38" s="1"/>
  <c r="AL470" i="38"/>
  <c r="AI470" i="38"/>
  <c r="AL469" i="38"/>
  <c r="AI469" i="38"/>
  <c r="AL468" i="38"/>
  <c r="AI468" i="38"/>
  <c r="AL467" i="38"/>
  <c r="AI467" i="38"/>
  <c r="AL466" i="38"/>
  <c r="AI466" i="38"/>
  <c r="AW465" i="38"/>
  <c r="AX465" i="38" s="1"/>
  <c r="AL465" i="38"/>
  <c r="AI465" i="38"/>
  <c r="AB465" i="38"/>
  <c r="W465" i="38"/>
  <c r="X465" i="38" s="1"/>
  <c r="V465" i="38"/>
  <c r="S465" i="38"/>
  <c r="AL464" i="38"/>
  <c r="AI464" i="38"/>
  <c r="AL463" i="38"/>
  <c r="AI463" i="38"/>
  <c r="AL462" i="38"/>
  <c r="AI462" i="38"/>
  <c r="AL461" i="38"/>
  <c r="AI461" i="38"/>
  <c r="AL460" i="38"/>
  <c r="AI460" i="38"/>
  <c r="AW459" i="38"/>
  <c r="AX459" i="38" s="1"/>
  <c r="AL459" i="38"/>
  <c r="AI459" i="38"/>
  <c r="AB459" i="38"/>
  <c r="W459" i="38"/>
  <c r="X459" i="38" s="1"/>
  <c r="V459" i="38"/>
  <c r="S459" i="38"/>
  <c r="AL458" i="38"/>
  <c r="AI458" i="38"/>
  <c r="AL457" i="38"/>
  <c r="AI457" i="38"/>
  <c r="AL456" i="38"/>
  <c r="AI456" i="38"/>
  <c r="AL455" i="38"/>
  <c r="AI455" i="38"/>
  <c r="AL454" i="38"/>
  <c r="AI454" i="38"/>
  <c r="AW453" i="38"/>
  <c r="AX453" i="38" s="1"/>
  <c r="AL453" i="38"/>
  <c r="AI453" i="38"/>
  <c r="AB453" i="38"/>
  <c r="W453" i="38"/>
  <c r="X453" i="38" s="1"/>
  <c r="V453" i="38"/>
  <c r="S453" i="38"/>
  <c r="AL452" i="38"/>
  <c r="AI452" i="38"/>
  <c r="AL451" i="38"/>
  <c r="AI451" i="38"/>
  <c r="AL450" i="38"/>
  <c r="AI450" i="38"/>
  <c r="AL449" i="38"/>
  <c r="AI449" i="38"/>
  <c r="AL448" i="38"/>
  <c r="AI448" i="38"/>
  <c r="AW447" i="38"/>
  <c r="AX447" i="38" s="1"/>
  <c r="AL447" i="38"/>
  <c r="AI447" i="38"/>
  <c r="AT447" i="38" s="1"/>
  <c r="AS447" i="38" s="1"/>
  <c r="AB447" i="38"/>
  <c r="W447" i="38"/>
  <c r="V447" i="38"/>
  <c r="S447" i="38"/>
  <c r="T447" i="38" s="1"/>
  <c r="AL446" i="38"/>
  <c r="AI446" i="38"/>
  <c r="AL445" i="38"/>
  <c r="AI445" i="38"/>
  <c r="AL444" i="38"/>
  <c r="AI444" i="38"/>
  <c r="AL443" i="38"/>
  <c r="AI443" i="38"/>
  <c r="AL442" i="38"/>
  <c r="AI442" i="38"/>
  <c r="AW441" i="38"/>
  <c r="AX441" i="38" s="1"/>
  <c r="AL441" i="38"/>
  <c r="AI441" i="38"/>
  <c r="AB441" i="38"/>
  <c r="W441" i="38"/>
  <c r="X441" i="38" s="1"/>
  <c r="V441" i="38"/>
  <c r="S441" i="38"/>
  <c r="AL440" i="38"/>
  <c r="AI440" i="38"/>
  <c r="AL439" i="38"/>
  <c r="AI439" i="38"/>
  <c r="AL438" i="38"/>
  <c r="AI438" i="38"/>
  <c r="AL437" i="38"/>
  <c r="AI437" i="38"/>
  <c r="AL436" i="38"/>
  <c r="AI436" i="38"/>
  <c r="AW435" i="38"/>
  <c r="AX435" i="38" s="1"/>
  <c r="AL435" i="38"/>
  <c r="AI435" i="38"/>
  <c r="AB435" i="38"/>
  <c r="W435" i="38"/>
  <c r="V435" i="38"/>
  <c r="S435" i="38"/>
  <c r="T435" i="38" s="1"/>
  <c r="AL434" i="38"/>
  <c r="AI434" i="38"/>
  <c r="AL433" i="38"/>
  <c r="AI433" i="38"/>
  <c r="AL432" i="38"/>
  <c r="AI432" i="38"/>
  <c r="AL431" i="38"/>
  <c r="AI431" i="38"/>
  <c r="AL430" i="38"/>
  <c r="AI430" i="38"/>
  <c r="AW429" i="38"/>
  <c r="AX429" i="38" s="1"/>
  <c r="AL429" i="38"/>
  <c r="AI429" i="38"/>
  <c r="AB429" i="38"/>
  <c r="W429" i="38"/>
  <c r="X429" i="38" s="1"/>
  <c r="V429" i="38"/>
  <c r="S429" i="38"/>
  <c r="AL428" i="38"/>
  <c r="AI428" i="38"/>
  <c r="AL427" i="38"/>
  <c r="AI427" i="38"/>
  <c r="AL426" i="38"/>
  <c r="AI426" i="38"/>
  <c r="AL425" i="38"/>
  <c r="AI425" i="38"/>
  <c r="AL424" i="38"/>
  <c r="AI424" i="38"/>
  <c r="AW423" i="38"/>
  <c r="AX423" i="38" s="1"/>
  <c r="AL423" i="38"/>
  <c r="AI423" i="38"/>
  <c r="AB423" i="38"/>
  <c r="W423" i="38"/>
  <c r="X423" i="38" s="1"/>
  <c r="V423" i="38"/>
  <c r="S423" i="38"/>
  <c r="AL422" i="38"/>
  <c r="AI422" i="38"/>
  <c r="AL421" i="38"/>
  <c r="AI421" i="38"/>
  <c r="AL420" i="38"/>
  <c r="AI420" i="38"/>
  <c r="AL419" i="38"/>
  <c r="AI419" i="38"/>
  <c r="AL418" i="38"/>
  <c r="AI418" i="38"/>
  <c r="AW417" i="38"/>
  <c r="AX417" i="38" s="1"/>
  <c r="AL417" i="38"/>
  <c r="AI417" i="38"/>
  <c r="AB417" i="38"/>
  <c r="W417" i="38"/>
  <c r="X417" i="38" s="1"/>
  <c r="V417" i="38"/>
  <c r="S417" i="38"/>
  <c r="AL416" i="38"/>
  <c r="AI416" i="38"/>
  <c r="AL415" i="38"/>
  <c r="AI415" i="38"/>
  <c r="AL414" i="38"/>
  <c r="AI414" i="38"/>
  <c r="AL413" i="38"/>
  <c r="AI413" i="38"/>
  <c r="AL412" i="38"/>
  <c r="AI412" i="38"/>
  <c r="AW411" i="38"/>
  <c r="AX411" i="38" s="1"/>
  <c r="AL411" i="38"/>
  <c r="AI411" i="38"/>
  <c r="AB411" i="38"/>
  <c r="W411" i="38"/>
  <c r="X411" i="38" s="1"/>
  <c r="V411" i="38"/>
  <c r="S411" i="38"/>
  <c r="AL410" i="38"/>
  <c r="AI410" i="38"/>
  <c r="AL409" i="38"/>
  <c r="AI409" i="38"/>
  <c r="AL408" i="38"/>
  <c r="AI408" i="38"/>
  <c r="AL407" i="38"/>
  <c r="AI407" i="38"/>
  <c r="AL406" i="38"/>
  <c r="AI406" i="38"/>
  <c r="AW405" i="38"/>
  <c r="AX405" i="38" s="1"/>
  <c r="AL405" i="38"/>
  <c r="AI405" i="38"/>
  <c r="AB405" i="38"/>
  <c r="W405" i="38"/>
  <c r="X405" i="38" s="1"/>
  <c r="V405" i="38"/>
  <c r="S405" i="38"/>
  <c r="T405" i="38" s="1"/>
  <c r="AL404" i="38"/>
  <c r="AI404" i="38"/>
  <c r="AL403" i="38"/>
  <c r="AI403" i="38"/>
  <c r="AL402" i="38"/>
  <c r="AI402" i="38"/>
  <c r="AL401" i="38"/>
  <c r="AI401" i="38"/>
  <c r="AL400" i="38"/>
  <c r="AI400" i="38"/>
  <c r="AW399" i="38"/>
  <c r="AX399" i="38" s="1"/>
  <c r="AL399" i="38"/>
  <c r="AI399" i="38"/>
  <c r="AB399" i="38"/>
  <c r="W399" i="38"/>
  <c r="X399" i="38" s="1"/>
  <c r="V399" i="38"/>
  <c r="S399" i="38"/>
  <c r="AL398" i="38"/>
  <c r="AI398" i="38"/>
  <c r="AL397" i="38"/>
  <c r="AI397" i="38"/>
  <c r="AL396" i="38"/>
  <c r="AI396" i="38"/>
  <c r="AL395" i="38"/>
  <c r="AI395" i="38"/>
  <c r="AL394" i="38"/>
  <c r="AI394" i="38"/>
  <c r="AW393" i="38"/>
  <c r="AX393" i="38" s="1"/>
  <c r="AL393" i="38"/>
  <c r="AI393" i="38"/>
  <c r="AP393" i="38" s="1"/>
  <c r="AR393" i="38" s="1"/>
  <c r="AB393" i="38"/>
  <c r="W393" i="38"/>
  <c r="X393" i="38" s="1"/>
  <c r="V393" i="38"/>
  <c r="S393" i="38"/>
  <c r="AL392" i="38"/>
  <c r="AI392" i="38"/>
  <c r="AL391" i="38"/>
  <c r="AI391" i="38"/>
  <c r="AL390" i="38"/>
  <c r="AI390" i="38"/>
  <c r="AL389" i="38"/>
  <c r="AI389" i="38"/>
  <c r="AL388" i="38"/>
  <c r="AI388" i="38"/>
  <c r="AW387" i="38"/>
  <c r="AX387" i="38" s="1"/>
  <c r="AL387" i="38"/>
  <c r="AI387" i="38"/>
  <c r="AB387" i="38"/>
  <c r="W387" i="38"/>
  <c r="X387" i="38" s="1"/>
  <c r="V387" i="38"/>
  <c r="S387" i="38"/>
  <c r="T387" i="38" s="1"/>
  <c r="AL386" i="38"/>
  <c r="AI386" i="38"/>
  <c r="AL385" i="38"/>
  <c r="AI385" i="38"/>
  <c r="AL384" i="38"/>
  <c r="AI384" i="38"/>
  <c r="AL383" i="38"/>
  <c r="AI383" i="38"/>
  <c r="AL382" i="38"/>
  <c r="AI382" i="38"/>
  <c r="AW381" i="38"/>
  <c r="AX381" i="38" s="1"/>
  <c r="AL381" i="38"/>
  <c r="AI381" i="38"/>
  <c r="AB381" i="38"/>
  <c r="W381" i="38"/>
  <c r="V381" i="38"/>
  <c r="S381" i="38"/>
  <c r="T381" i="38" s="1"/>
  <c r="AL380" i="38"/>
  <c r="AI380" i="38"/>
  <c r="AL379" i="38"/>
  <c r="AI379" i="38"/>
  <c r="AL378" i="38"/>
  <c r="AI378" i="38"/>
  <c r="AL377" i="38"/>
  <c r="AI377" i="38"/>
  <c r="AL376" i="38"/>
  <c r="AI376" i="38"/>
  <c r="AW375" i="38"/>
  <c r="AX375" i="38" s="1"/>
  <c r="AL375" i="38"/>
  <c r="AI375" i="38"/>
  <c r="AB375" i="38"/>
  <c r="W375" i="38"/>
  <c r="X375" i="38" s="1"/>
  <c r="V375" i="38"/>
  <c r="S375" i="38"/>
  <c r="AL374" i="38"/>
  <c r="AI374" i="38"/>
  <c r="AL373" i="38"/>
  <c r="AI373" i="38"/>
  <c r="AL372" i="38"/>
  <c r="AI372" i="38"/>
  <c r="AL371" i="38"/>
  <c r="AI371" i="38"/>
  <c r="AL370" i="38"/>
  <c r="AI370" i="38"/>
  <c r="AW369" i="38"/>
  <c r="AX369" i="38" s="1"/>
  <c r="AL369" i="38"/>
  <c r="AI369" i="38"/>
  <c r="AB369" i="38"/>
  <c r="W369" i="38"/>
  <c r="X369" i="38" s="1"/>
  <c r="V369" i="38"/>
  <c r="S369" i="38"/>
  <c r="T369" i="38" s="1"/>
  <c r="AL368" i="38"/>
  <c r="AI368" i="38"/>
  <c r="AL367" i="38"/>
  <c r="AI367" i="38"/>
  <c r="AL366" i="38"/>
  <c r="AI366" i="38"/>
  <c r="AL365" i="38"/>
  <c r="AI365" i="38"/>
  <c r="AL364" i="38"/>
  <c r="AI364" i="38"/>
  <c r="AW363" i="38"/>
  <c r="AX363" i="38" s="1"/>
  <c r="AL363" i="38"/>
  <c r="AI363" i="38"/>
  <c r="AB363" i="38"/>
  <c r="W363" i="38"/>
  <c r="X363" i="38" s="1"/>
  <c r="V363" i="38"/>
  <c r="S363" i="38"/>
  <c r="T363" i="38" s="1"/>
  <c r="AL362" i="38"/>
  <c r="AI362" i="38"/>
  <c r="AL361" i="38"/>
  <c r="AI361" i="38"/>
  <c r="AL360" i="38"/>
  <c r="AI360" i="38"/>
  <c r="AL359" i="38"/>
  <c r="AI359" i="38"/>
  <c r="AL358" i="38"/>
  <c r="AI358" i="38"/>
  <c r="AW357" i="38"/>
  <c r="AX357" i="38" s="1"/>
  <c r="AL357" i="38"/>
  <c r="AI357" i="38"/>
  <c r="AB357" i="38"/>
  <c r="W357" i="38"/>
  <c r="V357" i="38"/>
  <c r="S357" i="38"/>
  <c r="T357" i="38" s="1"/>
  <c r="AL356" i="38"/>
  <c r="AI356" i="38"/>
  <c r="AL355" i="38"/>
  <c r="AI355" i="38"/>
  <c r="AL354" i="38"/>
  <c r="AI354" i="38"/>
  <c r="AL353" i="38"/>
  <c r="AI353" i="38"/>
  <c r="AL352" i="38"/>
  <c r="AI352" i="38"/>
  <c r="AW351" i="38"/>
  <c r="AX351" i="38" s="1"/>
  <c r="AL351" i="38"/>
  <c r="AI351" i="38"/>
  <c r="AB351" i="38"/>
  <c r="W351" i="38"/>
  <c r="X351" i="38" s="1"/>
  <c r="V351" i="38"/>
  <c r="S351" i="38"/>
  <c r="T351" i="38" s="1"/>
  <c r="AL350" i="38"/>
  <c r="AI350" i="38"/>
  <c r="AL349" i="38"/>
  <c r="AI349" i="38"/>
  <c r="AL348" i="38"/>
  <c r="AI348" i="38"/>
  <c r="AL347" i="38"/>
  <c r="AI347" i="38"/>
  <c r="AL346" i="38"/>
  <c r="AI346" i="38"/>
  <c r="AW345" i="38"/>
  <c r="AX345" i="38" s="1"/>
  <c r="AL345" i="38"/>
  <c r="AI345" i="38"/>
  <c r="AB345" i="38"/>
  <c r="W345" i="38"/>
  <c r="V345" i="38"/>
  <c r="S345" i="38"/>
  <c r="T345" i="38" s="1"/>
  <c r="AL344" i="38"/>
  <c r="AI344" i="38"/>
  <c r="AL343" i="38"/>
  <c r="AI343" i="38"/>
  <c r="AL342" i="38"/>
  <c r="AI342" i="38"/>
  <c r="AL341" i="38"/>
  <c r="AI341" i="38"/>
  <c r="AL340" i="38"/>
  <c r="AI340" i="38"/>
  <c r="AW339" i="38"/>
  <c r="AX339" i="38" s="1"/>
  <c r="AL339" i="38"/>
  <c r="AI339" i="38"/>
  <c r="AB339" i="38"/>
  <c r="W339" i="38"/>
  <c r="X339" i="38" s="1"/>
  <c r="V339" i="38"/>
  <c r="S339" i="38"/>
  <c r="T339" i="38" s="1"/>
  <c r="AL338" i="38"/>
  <c r="AI338" i="38"/>
  <c r="AL337" i="38"/>
  <c r="AI337" i="38"/>
  <c r="AL336" i="38"/>
  <c r="AI336" i="38"/>
  <c r="AL335" i="38"/>
  <c r="AI335" i="38"/>
  <c r="AL334" i="38"/>
  <c r="AI334" i="38"/>
  <c r="AW333" i="38"/>
  <c r="AX333" i="38" s="1"/>
  <c r="AL333" i="38"/>
  <c r="AI333" i="38"/>
  <c r="AB333" i="38"/>
  <c r="W333" i="38"/>
  <c r="X333" i="38" s="1"/>
  <c r="V333" i="38"/>
  <c r="S333" i="38"/>
  <c r="AL332" i="38"/>
  <c r="AI332" i="38"/>
  <c r="AL331" i="38"/>
  <c r="AI331" i="38"/>
  <c r="AL330" i="38"/>
  <c r="AI330" i="38"/>
  <c r="AL329" i="38"/>
  <c r="AI329" i="38"/>
  <c r="AL328" i="38"/>
  <c r="AI328" i="38"/>
  <c r="AW327" i="38"/>
  <c r="AX327" i="38" s="1"/>
  <c r="AL327" i="38"/>
  <c r="AI327" i="38"/>
  <c r="AB327" i="38"/>
  <c r="W327" i="38"/>
  <c r="X327" i="38" s="1"/>
  <c r="V327" i="38"/>
  <c r="S327" i="38"/>
  <c r="T327" i="38" s="1"/>
  <c r="AL326" i="38"/>
  <c r="AI326" i="38"/>
  <c r="AL325" i="38"/>
  <c r="AI325" i="38"/>
  <c r="AL324" i="38"/>
  <c r="AI324" i="38"/>
  <c r="AL323" i="38"/>
  <c r="AI323" i="38"/>
  <c r="AL322" i="38"/>
  <c r="AI322" i="38"/>
  <c r="AW321" i="38"/>
  <c r="AX321" i="38" s="1"/>
  <c r="AL321" i="38"/>
  <c r="AI321" i="38"/>
  <c r="AB321" i="38"/>
  <c r="W321" i="38"/>
  <c r="V321" i="38"/>
  <c r="S321" i="38"/>
  <c r="T321" i="38" s="1"/>
  <c r="AL320" i="38"/>
  <c r="AI320" i="38"/>
  <c r="AL319" i="38"/>
  <c r="AI319" i="38"/>
  <c r="AL318" i="38"/>
  <c r="AI318" i="38"/>
  <c r="AL317" i="38"/>
  <c r="AI317" i="38"/>
  <c r="AL316" i="38"/>
  <c r="AI316" i="38"/>
  <c r="AW315" i="38"/>
  <c r="AX315" i="38" s="1"/>
  <c r="AL315" i="38"/>
  <c r="AI315" i="38"/>
  <c r="AB315" i="38"/>
  <c r="W315" i="38"/>
  <c r="X315" i="38" s="1"/>
  <c r="V315" i="38"/>
  <c r="S315" i="38"/>
  <c r="T315" i="38" s="1"/>
  <c r="AL314" i="38"/>
  <c r="AI314" i="38"/>
  <c r="AL313" i="38"/>
  <c r="AI313" i="38"/>
  <c r="AL312" i="38"/>
  <c r="AI312" i="38"/>
  <c r="AL311" i="38"/>
  <c r="AI311" i="38"/>
  <c r="AL310" i="38"/>
  <c r="AI310" i="38"/>
  <c r="AW309" i="38"/>
  <c r="AX309" i="38" s="1"/>
  <c r="AL309" i="38"/>
  <c r="AI309" i="38"/>
  <c r="AB309" i="38"/>
  <c r="W309" i="38"/>
  <c r="X309" i="38" s="1"/>
  <c r="V309" i="38"/>
  <c r="S309" i="38"/>
  <c r="AL308" i="38"/>
  <c r="AI308" i="38"/>
  <c r="AL307" i="38"/>
  <c r="AI307" i="38"/>
  <c r="AL306" i="38"/>
  <c r="AI306" i="38"/>
  <c r="AL305" i="38"/>
  <c r="AI305" i="38"/>
  <c r="AL304" i="38"/>
  <c r="AI304" i="38"/>
  <c r="AW303" i="38"/>
  <c r="AX303" i="38" s="1"/>
  <c r="AL303" i="38"/>
  <c r="AI303" i="38"/>
  <c r="AB303" i="38"/>
  <c r="W303" i="38"/>
  <c r="X303" i="38" s="1"/>
  <c r="V303" i="38"/>
  <c r="S303" i="38"/>
  <c r="T303" i="38" s="1"/>
  <c r="AL302" i="38"/>
  <c r="AI302" i="38"/>
  <c r="AL301" i="38"/>
  <c r="AI301" i="38"/>
  <c r="AL300" i="38"/>
  <c r="AI300" i="38"/>
  <c r="AL299" i="38"/>
  <c r="AI299" i="38"/>
  <c r="AL298" i="38"/>
  <c r="AI298" i="38"/>
  <c r="AW297" i="38"/>
  <c r="AX297" i="38" s="1"/>
  <c r="AL297" i="38"/>
  <c r="AI297" i="38"/>
  <c r="AB297" i="38"/>
  <c r="W297" i="38"/>
  <c r="X297" i="38" s="1"/>
  <c r="V297" i="38"/>
  <c r="S297" i="38"/>
  <c r="AL296" i="38"/>
  <c r="AI296" i="38"/>
  <c r="AL295" i="38"/>
  <c r="AI295" i="38"/>
  <c r="AL294" i="38"/>
  <c r="AI294" i="38"/>
  <c r="AL293" i="38"/>
  <c r="AI293" i="38"/>
  <c r="AL292" i="38"/>
  <c r="AI292" i="38"/>
  <c r="AW291" i="38"/>
  <c r="AX291" i="38" s="1"/>
  <c r="AL291" i="38"/>
  <c r="AI291" i="38"/>
  <c r="AP291" i="38" s="1"/>
  <c r="AQ291" i="38" s="1"/>
  <c r="AB291" i="38"/>
  <c r="W291" i="38"/>
  <c r="X291" i="38" s="1"/>
  <c r="V291" i="38"/>
  <c r="S291" i="38"/>
  <c r="AL290" i="38"/>
  <c r="AI290" i="38"/>
  <c r="AL289" i="38"/>
  <c r="AI289" i="38"/>
  <c r="AL288" i="38"/>
  <c r="AI288" i="38"/>
  <c r="AL287" i="38"/>
  <c r="AI287" i="38"/>
  <c r="AL286" i="38"/>
  <c r="AI286" i="38"/>
  <c r="AW285" i="38"/>
  <c r="AX285" i="38" s="1"/>
  <c r="AL285" i="38"/>
  <c r="AI285" i="38"/>
  <c r="AB285" i="38"/>
  <c r="W285" i="38"/>
  <c r="X285" i="38" s="1"/>
  <c r="V285" i="38"/>
  <c r="S285" i="38"/>
  <c r="S279" i="38"/>
  <c r="T279" i="38" s="1"/>
  <c r="V279" i="38"/>
  <c r="W279" i="38"/>
  <c r="X279" i="38" s="1"/>
  <c r="AB279" i="38"/>
  <c r="AI279" i="38"/>
  <c r="AL279" i="38"/>
  <c r="AW279" i="38"/>
  <c r="AX279" i="38" s="1"/>
  <c r="AI280" i="38"/>
  <c r="AL280" i="38"/>
  <c r="AI281" i="38"/>
  <c r="AL281" i="38"/>
  <c r="AI282" i="38"/>
  <c r="AL282" i="38"/>
  <c r="AI283" i="38"/>
  <c r="AL283" i="38"/>
  <c r="AI284" i="38"/>
  <c r="AL284" i="38"/>
  <c r="AL278" i="38"/>
  <c r="AI278" i="38"/>
  <c r="AL277" i="38"/>
  <c r="AI277" i="38"/>
  <c r="AL276" i="38"/>
  <c r="AI276" i="38"/>
  <c r="AL275" i="38"/>
  <c r="AI275" i="38"/>
  <c r="AL274" i="38"/>
  <c r="AI274" i="38"/>
  <c r="AW273" i="38"/>
  <c r="AX273" i="38" s="1"/>
  <c r="AL273" i="38"/>
  <c r="AI273" i="38"/>
  <c r="AB273" i="38"/>
  <c r="W273" i="38"/>
  <c r="X273" i="38" s="1"/>
  <c r="V273" i="38"/>
  <c r="S273" i="38"/>
  <c r="AL272" i="38"/>
  <c r="AI272" i="38"/>
  <c r="AL271" i="38"/>
  <c r="AI271" i="38"/>
  <c r="AL270" i="38"/>
  <c r="AI270" i="38"/>
  <c r="AL269" i="38"/>
  <c r="AI269" i="38"/>
  <c r="AL268" i="38"/>
  <c r="AI268" i="38"/>
  <c r="AW267" i="38"/>
  <c r="AX267" i="38" s="1"/>
  <c r="AL267" i="38"/>
  <c r="AI267" i="38"/>
  <c r="AB267" i="38"/>
  <c r="W267" i="38"/>
  <c r="V267" i="38"/>
  <c r="S267" i="38"/>
  <c r="T267" i="38" s="1"/>
  <c r="AL266" i="38"/>
  <c r="AI266" i="38"/>
  <c r="AL265" i="38"/>
  <c r="AI265" i="38"/>
  <c r="AL264" i="38"/>
  <c r="AI264" i="38"/>
  <c r="AL263" i="38"/>
  <c r="AI263" i="38"/>
  <c r="AL262" i="38"/>
  <c r="AI262" i="38"/>
  <c r="AW261" i="38"/>
  <c r="AX261" i="38" s="1"/>
  <c r="AL261" i="38"/>
  <c r="AI261" i="38"/>
  <c r="AB261" i="38"/>
  <c r="W261" i="38"/>
  <c r="X261" i="38" s="1"/>
  <c r="V261" i="38"/>
  <c r="S261" i="38"/>
  <c r="AL260" i="38"/>
  <c r="AI260" i="38"/>
  <c r="AL259" i="38"/>
  <c r="AI259" i="38"/>
  <c r="AL258" i="38"/>
  <c r="AI258" i="38"/>
  <c r="AL257" i="38"/>
  <c r="AI257" i="38"/>
  <c r="AL256" i="38"/>
  <c r="AI256" i="38"/>
  <c r="AW255" i="38"/>
  <c r="AX255" i="38" s="1"/>
  <c r="AL255" i="38"/>
  <c r="AI255" i="38"/>
  <c r="AB255" i="38"/>
  <c r="W255" i="38"/>
  <c r="V255" i="38"/>
  <c r="S255" i="38"/>
  <c r="T255" i="38" s="1"/>
  <c r="AL254" i="38"/>
  <c r="AI254" i="38"/>
  <c r="AL253" i="38"/>
  <c r="AI253" i="38"/>
  <c r="AL252" i="38"/>
  <c r="AI252" i="38"/>
  <c r="AL251" i="38"/>
  <c r="AI251" i="38"/>
  <c r="AL250" i="38"/>
  <c r="AI250" i="38"/>
  <c r="AW249" i="38"/>
  <c r="AX249" i="38" s="1"/>
  <c r="AL249" i="38"/>
  <c r="AI249" i="38"/>
  <c r="AB249" i="38"/>
  <c r="W249" i="38"/>
  <c r="X249" i="38" s="1"/>
  <c r="V249" i="38"/>
  <c r="S249" i="38"/>
  <c r="AL248" i="38"/>
  <c r="AI248" i="38"/>
  <c r="AL247" i="38"/>
  <c r="AI247" i="38"/>
  <c r="AL246" i="38"/>
  <c r="AI246" i="38"/>
  <c r="AL245" i="38"/>
  <c r="AI245" i="38"/>
  <c r="AL244" i="38"/>
  <c r="AI244" i="38"/>
  <c r="AW243" i="38"/>
  <c r="AX243" i="38" s="1"/>
  <c r="AL243" i="38"/>
  <c r="AI243" i="38"/>
  <c r="AB243" i="38"/>
  <c r="W243" i="38"/>
  <c r="V243" i="38"/>
  <c r="S243" i="38"/>
  <c r="T243" i="38" s="1"/>
  <c r="AL242" i="38"/>
  <c r="AI242" i="38"/>
  <c r="AL241" i="38"/>
  <c r="AI241" i="38"/>
  <c r="AL240" i="38"/>
  <c r="AI240" i="38"/>
  <c r="AL239" i="38"/>
  <c r="AI239" i="38"/>
  <c r="AL238" i="38"/>
  <c r="AI238" i="38"/>
  <c r="AW237" i="38"/>
  <c r="AX237" i="38" s="1"/>
  <c r="AL237" i="38"/>
  <c r="AI237" i="38"/>
  <c r="AB237" i="38"/>
  <c r="W237" i="38"/>
  <c r="X237" i="38" s="1"/>
  <c r="V237" i="38"/>
  <c r="S237" i="38"/>
  <c r="AL236" i="38"/>
  <c r="AI236" i="38"/>
  <c r="AL235" i="38"/>
  <c r="AI235" i="38"/>
  <c r="AL234" i="38"/>
  <c r="AI234" i="38"/>
  <c r="AL233" i="38"/>
  <c r="AI233" i="38"/>
  <c r="AL232" i="38"/>
  <c r="AI232" i="38"/>
  <c r="AW231" i="38"/>
  <c r="AX231" i="38" s="1"/>
  <c r="AL231" i="38"/>
  <c r="AI231" i="38"/>
  <c r="AB231" i="38"/>
  <c r="W231" i="38"/>
  <c r="X231" i="38" s="1"/>
  <c r="V231" i="38"/>
  <c r="S231" i="38"/>
  <c r="AL230" i="38"/>
  <c r="AI230" i="38"/>
  <c r="AL229" i="38"/>
  <c r="AI229" i="38"/>
  <c r="AL228" i="38"/>
  <c r="AI228" i="38"/>
  <c r="AL227" i="38"/>
  <c r="AI227" i="38"/>
  <c r="AL226" i="38"/>
  <c r="AI226" i="38"/>
  <c r="AW225" i="38"/>
  <c r="AX225" i="38" s="1"/>
  <c r="AL225" i="38"/>
  <c r="AI225" i="38"/>
  <c r="AB225" i="38"/>
  <c r="W225" i="38"/>
  <c r="X225" i="38" s="1"/>
  <c r="V225" i="38"/>
  <c r="S225" i="38"/>
  <c r="AL224" i="38"/>
  <c r="AI224" i="38"/>
  <c r="AL223" i="38"/>
  <c r="AI223" i="38"/>
  <c r="AL222" i="38"/>
  <c r="AI222" i="38"/>
  <c r="AL221" i="38"/>
  <c r="AI221" i="38"/>
  <c r="AL220" i="38"/>
  <c r="AI220" i="38"/>
  <c r="AW219" i="38"/>
  <c r="AX219" i="38" s="1"/>
  <c r="AL219" i="38"/>
  <c r="AI219" i="38"/>
  <c r="AP219" i="38" s="1"/>
  <c r="AR219" i="38" s="1"/>
  <c r="AB219" i="38"/>
  <c r="W219" i="38"/>
  <c r="V219" i="38"/>
  <c r="S219" i="38"/>
  <c r="T219" i="38" s="1"/>
  <c r="AL218" i="38"/>
  <c r="AI218" i="38"/>
  <c r="AL217" i="38"/>
  <c r="AI217" i="38"/>
  <c r="AL216" i="38"/>
  <c r="AI216" i="38"/>
  <c r="AL215" i="38"/>
  <c r="AI215" i="38"/>
  <c r="AL214" i="38"/>
  <c r="AI214" i="38"/>
  <c r="AW213" i="38"/>
  <c r="AX213" i="38" s="1"/>
  <c r="AL213" i="38"/>
  <c r="AI213" i="38"/>
  <c r="AB213" i="38"/>
  <c r="W213" i="38"/>
  <c r="X213" i="38" s="1"/>
  <c r="V213" i="38"/>
  <c r="S213" i="38"/>
  <c r="T213" i="38" s="1"/>
  <c r="AL212" i="38"/>
  <c r="AI212" i="38"/>
  <c r="AL211" i="38"/>
  <c r="AI211" i="38"/>
  <c r="AL210" i="38"/>
  <c r="AI210" i="38"/>
  <c r="AL209" i="38"/>
  <c r="AI209" i="38"/>
  <c r="AL208" i="38"/>
  <c r="AI208" i="38"/>
  <c r="AW207" i="38"/>
  <c r="AX207" i="38" s="1"/>
  <c r="AL207" i="38"/>
  <c r="AI207" i="38"/>
  <c r="AB207" i="38"/>
  <c r="W207" i="38"/>
  <c r="X207" i="38" s="1"/>
  <c r="V207" i="38"/>
  <c r="S207" i="38"/>
  <c r="AL206" i="38"/>
  <c r="AI206" i="38"/>
  <c r="AL205" i="38"/>
  <c r="AI205" i="38"/>
  <c r="AL204" i="38"/>
  <c r="AI204" i="38"/>
  <c r="AL203" i="38"/>
  <c r="AI203" i="38"/>
  <c r="AL202" i="38"/>
  <c r="AI202" i="38"/>
  <c r="AW201" i="38"/>
  <c r="AX201" i="38" s="1"/>
  <c r="AL201" i="38"/>
  <c r="AI201" i="38"/>
  <c r="AB201" i="38"/>
  <c r="W201" i="38"/>
  <c r="X201" i="38" s="1"/>
  <c r="V201" i="38"/>
  <c r="S201" i="38"/>
  <c r="AL194" i="38"/>
  <c r="AI194" i="38"/>
  <c r="AL193" i="38"/>
  <c r="AI193" i="38"/>
  <c r="AL192" i="38"/>
  <c r="AI192" i="38"/>
  <c r="AL191" i="38"/>
  <c r="AI191" i="38"/>
  <c r="AL190" i="38"/>
  <c r="AI190" i="38"/>
  <c r="AW189" i="38"/>
  <c r="AX189" i="38" s="1"/>
  <c r="AL189" i="38"/>
  <c r="AI189" i="38"/>
  <c r="AB189" i="38"/>
  <c r="W189" i="38"/>
  <c r="X189" i="38" s="1"/>
  <c r="V189" i="38"/>
  <c r="S189" i="38"/>
  <c r="T189" i="38" s="1"/>
  <c r="AL188" i="38"/>
  <c r="AI188" i="38"/>
  <c r="AL187" i="38"/>
  <c r="AI187" i="38"/>
  <c r="AL186" i="38"/>
  <c r="AI186" i="38"/>
  <c r="AL185" i="38"/>
  <c r="AI185" i="38"/>
  <c r="AL184" i="38"/>
  <c r="AI184" i="38"/>
  <c r="AW183" i="38"/>
  <c r="AX183" i="38" s="1"/>
  <c r="AL183" i="38"/>
  <c r="AI183" i="38"/>
  <c r="AB183" i="38"/>
  <c r="W183" i="38"/>
  <c r="V183" i="38"/>
  <c r="S183" i="38"/>
  <c r="T183" i="38" s="1"/>
  <c r="AL182" i="38"/>
  <c r="AI182" i="38"/>
  <c r="AL181" i="38"/>
  <c r="AI181" i="38"/>
  <c r="AL180" i="38"/>
  <c r="AI180" i="38"/>
  <c r="AL179" i="38"/>
  <c r="AI179" i="38"/>
  <c r="AL178" i="38"/>
  <c r="AI178" i="38"/>
  <c r="AW177" i="38"/>
  <c r="AX177" i="38" s="1"/>
  <c r="AL177" i="38"/>
  <c r="AI177" i="38"/>
  <c r="AB177" i="38"/>
  <c r="W177" i="38"/>
  <c r="X177" i="38" s="1"/>
  <c r="V177" i="38"/>
  <c r="S177" i="38"/>
  <c r="AL176" i="38"/>
  <c r="AI176" i="38"/>
  <c r="AL175" i="38"/>
  <c r="AI175" i="38"/>
  <c r="AL174" i="38"/>
  <c r="AI174" i="38"/>
  <c r="AL173" i="38"/>
  <c r="AI173" i="38"/>
  <c r="AL172" i="38"/>
  <c r="AI172" i="38"/>
  <c r="AW171" i="38"/>
  <c r="AX171" i="38" s="1"/>
  <c r="AL171" i="38"/>
  <c r="AI171" i="38"/>
  <c r="AB171" i="38"/>
  <c r="W171" i="38"/>
  <c r="V171" i="38"/>
  <c r="S171" i="38"/>
  <c r="T171" i="38" s="1"/>
  <c r="AL170" i="38"/>
  <c r="AI170" i="38"/>
  <c r="AL169" i="38"/>
  <c r="AI169" i="38"/>
  <c r="AL168" i="38"/>
  <c r="AI168" i="38"/>
  <c r="AL167" i="38"/>
  <c r="AI167" i="38"/>
  <c r="AL166" i="38"/>
  <c r="AI166" i="38"/>
  <c r="AW165" i="38"/>
  <c r="AX165" i="38" s="1"/>
  <c r="AL165" i="38"/>
  <c r="AI165" i="38"/>
  <c r="AB165" i="38"/>
  <c r="W165" i="38"/>
  <c r="X165" i="38" s="1"/>
  <c r="V165" i="38"/>
  <c r="S165" i="38"/>
  <c r="AL164" i="38"/>
  <c r="AI164" i="38"/>
  <c r="AL163" i="38"/>
  <c r="AI163" i="38"/>
  <c r="AL162" i="38"/>
  <c r="AI162" i="38"/>
  <c r="AL161" i="38"/>
  <c r="AI161" i="38"/>
  <c r="AL160" i="38"/>
  <c r="AI160" i="38"/>
  <c r="AW159" i="38"/>
  <c r="AX159" i="38" s="1"/>
  <c r="AL159" i="38"/>
  <c r="AI159" i="38"/>
  <c r="AB159" i="38"/>
  <c r="W159" i="38"/>
  <c r="X159" i="38" s="1"/>
  <c r="V159" i="38"/>
  <c r="S159" i="38"/>
  <c r="AL152" i="38"/>
  <c r="AI152" i="38"/>
  <c r="AL151" i="38"/>
  <c r="AI151" i="38"/>
  <c r="AL150" i="38"/>
  <c r="AI150" i="38"/>
  <c r="AL149" i="38"/>
  <c r="AI149" i="38"/>
  <c r="AL148" i="38"/>
  <c r="AI148" i="38"/>
  <c r="AW147" i="38"/>
  <c r="AX147" i="38" s="1"/>
  <c r="AL147" i="38"/>
  <c r="AI147" i="38"/>
  <c r="AB147" i="38"/>
  <c r="W147" i="38"/>
  <c r="X147" i="38" s="1"/>
  <c r="V147" i="38"/>
  <c r="S147" i="38"/>
  <c r="AL146" i="38"/>
  <c r="AI146" i="38"/>
  <c r="AL145" i="38"/>
  <c r="AI145" i="38"/>
  <c r="AL144" i="38"/>
  <c r="AI144" i="38"/>
  <c r="AL143" i="38"/>
  <c r="AI143" i="38"/>
  <c r="AL142" i="38"/>
  <c r="AI142" i="38"/>
  <c r="AW141" i="38"/>
  <c r="AX141" i="38" s="1"/>
  <c r="AL141" i="38"/>
  <c r="AI141" i="38"/>
  <c r="AB141" i="38"/>
  <c r="W141" i="38"/>
  <c r="X141" i="38" s="1"/>
  <c r="V141" i="38"/>
  <c r="S141" i="38"/>
  <c r="T141" i="38" s="1"/>
  <c r="AL140" i="38"/>
  <c r="AI140" i="38"/>
  <c r="AL139" i="38"/>
  <c r="AI139" i="38"/>
  <c r="AL138" i="38"/>
  <c r="AI138" i="38"/>
  <c r="AL137" i="38"/>
  <c r="AI137" i="38"/>
  <c r="AL136" i="38"/>
  <c r="AI136" i="38"/>
  <c r="AW135" i="38"/>
  <c r="AX135" i="38" s="1"/>
  <c r="AL135" i="38"/>
  <c r="AI135" i="38"/>
  <c r="AB135" i="38"/>
  <c r="W135" i="38"/>
  <c r="X135" i="38" s="1"/>
  <c r="V135" i="38"/>
  <c r="S135" i="38"/>
  <c r="AL134" i="38"/>
  <c r="AI134" i="38"/>
  <c r="AL133" i="38"/>
  <c r="AI133" i="38"/>
  <c r="AL132" i="38"/>
  <c r="AI132" i="38"/>
  <c r="AP133" i="38" s="1"/>
  <c r="AL131" i="38"/>
  <c r="AI131" i="38"/>
  <c r="AL130" i="38"/>
  <c r="AI130" i="38"/>
  <c r="AW129" i="38"/>
  <c r="AX129" i="38" s="1"/>
  <c r="AL129" i="38"/>
  <c r="AI129" i="38"/>
  <c r="AB129" i="38"/>
  <c r="W129" i="38"/>
  <c r="X129" i="38" s="1"/>
  <c r="V129" i="38"/>
  <c r="S129" i="38"/>
  <c r="AL128" i="38"/>
  <c r="AI128" i="38"/>
  <c r="AL127" i="38"/>
  <c r="AI127" i="38"/>
  <c r="AL126" i="38"/>
  <c r="AI126" i="38"/>
  <c r="AL125" i="38"/>
  <c r="AI125" i="38"/>
  <c r="AL124" i="38"/>
  <c r="AI124" i="38"/>
  <c r="AW123" i="38"/>
  <c r="AX123" i="38" s="1"/>
  <c r="AL123" i="38"/>
  <c r="AI123" i="38"/>
  <c r="AB123" i="38"/>
  <c r="W123" i="38"/>
  <c r="V123" i="38"/>
  <c r="S123" i="38"/>
  <c r="T123" i="38" s="1"/>
  <c r="AL122" i="38"/>
  <c r="AI122" i="38"/>
  <c r="AL121" i="38"/>
  <c r="AI121" i="38"/>
  <c r="AL120" i="38"/>
  <c r="AI120" i="38"/>
  <c r="AL119" i="38"/>
  <c r="AI119" i="38"/>
  <c r="AL118" i="38"/>
  <c r="AI118" i="38"/>
  <c r="AW117" i="38"/>
  <c r="AX117" i="38" s="1"/>
  <c r="AL117" i="38"/>
  <c r="AI117" i="38"/>
  <c r="AB117" i="38"/>
  <c r="W117" i="38"/>
  <c r="X117" i="38" s="1"/>
  <c r="V117" i="38"/>
  <c r="S117" i="38"/>
  <c r="T117" i="38" s="1"/>
  <c r="AL110" i="38"/>
  <c r="AI110" i="38"/>
  <c r="AL109" i="38"/>
  <c r="AI109" i="38"/>
  <c r="AL108" i="38"/>
  <c r="AI108" i="38"/>
  <c r="AL107" i="38"/>
  <c r="AI107" i="38"/>
  <c r="AL106" i="38"/>
  <c r="AI106" i="38"/>
  <c r="AW105" i="38"/>
  <c r="AX105" i="38" s="1"/>
  <c r="AL105" i="38"/>
  <c r="AI105" i="38"/>
  <c r="AB105" i="38"/>
  <c r="W105" i="38"/>
  <c r="X105" i="38" s="1"/>
  <c r="V105" i="38"/>
  <c r="S105" i="38"/>
  <c r="AP459" i="38" l="1"/>
  <c r="AR459" i="38" s="1"/>
  <c r="AP279" i="38"/>
  <c r="AP171" i="38"/>
  <c r="AR171" i="38" s="1"/>
  <c r="AP172" i="38" s="1"/>
  <c r="AT289" i="38"/>
  <c r="AS289" i="38" s="1"/>
  <c r="AT311" i="38"/>
  <c r="AS311" i="38" s="1"/>
  <c r="AT359" i="38"/>
  <c r="AS359" i="38" s="1"/>
  <c r="Y435" i="38"/>
  <c r="AT481" i="38"/>
  <c r="AS481" i="38" s="1"/>
  <c r="AT478" i="38"/>
  <c r="AS478" i="38" s="1"/>
  <c r="AT408" i="38"/>
  <c r="AS408" i="38" s="1"/>
  <c r="AT221" i="38"/>
  <c r="AS221" i="38" s="1"/>
  <c r="AT430" i="38"/>
  <c r="AS430" i="38" s="1"/>
  <c r="AT137" i="38"/>
  <c r="AS137" i="38" s="1"/>
  <c r="AP431" i="38"/>
  <c r="AR431" i="38" s="1"/>
  <c r="AT216" i="38"/>
  <c r="AS216" i="38" s="1"/>
  <c r="AT450" i="38"/>
  <c r="AS450" i="38" s="1"/>
  <c r="AT269" i="38"/>
  <c r="AS269" i="38" s="1"/>
  <c r="AT179" i="38"/>
  <c r="AS179" i="38" s="1"/>
  <c r="AT202" i="38"/>
  <c r="AS202" i="38" s="1"/>
  <c r="AT400" i="38"/>
  <c r="AS400" i="38" s="1"/>
  <c r="AT378" i="38"/>
  <c r="AS378" i="38" s="1"/>
  <c r="AT415" i="38"/>
  <c r="AS415" i="38" s="1"/>
  <c r="AP255" i="38"/>
  <c r="AQ255" i="38" s="1"/>
  <c r="AT319" i="38"/>
  <c r="AS319" i="38" s="1"/>
  <c r="AT330" i="38"/>
  <c r="AS330" i="38" s="1"/>
  <c r="Y333" i="38"/>
  <c r="AT367" i="38"/>
  <c r="AS367" i="38" s="1"/>
  <c r="AT428" i="38"/>
  <c r="AS428" i="38" s="1"/>
  <c r="AT163" i="38"/>
  <c r="AS163" i="38" s="1"/>
  <c r="AT403" i="38"/>
  <c r="AS403" i="38" s="1"/>
  <c r="AT445" i="38"/>
  <c r="AS445" i="38" s="1"/>
  <c r="AT169" i="38"/>
  <c r="AS169" i="38" s="1"/>
  <c r="AT361" i="38"/>
  <c r="AS361" i="38" s="1"/>
  <c r="AT409" i="38"/>
  <c r="AS409" i="38" s="1"/>
  <c r="AT420" i="38"/>
  <c r="AS420" i="38" s="1"/>
  <c r="AP425" i="38"/>
  <c r="AR425" i="38" s="1"/>
  <c r="AT462" i="38"/>
  <c r="AS462" i="38" s="1"/>
  <c r="Y465" i="38"/>
  <c r="AP209" i="38"/>
  <c r="AR209" i="38" s="1"/>
  <c r="AT181" i="38"/>
  <c r="AS181" i="38" s="1"/>
  <c r="AP192" i="38"/>
  <c r="AQ192" i="38" s="1"/>
  <c r="AT310" i="38"/>
  <c r="AS310" i="38" s="1"/>
  <c r="AT457" i="38"/>
  <c r="AS457" i="38" s="1"/>
  <c r="AT204" i="38"/>
  <c r="AS204" i="38" s="1"/>
  <c r="AT226" i="38"/>
  <c r="AS226" i="38" s="1"/>
  <c r="AP246" i="38"/>
  <c r="AQ246" i="38" s="1"/>
  <c r="AT325" i="38"/>
  <c r="AS325" i="38" s="1"/>
  <c r="AT347" i="38"/>
  <c r="AS347" i="38" s="1"/>
  <c r="AT373" i="38"/>
  <c r="AS373" i="38" s="1"/>
  <c r="AT426" i="38"/>
  <c r="AS426" i="38" s="1"/>
  <c r="Y429" i="38"/>
  <c r="AT120" i="38"/>
  <c r="AS120" i="38" s="1"/>
  <c r="AT142" i="38"/>
  <c r="AS142" i="38" s="1"/>
  <c r="AT168" i="38"/>
  <c r="AS168" i="38" s="1"/>
  <c r="AT241" i="38"/>
  <c r="AS241" i="38" s="1"/>
  <c r="AT252" i="38"/>
  <c r="AS252" i="38" s="1"/>
  <c r="AT294" i="38"/>
  <c r="AS294" i="38" s="1"/>
  <c r="AT305" i="38"/>
  <c r="AS305" i="38" s="1"/>
  <c r="AT342" i="38"/>
  <c r="AS342" i="38" s="1"/>
  <c r="AT390" i="38"/>
  <c r="AS390" i="38" s="1"/>
  <c r="AT476" i="38"/>
  <c r="AS476" i="38" s="1"/>
  <c r="AP352" i="38"/>
  <c r="AR352" i="38" s="1"/>
  <c r="AT107" i="38"/>
  <c r="AS107" i="38" s="1"/>
  <c r="AT122" i="38"/>
  <c r="AS122" i="38" s="1"/>
  <c r="AP217" i="38"/>
  <c r="AR217" i="38" s="1"/>
  <c r="AP275" i="38"/>
  <c r="AR275" i="38" s="1"/>
  <c r="AT286" i="38"/>
  <c r="AS286" i="38" s="1"/>
  <c r="AT306" i="38"/>
  <c r="AS306" i="38" s="1"/>
  <c r="AT343" i="38"/>
  <c r="AS343" i="38" s="1"/>
  <c r="AT354" i="38"/>
  <c r="AS354" i="38" s="1"/>
  <c r="AP386" i="38"/>
  <c r="AR386" i="38" s="1"/>
  <c r="AT401" i="38"/>
  <c r="AS401" i="38" s="1"/>
  <c r="AT452" i="38"/>
  <c r="AS452" i="38" s="1"/>
  <c r="AP120" i="38"/>
  <c r="AQ120" i="38" s="1"/>
  <c r="AT283" i="38"/>
  <c r="AS283" i="38" s="1"/>
  <c r="AP394" i="38"/>
  <c r="AQ394" i="38" s="1"/>
  <c r="AT138" i="38"/>
  <c r="AS138" i="38" s="1"/>
  <c r="AP149" i="38"/>
  <c r="AQ149" i="38" s="1"/>
  <c r="AT191" i="38"/>
  <c r="AS191" i="38" s="1"/>
  <c r="AT214" i="38"/>
  <c r="AS214" i="38" s="1"/>
  <c r="AP228" i="38"/>
  <c r="AQ228" i="38" s="1"/>
  <c r="AT270" i="38"/>
  <c r="AS270" i="38" s="1"/>
  <c r="AP301" i="38"/>
  <c r="AT349" i="38"/>
  <c r="AS349" i="38" s="1"/>
  <c r="AP371" i="38"/>
  <c r="AQ371" i="38" s="1"/>
  <c r="AT380" i="38"/>
  <c r="AS380" i="38" s="1"/>
  <c r="AT396" i="38"/>
  <c r="AS396" i="38" s="1"/>
  <c r="Y399" i="38"/>
  <c r="AT438" i="38"/>
  <c r="AS438" i="38" s="1"/>
  <c r="Y441" i="38"/>
  <c r="AT469" i="38"/>
  <c r="AS469" i="38" s="1"/>
  <c r="AT474" i="38"/>
  <c r="AS474" i="38" s="1"/>
  <c r="AT398" i="38"/>
  <c r="AS398" i="38" s="1"/>
  <c r="AT119" i="38"/>
  <c r="AS119" i="38" s="1"/>
  <c r="AT130" i="38"/>
  <c r="AS130" i="38" s="1"/>
  <c r="AT144" i="38"/>
  <c r="AS144" i="38" s="1"/>
  <c r="Y147" i="38"/>
  <c r="AP245" i="38"/>
  <c r="AQ245" i="38" s="1"/>
  <c r="AT265" i="38"/>
  <c r="AS265" i="38" s="1"/>
  <c r="AT329" i="38"/>
  <c r="AS329" i="38" s="1"/>
  <c r="AT433" i="38"/>
  <c r="AS433" i="38" s="1"/>
  <c r="AT444" i="38"/>
  <c r="AS444" i="38" s="1"/>
  <c r="AP357" i="38"/>
  <c r="AQ357" i="38" s="1"/>
  <c r="AP381" i="38"/>
  <c r="AQ381" i="38" s="1"/>
  <c r="T441" i="38"/>
  <c r="Y267" i="38"/>
  <c r="AP188" i="38"/>
  <c r="AR188" i="38" s="1"/>
  <c r="AT128" i="38"/>
  <c r="AS128" i="38" s="1"/>
  <c r="AT260" i="38"/>
  <c r="AS260" i="38" s="1"/>
  <c r="AT296" i="38"/>
  <c r="AS296" i="38" s="1"/>
  <c r="AP321" i="38"/>
  <c r="AR321" i="38" s="1"/>
  <c r="AP322" i="38" s="1"/>
  <c r="AR322" i="38" s="1"/>
  <c r="AP323" i="38" s="1"/>
  <c r="AT370" i="38"/>
  <c r="AS370" i="38" s="1"/>
  <c r="Y471" i="38"/>
  <c r="AT126" i="38"/>
  <c r="AS126" i="38" s="1"/>
  <c r="AT161" i="38"/>
  <c r="AS161" i="38" s="1"/>
  <c r="AT180" i="38"/>
  <c r="AS180" i="38" s="1"/>
  <c r="AT193" i="38"/>
  <c r="AS193" i="38" s="1"/>
  <c r="AT223" i="38"/>
  <c r="AS223" i="38" s="1"/>
  <c r="AP239" i="38"/>
  <c r="AR239" i="38" s="1"/>
  <c r="AT253" i="38"/>
  <c r="AS253" i="38" s="1"/>
  <c r="AT307" i="38"/>
  <c r="AS307" i="38" s="1"/>
  <c r="AT341" i="38"/>
  <c r="AS341" i="38" s="1"/>
  <c r="AT365" i="38"/>
  <c r="AS365" i="38" s="1"/>
  <c r="AP382" i="38"/>
  <c r="AR382" i="38" s="1"/>
  <c r="AP406" i="38"/>
  <c r="AR406" i="38" s="1"/>
  <c r="AT442" i="38"/>
  <c r="AS442" i="38" s="1"/>
  <c r="AT456" i="38"/>
  <c r="AS456" i="38" s="1"/>
  <c r="AT212" i="38"/>
  <c r="AS212" i="38" s="1"/>
  <c r="AT236" i="38"/>
  <c r="AS236" i="38" s="1"/>
  <c r="Y243" i="38"/>
  <c r="AP282" i="38"/>
  <c r="AR282" i="38" s="1"/>
  <c r="AP183" i="38"/>
  <c r="AR183" i="38" s="1"/>
  <c r="AP184" i="38" s="1"/>
  <c r="AP232" i="38"/>
  <c r="AQ232" i="38" s="1"/>
  <c r="AP278" i="38"/>
  <c r="AR278" i="38" s="1"/>
  <c r="AT298" i="38"/>
  <c r="AS298" i="38" s="1"/>
  <c r="AT418" i="38"/>
  <c r="AS418" i="38" s="1"/>
  <c r="AT440" i="38"/>
  <c r="AS440" i="38" s="1"/>
  <c r="AT464" i="38"/>
  <c r="AS464" i="38" s="1"/>
  <c r="AT110" i="38"/>
  <c r="AS110" i="38" s="1"/>
  <c r="AT140" i="38"/>
  <c r="AS140" i="38" s="1"/>
  <c r="AT145" i="38"/>
  <c r="AS145" i="38" s="1"/>
  <c r="AT150" i="38"/>
  <c r="AS150" i="38" s="1"/>
  <c r="AP175" i="38"/>
  <c r="AQ175" i="38" s="1"/>
  <c r="AT205" i="38"/>
  <c r="AS205" i="38" s="1"/>
  <c r="AT210" i="38"/>
  <c r="AS210" i="38" s="1"/>
  <c r="AT229" i="38"/>
  <c r="AS229" i="38" s="1"/>
  <c r="AT234" i="38"/>
  <c r="AS234" i="38" s="1"/>
  <c r="Y237" i="38"/>
  <c r="AT248" i="38"/>
  <c r="AS248" i="38" s="1"/>
  <c r="AT258" i="38"/>
  <c r="AS258" i="38" s="1"/>
  <c r="Y261" i="38"/>
  <c r="AT284" i="38"/>
  <c r="AS284" i="38" s="1"/>
  <c r="AT288" i="38"/>
  <c r="AS288" i="38" s="1"/>
  <c r="AP292" i="38"/>
  <c r="AQ292" i="38" s="1"/>
  <c r="AT313" i="38"/>
  <c r="AS313" i="38" s="1"/>
  <c r="AT318" i="38"/>
  <c r="AS318" i="38" s="1"/>
  <c r="AT331" i="38"/>
  <c r="AS331" i="38" s="1"/>
  <c r="AP387" i="38"/>
  <c r="AQ387" i="38" s="1"/>
  <c r="AT392" i="38"/>
  <c r="AS392" i="38" s="1"/>
  <c r="AT413" i="38"/>
  <c r="AS413" i="38" s="1"/>
  <c r="AP417" i="38"/>
  <c r="AQ417" i="38" s="1"/>
  <c r="AT422" i="38"/>
  <c r="AS422" i="38" s="1"/>
  <c r="AP437" i="38"/>
  <c r="AQ437" i="38" s="1"/>
  <c r="AT448" i="38"/>
  <c r="AS448" i="38" s="1"/>
  <c r="AT461" i="38"/>
  <c r="AS461" i="38" s="1"/>
  <c r="AT480" i="38"/>
  <c r="AS480" i="38" s="1"/>
  <c r="Y105" i="38"/>
  <c r="AP124" i="38"/>
  <c r="AQ124" i="38" s="1"/>
  <c r="Y123" i="38"/>
  <c r="Y129" i="38"/>
  <c r="Y207" i="38"/>
  <c r="Y231" i="38"/>
  <c r="Y393" i="38"/>
  <c r="Y423" i="38"/>
  <c r="Y159" i="38"/>
  <c r="Y309" i="38"/>
  <c r="Y135" i="38"/>
  <c r="Y477" i="38"/>
  <c r="Y291" i="38"/>
  <c r="Y459" i="38"/>
  <c r="Y273" i="38"/>
  <c r="Y279" i="38"/>
  <c r="Y369" i="38"/>
  <c r="Y411" i="38"/>
  <c r="Y201" i="38"/>
  <c r="Y249" i="38"/>
  <c r="Y297" i="38"/>
  <c r="AP345" i="38"/>
  <c r="AQ345" i="38" s="1"/>
  <c r="AT374" i="38"/>
  <c r="AS374" i="38" s="1"/>
  <c r="AT416" i="38"/>
  <c r="AS416" i="38" s="1"/>
  <c r="T147" i="38"/>
  <c r="AP147" i="38" s="1"/>
  <c r="AP369" i="38"/>
  <c r="AQ369" i="38" s="1"/>
  <c r="T393" i="38"/>
  <c r="AP411" i="38"/>
  <c r="AQ411" i="38" s="1"/>
  <c r="T135" i="38"/>
  <c r="AP135" i="38" s="1"/>
  <c r="AT188" i="38"/>
  <c r="AS188" i="38" s="1"/>
  <c r="T201" i="38"/>
  <c r="AP201" i="38" s="1"/>
  <c r="AR201" i="38" s="1"/>
  <c r="AP213" i="38"/>
  <c r="AR213" i="38" s="1"/>
  <c r="AT242" i="38"/>
  <c r="AS242" i="38" s="1"/>
  <c r="AP249" i="38"/>
  <c r="Y255" i="38"/>
  <c r="AT266" i="38"/>
  <c r="AS266" i="38" s="1"/>
  <c r="AP281" i="38"/>
  <c r="AQ281" i="38" s="1"/>
  <c r="AP297" i="38"/>
  <c r="AR297" i="38" s="1"/>
  <c r="AT302" i="38"/>
  <c r="AS302" i="38" s="1"/>
  <c r="T333" i="38"/>
  <c r="AP333" i="38" s="1"/>
  <c r="AR333" i="38" s="1"/>
  <c r="AP334" i="38" s="1"/>
  <c r="AT350" i="38"/>
  <c r="AS350" i="38" s="1"/>
  <c r="AT366" i="38"/>
  <c r="AS366" i="38" s="1"/>
  <c r="AT379" i="38"/>
  <c r="AS379" i="38" s="1"/>
  <c r="AT391" i="38"/>
  <c r="AS391" i="38" s="1"/>
  <c r="AP399" i="38"/>
  <c r="AR399" i="38" s="1"/>
  <c r="AT404" i="38"/>
  <c r="AS404" i="38" s="1"/>
  <c r="T411" i="38"/>
  <c r="AT421" i="38"/>
  <c r="AS421" i="38" s="1"/>
  <c r="AT434" i="38"/>
  <c r="AS434" i="38" s="1"/>
  <c r="AP441" i="38"/>
  <c r="Y447" i="38"/>
  <c r="AP449" i="38"/>
  <c r="AQ449" i="38" s="1"/>
  <c r="AT470" i="38"/>
  <c r="AS470" i="38" s="1"/>
  <c r="AP477" i="38"/>
  <c r="T231" i="38"/>
  <c r="AP231" i="38" s="1"/>
  <c r="AP141" i="38"/>
  <c r="AR141" i="38" s="1"/>
  <c r="Y219" i="38"/>
  <c r="AT244" i="38"/>
  <c r="AS244" i="38" s="1"/>
  <c r="AT254" i="38"/>
  <c r="AS254" i="38" s="1"/>
  <c r="AT268" i="38"/>
  <c r="AS268" i="38" s="1"/>
  <c r="T273" i="38"/>
  <c r="AT282" i="38"/>
  <c r="AS282" i="38" s="1"/>
  <c r="T309" i="38"/>
  <c r="Y321" i="38"/>
  <c r="AT328" i="38"/>
  <c r="AS328" i="38" s="1"/>
  <c r="AT340" i="38"/>
  <c r="AS340" i="38" s="1"/>
  <c r="AP356" i="38"/>
  <c r="AR356" i="38" s="1"/>
  <c r="AT364" i="38"/>
  <c r="AS364" i="38" s="1"/>
  <c r="Y381" i="38"/>
  <c r="AT406" i="38"/>
  <c r="AS406" i="38" s="1"/>
  <c r="AT436" i="38"/>
  <c r="AS436" i="38" s="1"/>
  <c r="AT446" i="38"/>
  <c r="AS446" i="38" s="1"/>
  <c r="AP453" i="38"/>
  <c r="AR453" i="38" s="1"/>
  <c r="AP454" i="38" s="1"/>
  <c r="AT458" i="38"/>
  <c r="AS458" i="38" s="1"/>
  <c r="AT482" i="38"/>
  <c r="AS482" i="38" s="1"/>
  <c r="AT176" i="38"/>
  <c r="AS176" i="38" s="1"/>
  <c r="T207" i="38"/>
  <c r="AP207" i="38" s="1"/>
  <c r="AQ207" i="38" s="1"/>
  <c r="T291" i="38"/>
  <c r="AT338" i="38"/>
  <c r="AS338" i="38" s="1"/>
  <c r="AT362" i="38"/>
  <c r="AS362" i="38" s="1"/>
  <c r="Y363" i="38"/>
  <c r="T423" i="38"/>
  <c r="AP423" i="38" s="1"/>
  <c r="AP129" i="38"/>
  <c r="AR129" i="38" s="1"/>
  <c r="AP117" i="38"/>
  <c r="AT124" i="38"/>
  <c r="AS124" i="38" s="1"/>
  <c r="AT108" i="38"/>
  <c r="AS108" i="38" s="1"/>
  <c r="Y117" i="38"/>
  <c r="AP119" i="38"/>
  <c r="AR119" i="38" s="1"/>
  <c r="T129" i="38"/>
  <c r="AT131" i="38"/>
  <c r="AS131" i="38" s="1"/>
  <c r="Y141" i="38"/>
  <c r="AT148" i="38"/>
  <c r="AS148" i="38" s="1"/>
  <c r="AT151" i="38"/>
  <c r="AS151" i="38" s="1"/>
  <c r="AP165" i="38"/>
  <c r="AQ165" i="38" s="1"/>
  <c r="AT170" i="38"/>
  <c r="AS170" i="38" s="1"/>
  <c r="Y183" i="38"/>
  <c r="AT185" i="38"/>
  <c r="AS185" i="38" s="1"/>
  <c r="AT201" i="38"/>
  <c r="AS201" i="38" s="1"/>
  <c r="AT206" i="38"/>
  <c r="AS206" i="38" s="1"/>
  <c r="AT213" i="38"/>
  <c r="AS213" i="38" s="1"/>
  <c r="AT218" i="38"/>
  <c r="AS218" i="38" s="1"/>
  <c r="AT230" i="38"/>
  <c r="AS230" i="38" s="1"/>
  <c r="T237" i="38"/>
  <c r="AP237" i="38" s="1"/>
  <c r="AQ237" i="38" s="1"/>
  <c r="T249" i="38"/>
  <c r="T261" i="38"/>
  <c r="AP261" i="38" s="1"/>
  <c r="AQ261" i="38" s="1"/>
  <c r="AT263" i="38"/>
  <c r="AS263" i="38" s="1"/>
  <c r="AT271" i="38"/>
  <c r="AS271" i="38" s="1"/>
  <c r="AT290" i="38"/>
  <c r="AS290" i="38" s="1"/>
  <c r="T297" i="38"/>
  <c r="AP298" i="38"/>
  <c r="AR298" i="38" s="1"/>
  <c r="AT304" i="38"/>
  <c r="AS304" i="38" s="1"/>
  <c r="AP315" i="38"/>
  <c r="AQ315" i="38" s="1"/>
  <c r="AT320" i="38"/>
  <c r="AS320" i="38" s="1"/>
  <c r="Y357" i="38"/>
  <c r="T399" i="38"/>
  <c r="T429" i="38"/>
  <c r="AP429" i="38" s="1"/>
  <c r="AQ429" i="38" s="1"/>
  <c r="Y453" i="38"/>
  <c r="T465" i="38"/>
  <c r="AP465" i="38" s="1"/>
  <c r="AR465" i="38" s="1"/>
  <c r="AP466" i="38" s="1"/>
  <c r="AT164" i="38"/>
  <c r="AS164" i="38" s="1"/>
  <c r="AT224" i="38"/>
  <c r="AS224" i="38" s="1"/>
  <c r="AT278" i="38"/>
  <c r="AS278" i="38" s="1"/>
  <c r="AT314" i="38"/>
  <c r="AS314" i="38" s="1"/>
  <c r="AT134" i="38"/>
  <c r="AS134" i="38" s="1"/>
  <c r="T159" i="38"/>
  <c r="AP159" i="38" s="1"/>
  <c r="AQ159" i="38" s="1"/>
  <c r="Y171" i="38"/>
  <c r="AT190" i="38"/>
  <c r="AS190" i="38" s="1"/>
  <c r="AT106" i="38"/>
  <c r="AS106" i="38" s="1"/>
  <c r="AT121" i="38"/>
  <c r="AS121" i="38" s="1"/>
  <c r="AP122" i="38"/>
  <c r="AQ122" i="38" s="1"/>
  <c r="AP123" i="38"/>
  <c r="AQ123" i="38" s="1"/>
  <c r="AP127" i="38"/>
  <c r="AR127" i="38" s="1"/>
  <c r="AT143" i="38"/>
  <c r="AS143" i="38" s="1"/>
  <c r="AT162" i="38"/>
  <c r="AS162" i="38" s="1"/>
  <c r="Y165" i="38"/>
  <c r="AT174" i="38"/>
  <c r="AS174" i="38" s="1"/>
  <c r="Y177" i="38"/>
  <c r="AT182" i="38"/>
  <c r="AS182" i="38" s="1"/>
  <c r="AP189" i="38"/>
  <c r="AQ189" i="38" s="1"/>
  <c r="AT194" i="38"/>
  <c r="AS194" i="38" s="1"/>
  <c r="AT208" i="38"/>
  <c r="AS208" i="38" s="1"/>
  <c r="AT211" i="38"/>
  <c r="AS211" i="38" s="1"/>
  <c r="AT220" i="38"/>
  <c r="AS220" i="38" s="1"/>
  <c r="AT222" i="38"/>
  <c r="AS222" i="38" s="1"/>
  <c r="Y225" i="38"/>
  <c r="AT232" i="38"/>
  <c r="AS232" i="38" s="1"/>
  <c r="AP236" i="38"/>
  <c r="AR236" i="38" s="1"/>
  <c r="AP243" i="38"/>
  <c r="AR243" i="38" s="1"/>
  <c r="AP248" i="38"/>
  <c r="AQ248" i="38" s="1"/>
  <c r="AT251" i="38"/>
  <c r="AS251" i="38" s="1"/>
  <c r="AT259" i="38"/>
  <c r="AS259" i="38" s="1"/>
  <c r="AP267" i="38"/>
  <c r="AQ267" i="38" s="1"/>
  <c r="AT276" i="38"/>
  <c r="AS276" i="38" s="1"/>
  <c r="AP283" i="38"/>
  <c r="AQ283" i="38" s="1"/>
  <c r="Y285" i="38"/>
  <c r="AT295" i="38"/>
  <c r="AS295" i="38" s="1"/>
  <c r="AT312" i="38"/>
  <c r="AS312" i="38" s="1"/>
  <c r="Y315" i="38"/>
  <c r="Y327" i="38"/>
  <c r="AP327" i="38"/>
  <c r="AR327" i="38" s="1"/>
  <c r="AP328" i="38" s="1"/>
  <c r="AT332" i="38"/>
  <c r="AS332" i="38" s="1"/>
  <c r="AP339" i="38"/>
  <c r="AQ339" i="38" s="1"/>
  <c r="Y345" i="38"/>
  <c r="AP351" i="38"/>
  <c r="AQ351" i="38" s="1"/>
  <c r="AT356" i="38"/>
  <c r="AS356" i="38" s="1"/>
  <c r="AT360" i="38"/>
  <c r="AS360" i="38" s="1"/>
  <c r="AP363" i="38"/>
  <c r="AR363" i="38" s="1"/>
  <c r="AT372" i="38"/>
  <c r="AS372" i="38" s="1"/>
  <c r="Y375" i="38"/>
  <c r="AT382" i="38"/>
  <c r="AS382" i="38" s="1"/>
  <c r="AP384" i="38"/>
  <c r="AQ384" i="38" s="1"/>
  <c r="Y387" i="38"/>
  <c r="AT394" i="38"/>
  <c r="AS394" i="38" s="1"/>
  <c r="AP398" i="38"/>
  <c r="AQ398" i="38" s="1"/>
  <c r="AP405" i="38"/>
  <c r="AR405" i="38" s="1"/>
  <c r="AT410" i="38"/>
  <c r="AS410" i="38" s="1"/>
  <c r="AT414" i="38"/>
  <c r="AS414" i="38" s="1"/>
  <c r="Y417" i="38"/>
  <c r="AT424" i="38"/>
  <c r="AS424" i="38" s="1"/>
  <c r="AT427" i="38"/>
  <c r="AS427" i="38" s="1"/>
  <c r="AP435" i="38"/>
  <c r="AR435" i="38" s="1"/>
  <c r="AP440" i="38"/>
  <c r="AR440" i="38" s="1"/>
  <c r="AT443" i="38"/>
  <c r="AS443" i="38" s="1"/>
  <c r="T453" i="38"/>
  <c r="AT455" i="38"/>
  <c r="AS455" i="38" s="1"/>
  <c r="AT460" i="38"/>
  <c r="AS460" i="38" s="1"/>
  <c r="AT463" i="38"/>
  <c r="AS463" i="38" s="1"/>
  <c r="AP471" i="38"/>
  <c r="AR471" i="38" s="1"/>
  <c r="AP472" i="38" s="1"/>
  <c r="AP475" i="38"/>
  <c r="AR475" i="38" s="1"/>
  <c r="AT479" i="38"/>
  <c r="AS479" i="38" s="1"/>
  <c r="T459" i="38"/>
  <c r="AP273" i="38"/>
  <c r="AR273" i="38" s="1"/>
  <c r="AP274" i="38" s="1"/>
  <c r="AP309" i="38"/>
  <c r="AQ309" i="38" s="1"/>
  <c r="AT326" i="38"/>
  <c r="AS326" i="38" s="1"/>
  <c r="Y339" i="38"/>
  <c r="AP121" i="38"/>
  <c r="AQ121" i="38" s="1"/>
  <c r="AT146" i="38"/>
  <c r="AS146" i="38" s="1"/>
  <c r="AT109" i="38"/>
  <c r="AS109" i="38" s="1"/>
  <c r="AT132" i="38"/>
  <c r="AS132" i="38" s="1"/>
  <c r="AT136" i="38"/>
  <c r="AS136" i="38" s="1"/>
  <c r="AP139" i="38"/>
  <c r="AQ139" i="38" s="1"/>
  <c r="AT152" i="38"/>
  <c r="AS152" i="38" s="1"/>
  <c r="T165" i="38"/>
  <c r="AP167" i="38"/>
  <c r="AQ167" i="38" s="1"/>
  <c r="T177" i="38"/>
  <c r="AP177" i="38" s="1"/>
  <c r="AR177" i="38" s="1"/>
  <c r="AP178" i="38" s="1"/>
  <c r="AT186" i="38"/>
  <c r="AS186" i="38" s="1"/>
  <c r="Y189" i="38"/>
  <c r="AT203" i="38"/>
  <c r="AS203" i="38" s="1"/>
  <c r="AT215" i="38"/>
  <c r="AS215" i="38" s="1"/>
  <c r="T225" i="38"/>
  <c r="AP225" i="38" s="1"/>
  <c r="AR225" i="38" s="1"/>
  <c r="AT227" i="38"/>
  <c r="AS227" i="38" s="1"/>
  <c r="AT240" i="38"/>
  <c r="AS240" i="38" s="1"/>
  <c r="AP264" i="38"/>
  <c r="AR264" i="38" s="1"/>
  <c r="AT267" i="38"/>
  <c r="AS267" i="38" s="1"/>
  <c r="AT272" i="38"/>
  <c r="AS272" i="38" s="1"/>
  <c r="AT281" i="38"/>
  <c r="AS281" i="38" s="1"/>
  <c r="T285" i="38"/>
  <c r="AP285" i="38" s="1"/>
  <c r="AQ285" i="38" s="1"/>
  <c r="AP287" i="38"/>
  <c r="AQ287" i="38" s="1"/>
  <c r="AT300" i="38"/>
  <c r="AS300" i="38" s="1"/>
  <c r="Y303" i="38"/>
  <c r="AP303" i="38"/>
  <c r="AQ303" i="38" s="1"/>
  <c r="AT308" i="38"/>
  <c r="AS308" i="38" s="1"/>
  <c r="AT339" i="38"/>
  <c r="AS339" i="38" s="1"/>
  <c r="AT344" i="38"/>
  <c r="AS344" i="38" s="1"/>
  <c r="AT348" i="38"/>
  <c r="AS348" i="38" s="1"/>
  <c r="Y351" i="38"/>
  <c r="AT358" i="38"/>
  <c r="AS358" i="38" s="1"/>
  <c r="AT363" i="38"/>
  <c r="AS363" i="38" s="1"/>
  <c r="AT368" i="38"/>
  <c r="AS368" i="38" s="1"/>
  <c r="T375" i="38"/>
  <c r="AP375" i="38" s="1"/>
  <c r="AT402" i="38"/>
  <c r="AS402" i="38" s="1"/>
  <c r="Y405" i="38"/>
  <c r="T417" i="38"/>
  <c r="AT419" i="38"/>
  <c r="AS419" i="38" s="1"/>
  <c r="AT432" i="38"/>
  <c r="AS432" i="38" s="1"/>
  <c r="AP447" i="38"/>
  <c r="AR447" i="38" s="1"/>
  <c r="AP451" i="38"/>
  <c r="AQ451" i="38" s="1"/>
  <c r="AT468" i="38"/>
  <c r="AS468" i="38" s="1"/>
  <c r="AP478" i="38"/>
  <c r="AP479" i="38"/>
  <c r="AP480" i="38"/>
  <c r="AP481" i="38"/>
  <c r="AP482" i="38"/>
  <c r="AT477" i="38"/>
  <c r="AS477" i="38" s="1"/>
  <c r="AP473" i="38"/>
  <c r="AP474" i="38"/>
  <c r="AP476" i="38"/>
  <c r="X471" i="38"/>
  <c r="AT471" i="38" s="1"/>
  <c r="AT473" i="38"/>
  <c r="AS473" i="38" s="1"/>
  <c r="AT475" i="38"/>
  <c r="AS475" i="38" s="1"/>
  <c r="AP468" i="38"/>
  <c r="AP469" i="38"/>
  <c r="AP470" i="38"/>
  <c r="AT465" i="38"/>
  <c r="AS465" i="38" s="1"/>
  <c r="AQ459" i="38"/>
  <c r="AP460" i="38"/>
  <c r="AP461" i="38"/>
  <c r="AP462" i="38"/>
  <c r="AP463" i="38"/>
  <c r="AP464" i="38"/>
  <c r="AT459" i="38"/>
  <c r="AS459" i="38" s="1"/>
  <c r="AP455" i="38"/>
  <c r="AP456" i="38"/>
  <c r="AP458" i="38"/>
  <c r="AP457" i="38"/>
  <c r="AT453" i="38"/>
  <c r="AS453" i="38" s="1"/>
  <c r="AP448" i="38"/>
  <c r="AP450" i="38"/>
  <c r="AP452" i="38"/>
  <c r="AT449" i="38"/>
  <c r="AS449" i="38" s="1"/>
  <c r="AT451" i="38"/>
  <c r="AS451" i="38" s="1"/>
  <c r="X447" i="38"/>
  <c r="AP442" i="38"/>
  <c r="AP443" i="38"/>
  <c r="AP444" i="38"/>
  <c r="AP445" i="38"/>
  <c r="AP446" i="38"/>
  <c r="AT441" i="38"/>
  <c r="AS441" i="38" s="1"/>
  <c r="AP436" i="38"/>
  <c r="AP439" i="38"/>
  <c r="X435" i="38"/>
  <c r="AT435" i="38" s="1"/>
  <c r="AS435" i="38" s="1"/>
  <c r="AP438" i="38"/>
  <c r="AT437" i="38"/>
  <c r="AS437" i="38" s="1"/>
  <c r="AT439" i="38"/>
  <c r="AS439" i="38" s="1"/>
  <c r="AP434" i="38"/>
  <c r="AP432" i="38"/>
  <c r="AT429" i="38"/>
  <c r="AS429" i="38" s="1"/>
  <c r="AP433" i="38"/>
  <c r="AP430" i="38"/>
  <c r="AT431" i="38"/>
  <c r="AS431" i="38" s="1"/>
  <c r="AP428" i="38"/>
  <c r="AP427" i="38"/>
  <c r="AT423" i="38"/>
  <c r="AS423" i="38" s="1"/>
  <c r="AP426" i="38"/>
  <c r="AP424" i="38"/>
  <c r="AT425" i="38"/>
  <c r="AS425" i="38" s="1"/>
  <c r="AP419" i="38"/>
  <c r="AP420" i="38"/>
  <c r="AP421" i="38"/>
  <c r="AP418" i="38"/>
  <c r="AP422" i="38"/>
  <c r="AT417" i="38"/>
  <c r="AS417" i="38" s="1"/>
  <c r="AP412" i="38"/>
  <c r="AP413" i="38"/>
  <c r="AP414" i="38"/>
  <c r="AP415" i="38"/>
  <c r="AP416" i="38"/>
  <c r="AT411" i="38"/>
  <c r="AS411" i="38" s="1"/>
  <c r="AP410" i="38"/>
  <c r="AP408" i="38"/>
  <c r="AT405" i="38"/>
  <c r="AS405" i="38" s="1"/>
  <c r="AP409" i="38"/>
  <c r="AP407" i="38"/>
  <c r="AT407" i="38"/>
  <c r="AS407" i="38" s="1"/>
  <c r="AP400" i="38"/>
  <c r="AP401" i="38"/>
  <c r="AP402" i="38"/>
  <c r="AP403" i="38"/>
  <c r="AP404" i="38"/>
  <c r="AT399" i="38"/>
  <c r="AS399" i="38" s="1"/>
  <c r="AQ393" i="38"/>
  <c r="AP396" i="38"/>
  <c r="AT393" i="38"/>
  <c r="AS393" i="38" s="1"/>
  <c r="AP395" i="38"/>
  <c r="AP397" i="38"/>
  <c r="AT395" i="38"/>
  <c r="AS395" i="38" s="1"/>
  <c r="AT397" i="38"/>
  <c r="AS397" i="38" s="1"/>
  <c r="AP390" i="38"/>
  <c r="AP392" i="38"/>
  <c r="AT387" i="38"/>
  <c r="AS387" i="38" s="1"/>
  <c r="AP391" i="38"/>
  <c r="AP383" i="38"/>
  <c r="AP385" i="38"/>
  <c r="X381" i="38"/>
  <c r="AT381" i="38" s="1"/>
  <c r="AS381" i="38" s="1"/>
  <c r="AT383" i="38"/>
  <c r="AS383" i="38" s="1"/>
  <c r="AT384" i="38"/>
  <c r="AS384" i="38" s="1"/>
  <c r="AT385" i="38"/>
  <c r="AS385" i="38" s="1"/>
  <c r="AP379" i="38"/>
  <c r="AP380" i="38"/>
  <c r="AT375" i="38"/>
  <c r="AS375" i="38" s="1"/>
  <c r="AP378" i="38"/>
  <c r="AP377" i="38"/>
  <c r="AT377" i="38"/>
  <c r="AS377" i="38" s="1"/>
  <c r="AP374" i="38"/>
  <c r="AP372" i="38"/>
  <c r="AT369" i="38"/>
  <c r="AS369" i="38" s="1"/>
  <c r="AP373" i="38"/>
  <c r="AP370" i="38"/>
  <c r="AT371" i="38"/>
  <c r="AS371" i="38" s="1"/>
  <c r="AP364" i="38"/>
  <c r="AP365" i="38"/>
  <c r="AP366" i="38"/>
  <c r="AP367" i="38"/>
  <c r="AP368" i="38"/>
  <c r="AP358" i="38"/>
  <c r="AP359" i="38"/>
  <c r="AP360" i="38"/>
  <c r="AP361" i="38"/>
  <c r="AP362" i="38"/>
  <c r="X357" i="38"/>
  <c r="AT357" i="38" s="1"/>
  <c r="AS357" i="38" s="1"/>
  <c r="AP355" i="38"/>
  <c r="AT351" i="38"/>
  <c r="AS351" i="38" s="1"/>
  <c r="AP354" i="38"/>
  <c r="AP353" i="38"/>
  <c r="AT355" i="38"/>
  <c r="AS355" i="38" s="1"/>
  <c r="AP346" i="38"/>
  <c r="AP347" i="38"/>
  <c r="AP348" i="38"/>
  <c r="AP349" i="38"/>
  <c r="AP350" i="38"/>
  <c r="X345" i="38"/>
  <c r="AT345" i="38" s="1"/>
  <c r="AP340" i="38"/>
  <c r="AP341" i="38"/>
  <c r="AP342" i="38"/>
  <c r="AP343" i="38"/>
  <c r="AP344" i="38"/>
  <c r="AP338" i="38"/>
  <c r="AT333" i="38"/>
  <c r="AS333" i="38" s="1"/>
  <c r="AP329" i="38"/>
  <c r="AP330" i="38"/>
  <c r="AP331" i="38"/>
  <c r="AP332" i="38"/>
  <c r="AT327" i="38"/>
  <c r="AS327" i="38" s="1"/>
  <c r="AP326" i="38"/>
  <c r="AP325" i="38"/>
  <c r="X321" i="38"/>
  <c r="AT321" i="38" s="1"/>
  <c r="AP319" i="38"/>
  <c r="AT315" i="38"/>
  <c r="AS315" i="38" s="1"/>
  <c r="AP320" i="38"/>
  <c r="AP318" i="38"/>
  <c r="AP310" i="38"/>
  <c r="AP311" i="38"/>
  <c r="AP312" i="38"/>
  <c r="AP313" i="38"/>
  <c r="AP314" i="38"/>
  <c r="AT309" i="38"/>
  <c r="AS309" i="38" s="1"/>
  <c r="AP304" i="38"/>
  <c r="AP305" i="38"/>
  <c r="AP306" i="38"/>
  <c r="AP307" i="38"/>
  <c r="AP308" i="38"/>
  <c r="AT303" i="38"/>
  <c r="AS303" i="38" s="1"/>
  <c r="AQ301" i="38"/>
  <c r="AR301" i="38"/>
  <c r="AP299" i="38"/>
  <c r="AP302" i="38"/>
  <c r="AT297" i="38"/>
  <c r="AS297" i="38" s="1"/>
  <c r="AP300" i="38"/>
  <c r="AT299" i="38"/>
  <c r="AS299" i="38" s="1"/>
  <c r="AT301" i="38"/>
  <c r="AS301" i="38" s="1"/>
  <c r="AR291" i="38"/>
  <c r="AP293" i="38"/>
  <c r="AP296" i="38"/>
  <c r="AT291" i="38"/>
  <c r="AS291" i="38" s="1"/>
  <c r="AU291" i="38" s="1"/>
  <c r="AP294" i="38"/>
  <c r="AP295" i="38"/>
  <c r="AP290" i="38"/>
  <c r="AP289" i="38"/>
  <c r="AT285" i="38"/>
  <c r="AS285" i="38" s="1"/>
  <c r="AP286" i="38"/>
  <c r="AP288" i="38"/>
  <c r="AT287" i="38"/>
  <c r="AS287" i="38" s="1"/>
  <c r="AQ279" i="38"/>
  <c r="AR279" i="38"/>
  <c r="AQ282" i="38"/>
  <c r="AT279" i="38"/>
  <c r="AS279" i="38" s="1"/>
  <c r="AP284" i="38"/>
  <c r="AP280" i="38"/>
  <c r="AT280" i="38"/>
  <c r="AS280" i="38" s="1"/>
  <c r="AT273" i="38"/>
  <c r="AS273" i="38" s="1"/>
  <c r="AP277" i="38"/>
  <c r="AP276" i="38"/>
  <c r="AT275" i="38"/>
  <c r="AS275" i="38" s="1"/>
  <c r="AT277" i="38"/>
  <c r="AS277" i="38" s="1"/>
  <c r="AP268" i="38"/>
  <c r="AP269" i="38"/>
  <c r="AP270" i="38"/>
  <c r="AP271" i="38"/>
  <c r="AP272" i="38"/>
  <c r="X267" i="38"/>
  <c r="AP266" i="38"/>
  <c r="AP265" i="38"/>
  <c r="AT261" i="38"/>
  <c r="AS261" i="38" s="1"/>
  <c r="AP263" i="38"/>
  <c r="AT264" i="38"/>
  <c r="AS264" i="38" s="1"/>
  <c r="AP258" i="38"/>
  <c r="AP259" i="38"/>
  <c r="AP260" i="38"/>
  <c r="X255" i="38"/>
  <c r="AT255" i="38" s="1"/>
  <c r="AP250" i="38"/>
  <c r="AP251" i="38"/>
  <c r="AP252" i="38"/>
  <c r="AP253" i="38"/>
  <c r="AP254" i="38"/>
  <c r="AT249" i="38"/>
  <c r="AS249" i="38" s="1"/>
  <c r="AP247" i="38"/>
  <c r="X243" i="38"/>
  <c r="AT243" i="38" s="1"/>
  <c r="AS243" i="38" s="1"/>
  <c r="AT245" i="38"/>
  <c r="AS245" i="38" s="1"/>
  <c r="AT246" i="38"/>
  <c r="AS246" i="38" s="1"/>
  <c r="AT247" i="38"/>
  <c r="AS247" i="38" s="1"/>
  <c r="AP244" i="38"/>
  <c r="AP242" i="38"/>
  <c r="AP241" i="38"/>
  <c r="AT237" i="38"/>
  <c r="AS237" i="38" s="1"/>
  <c r="AP240" i="38"/>
  <c r="AT239" i="38"/>
  <c r="AS239" i="38" s="1"/>
  <c r="AP233" i="38"/>
  <c r="AT231" i="38"/>
  <c r="AS231" i="38" s="1"/>
  <c r="AP234" i="38"/>
  <c r="AP235" i="38"/>
  <c r="AT233" i="38"/>
  <c r="AS233" i="38" s="1"/>
  <c r="AT235" i="38"/>
  <c r="AS235" i="38" s="1"/>
  <c r="AP227" i="38"/>
  <c r="AT225" i="38"/>
  <c r="AS225" i="38" s="1"/>
  <c r="AP229" i="38"/>
  <c r="AP226" i="38"/>
  <c r="AP230" i="38"/>
  <c r="AT228" i="38"/>
  <c r="AS228" i="38" s="1"/>
  <c r="AQ219" i="38"/>
  <c r="AP220" i="38"/>
  <c r="AP221" i="38"/>
  <c r="AP222" i="38"/>
  <c r="AP223" i="38"/>
  <c r="AP224" i="38"/>
  <c r="X219" i="38"/>
  <c r="AT219" i="38" s="1"/>
  <c r="AS219" i="38" s="1"/>
  <c r="AP214" i="38"/>
  <c r="AP215" i="38"/>
  <c r="AP216" i="38"/>
  <c r="AP218" i="38"/>
  <c r="Y213" i="38"/>
  <c r="AT217" i="38"/>
  <c r="AS217" i="38" s="1"/>
  <c r="AP212" i="38"/>
  <c r="AP211" i="38"/>
  <c r="AT207" i="38"/>
  <c r="AS207" i="38" s="1"/>
  <c r="AP210" i="38"/>
  <c r="AP208" i="38"/>
  <c r="AT209" i="38"/>
  <c r="AS209" i="38" s="1"/>
  <c r="AP202" i="38"/>
  <c r="AP203" i="38"/>
  <c r="AP204" i="38"/>
  <c r="AP205" i="38"/>
  <c r="AP206" i="38"/>
  <c r="AP194" i="38"/>
  <c r="AP193" i="38"/>
  <c r="AT189" i="38"/>
  <c r="AS189" i="38" s="1"/>
  <c r="AP190" i="38"/>
  <c r="AP191" i="38"/>
  <c r="AT192" i="38"/>
  <c r="AS192" i="38" s="1"/>
  <c r="AP186" i="38"/>
  <c r="X183" i="38"/>
  <c r="AT183" i="38" s="1"/>
  <c r="AP185" i="38"/>
  <c r="AP187" i="38"/>
  <c r="AT187" i="38"/>
  <c r="AS187" i="38" s="1"/>
  <c r="AP179" i="38"/>
  <c r="AP180" i="38"/>
  <c r="AP181" i="38"/>
  <c r="AP182" i="38"/>
  <c r="AT177" i="38"/>
  <c r="AS177" i="38" s="1"/>
  <c r="AQ171" i="38"/>
  <c r="AP176" i="38"/>
  <c r="X171" i="38"/>
  <c r="AT171" i="38" s="1"/>
  <c r="AP174" i="38"/>
  <c r="AT175" i="38"/>
  <c r="AS175" i="38" s="1"/>
  <c r="AP169" i="38"/>
  <c r="AT165" i="38"/>
  <c r="AS165" i="38" s="1"/>
  <c r="AP168" i="38"/>
  <c r="AP166" i="38"/>
  <c r="AP170" i="38"/>
  <c r="AP161" i="38"/>
  <c r="AP164" i="38"/>
  <c r="AP163" i="38"/>
  <c r="AT159" i="38"/>
  <c r="AS159" i="38" s="1"/>
  <c r="AP162" i="38"/>
  <c r="AP150" i="38"/>
  <c r="AT147" i="38"/>
  <c r="AS147" i="38" s="1"/>
  <c r="AP148" i="38"/>
  <c r="AP152" i="38"/>
  <c r="AP151" i="38"/>
  <c r="AT149" i="38"/>
  <c r="AS149" i="38" s="1"/>
  <c r="AP142" i="38"/>
  <c r="AP143" i="38"/>
  <c r="AP146" i="38"/>
  <c r="AT141" i="38"/>
  <c r="AS141" i="38" s="1"/>
  <c r="AP144" i="38"/>
  <c r="AP145" i="38"/>
  <c r="AP138" i="38"/>
  <c r="AT135" i="38"/>
  <c r="AS135" i="38" s="1"/>
  <c r="AP137" i="38"/>
  <c r="AP136" i="38"/>
  <c r="AP140" i="38"/>
  <c r="AT139" i="38"/>
  <c r="AS139" i="38" s="1"/>
  <c r="AQ133" i="38"/>
  <c r="AR133" i="38"/>
  <c r="AP131" i="38"/>
  <c r="AT129" i="38"/>
  <c r="AS129" i="38" s="1"/>
  <c r="AP130" i="38"/>
  <c r="AP134" i="38"/>
  <c r="AQ129" i="38"/>
  <c r="AP132" i="38"/>
  <c r="AT133" i="38"/>
  <c r="AS133" i="38" s="1"/>
  <c r="AP125" i="38"/>
  <c r="AP128" i="38"/>
  <c r="X123" i="38"/>
  <c r="AT123" i="38" s="1"/>
  <c r="AS123" i="38" s="1"/>
  <c r="AP126" i="38"/>
  <c r="AT125" i="38"/>
  <c r="AS125" i="38" s="1"/>
  <c r="AT127" i="38"/>
  <c r="AS127" i="38" s="1"/>
  <c r="AT117" i="38"/>
  <c r="AS117" i="38" s="1"/>
  <c r="AR122" i="38"/>
  <c r="AP106" i="38"/>
  <c r="AP107" i="38"/>
  <c r="AP108" i="38"/>
  <c r="AP109" i="38"/>
  <c r="AP110" i="38"/>
  <c r="T105" i="38"/>
  <c r="AP105" i="38" s="1"/>
  <c r="AT105" i="38"/>
  <c r="AS105" i="38" s="1"/>
  <c r="AQ423" i="38" l="1"/>
  <c r="AR423" i="38"/>
  <c r="AR175" i="38"/>
  <c r="AU423" i="38"/>
  <c r="AQ209" i="38"/>
  <c r="AR387" i="38"/>
  <c r="AP388" i="38" s="1"/>
  <c r="AR388" i="38" s="1"/>
  <c r="AP389" i="38" s="1"/>
  <c r="AQ278" i="38"/>
  <c r="AU278" i="38" s="1"/>
  <c r="AQ375" i="38"/>
  <c r="AU375" i="38" s="1"/>
  <c r="AR375" i="38"/>
  <c r="AP376" i="38" s="1"/>
  <c r="AR376" i="38" s="1"/>
  <c r="AU283" i="38"/>
  <c r="AS471" i="38"/>
  <c r="AT472" i="38"/>
  <c r="AS472" i="38" s="1"/>
  <c r="AT454" i="38"/>
  <c r="AS454" i="38" s="1"/>
  <c r="AR472" i="38"/>
  <c r="AQ472" i="38"/>
  <c r="AT466" i="38"/>
  <c r="AT412" i="38"/>
  <c r="AS412" i="38" s="1"/>
  <c r="AU381" i="38"/>
  <c r="AT386" i="38"/>
  <c r="AS386" i="38" s="1"/>
  <c r="AT388" i="38"/>
  <c r="AU387" i="38"/>
  <c r="AT376" i="38"/>
  <c r="AS376" i="38" s="1"/>
  <c r="AS345" i="38"/>
  <c r="AT346" i="38"/>
  <c r="AS346" i="38" s="1"/>
  <c r="AS321" i="38"/>
  <c r="AT322" i="38"/>
  <c r="AS255" i="38"/>
  <c r="AU255" i="38" s="1"/>
  <c r="AT256" i="38"/>
  <c r="AS256" i="38" s="1"/>
  <c r="AU357" i="38"/>
  <c r="AT352" i="38"/>
  <c r="AS352" i="38" s="1"/>
  <c r="AT353" i="38"/>
  <c r="AS353" i="38" s="1"/>
  <c r="AT334" i="38"/>
  <c r="AT316" i="38"/>
  <c r="AR357" i="38"/>
  <c r="AU339" i="38"/>
  <c r="AT274" i="38"/>
  <c r="AS274" i="38" s="1"/>
  <c r="AT292" i="38"/>
  <c r="AQ275" i="38"/>
  <c r="AT262" i="38"/>
  <c r="AS262" i="38" s="1"/>
  <c r="AU261" i="38"/>
  <c r="AR261" i="38"/>
  <c r="AP262" i="38" s="1"/>
  <c r="AS183" i="38"/>
  <c r="AT184" i="38"/>
  <c r="AS184" i="38" s="1"/>
  <c r="AQ231" i="38"/>
  <c r="AU231" i="38" s="1"/>
  <c r="AR231" i="38"/>
  <c r="AT160" i="38"/>
  <c r="AS160" i="38" s="1"/>
  <c r="AT166" i="38"/>
  <c r="AQ431" i="38"/>
  <c r="AU431" i="38" s="1"/>
  <c r="AT250" i="38"/>
  <c r="AS250" i="38" s="1"/>
  <c r="AT238" i="38"/>
  <c r="AS238" i="38" s="1"/>
  <c r="AU207" i="38"/>
  <c r="AR207" i="38"/>
  <c r="AR248" i="38"/>
  <c r="AR228" i="38"/>
  <c r="AQ201" i="38"/>
  <c r="AU201" i="38" s="1"/>
  <c r="AT178" i="38"/>
  <c r="AS178" i="38" s="1"/>
  <c r="AS171" i="38"/>
  <c r="AU171" i="38" s="1"/>
  <c r="AT172" i="38"/>
  <c r="AR159" i="38"/>
  <c r="AP160" i="38" s="1"/>
  <c r="AQ160" i="38" s="1"/>
  <c r="AU159" i="38"/>
  <c r="AQ352" i="38"/>
  <c r="AU352" i="38" s="1"/>
  <c r="AR147" i="38"/>
  <c r="AQ147" i="38"/>
  <c r="AU147" i="38" s="1"/>
  <c r="AR135" i="38"/>
  <c r="AQ135" i="38"/>
  <c r="AQ183" i="38"/>
  <c r="AU183" i="38" s="1"/>
  <c r="AR281" i="38"/>
  <c r="AQ321" i="38"/>
  <c r="AU321" i="38" s="1"/>
  <c r="AR381" i="38"/>
  <c r="AQ382" i="38"/>
  <c r="AU382" i="38" s="1"/>
  <c r="AR309" i="38"/>
  <c r="AQ273" i="38"/>
  <c r="AU273" i="38" s="1"/>
  <c r="AQ425" i="38"/>
  <c r="AU425" i="38" s="1"/>
  <c r="AQ406" i="38"/>
  <c r="AU406" i="38" s="1"/>
  <c r="AR315" i="38"/>
  <c r="AP316" i="38" s="1"/>
  <c r="AQ316" i="38" s="1"/>
  <c r="AU120" i="38"/>
  <c r="AQ322" i="38"/>
  <c r="AU429" i="38"/>
  <c r="AQ188" i="38"/>
  <c r="AU188" i="38" s="1"/>
  <c r="AQ356" i="38"/>
  <c r="AQ243" i="38"/>
  <c r="AU243" i="38" s="1"/>
  <c r="AQ264" i="38"/>
  <c r="AU264" i="38" s="1"/>
  <c r="AR120" i="38"/>
  <c r="AU219" i="38"/>
  <c r="AR232" i="38"/>
  <c r="AQ239" i="38"/>
  <c r="AU239" i="38" s="1"/>
  <c r="AU303" i="38"/>
  <c r="AR429" i="38"/>
  <c r="AR303" i="38"/>
  <c r="AR345" i="38"/>
  <c r="AR255" i="38"/>
  <c r="AP256" i="38" s="1"/>
  <c r="AQ256" i="38" s="1"/>
  <c r="AU256" i="38" s="1"/>
  <c r="AU267" i="38"/>
  <c r="AR167" i="38"/>
  <c r="AQ236" i="38"/>
  <c r="AU236" i="38" s="1"/>
  <c r="AQ298" i="38"/>
  <c r="AU298" i="38" s="1"/>
  <c r="AQ327" i="38"/>
  <c r="AU327" i="38" s="1"/>
  <c r="AR192" i="38"/>
  <c r="AR246" i="38"/>
  <c r="AQ363" i="38"/>
  <c r="AU363" i="38" s="1"/>
  <c r="AU189" i="38"/>
  <c r="AU411" i="38"/>
  <c r="AU398" i="38"/>
  <c r="AR189" i="38"/>
  <c r="AQ405" i="38"/>
  <c r="AU405" i="38" s="1"/>
  <c r="AR411" i="38"/>
  <c r="AQ105" i="38"/>
  <c r="AU105" i="38" s="1"/>
  <c r="AR105" i="38"/>
  <c r="AU309" i="38"/>
  <c r="AQ217" i="38"/>
  <c r="AU217" i="38" s="1"/>
  <c r="AR371" i="38"/>
  <c r="AU281" i="38"/>
  <c r="AR384" i="38"/>
  <c r="AR417" i="38"/>
  <c r="AR124" i="38"/>
  <c r="AR339" i="38"/>
  <c r="AQ386" i="38"/>
  <c r="AR394" i="38"/>
  <c r="AR149" i="38"/>
  <c r="AU122" i="38"/>
  <c r="AU124" i="38"/>
  <c r="AR245" i="38"/>
  <c r="AQ141" i="38"/>
  <c r="AU141" i="38" s="1"/>
  <c r="AU315" i="38"/>
  <c r="AR287" i="38"/>
  <c r="AU123" i="38"/>
  <c r="AR451" i="38"/>
  <c r="AQ388" i="38"/>
  <c r="AU417" i="38"/>
  <c r="AR437" i="38"/>
  <c r="AR449" i="38"/>
  <c r="AQ453" i="38"/>
  <c r="AU453" i="38" s="1"/>
  <c r="AR121" i="38"/>
  <c r="AR292" i="38"/>
  <c r="AR123" i="38"/>
  <c r="AU165" i="38"/>
  <c r="AU248" i="38"/>
  <c r="AU275" i="38"/>
  <c r="AR283" i="38"/>
  <c r="AQ440" i="38"/>
  <c r="AU440" i="38" s="1"/>
  <c r="AQ447" i="38"/>
  <c r="AU447" i="38" s="1"/>
  <c r="AQ475" i="38"/>
  <c r="AU475" i="38" s="1"/>
  <c r="AU135" i="38"/>
  <c r="AR351" i="38"/>
  <c r="AR369" i="38"/>
  <c r="AT118" i="38"/>
  <c r="AS118" i="38" s="1"/>
  <c r="AQ127" i="38"/>
  <c r="AU127" i="38" s="1"/>
  <c r="AU282" i="38"/>
  <c r="AU121" i="38"/>
  <c r="AU129" i="38"/>
  <c r="AU451" i="38"/>
  <c r="AQ119" i="38"/>
  <c r="AU119" i="38" s="1"/>
  <c r="AU285" i="38"/>
  <c r="AQ376" i="38"/>
  <c r="AU376" i="38" s="1"/>
  <c r="AU394" i="38"/>
  <c r="AQ225" i="38"/>
  <c r="AU225" i="38" s="1"/>
  <c r="AQ333" i="38"/>
  <c r="AU333" i="38" s="1"/>
  <c r="AU356" i="38"/>
  <c r="AR398" i="38"/>
  <c r="AQ399" i="38"/>
  <c r="AU399" i="38" s="1"/>
  <c r="AR117" i="38"/>
  <c r="AP118" i="38" s="1"/>
  <c r="AR118" i="38" s="1"/>
  <c r="AQ117" i="38"/>
  <c r="AU117" i="38" s="1"/>
  <c r="AR441" i="38"/>
  <c r="AQ441" i="38"/>
  <c r="AU441" i="38" s="1"/>
  <c r="AR165" i="38"/>
  <c r="AU245" i="38"/>
  <c r="AQ297" i="38"/>
  <c r="AU297" i="38" s="1"/>
  <c r="AU232" i="38"/>
  <c r="AR139" i="38"/>
  <c r="AQ177" i="38"/>
  <c r="AU177" i="38" s="1"/>
  <c r="AQ213" i="38"/>
  <c r="AU213" i="38" s="1"/>
  <c r="AR285" i="38"/>
  <c r="AU369" i="38"/>
  <c r="AU437" i="38"/>
  <c r="AQ471" i="38"/>
  <c r="AU471" i="38" s="1"/>
  <c r="AU345" i="38"/>
  <c r="AR237" i="38"/>
  <c r="AP238" i="38" s="1"/>
  <c r="AU237" i="38"/>
  <c r="AR267" i="38"/>
  <c r="AU351" i="38"/>
  <c r="AQ435" i="38"/>
  <c r="AU435" i="38" s="1"/>
  <c r="AQ465" i="38"/>
  <c r="AU465" i="38" s="1"/>
  <c r="AR477" i="38"/>
  <c r="AQ477" i="38"/>
  <c r="AU477" i="38" s="1"/>
  <c r="AR249" i="38"/>
  <c r="AQ249" i="38"/>
  <c r="AU249" i="38" s="1"/>
  <c r="AR482" i="38"/>
  <c r="AQ482" i="38"/>
  <c r="AU482" i="38" s="1"/>
  <c r="AR481" i="38"/>
  <c r="AQ481" i="38"/>
  <c r="AU481" i="38" s="1"/>
  <c r="AR480" i="38"/>
  <c r="AQ480" i="38"/>
  <c r="AU480" i="38" s="1"/>
  <c r="AR479" i="38"/>
  <c r="AQ479" i="38"/>
  <c r="AU479" i="38" s="1"/>
  <c r="AR478" i="38"/>
  <c r="AQ478" i="38"/>
  <c r="AU478" i="38" s="1"/>
  <c r="AR476" i="38"/>
  <c r="AQ476" i="38"/>
  <c r="AU476" i="38" s="1"/>
  <c r="AR474" i="38"/>
  <c r="AQ474" i="38"/>
  <c r="AU474" i="38" s="1"/>
  <c r="AQ473" i="38"/>
  <c r="AU473" i="38" s="1"/>
  <c r="AR473" i="38"/>
  <c r="AR470" i="38"/>
  <c r="AQ470" i="38"/>
  <c r="AU470" i="38" s="1"/>
  <c r="AR469" i="38"/>
  <c r="AQ469" i="38"/>
  <c r="AU469" i="38" s="1"/>
  <c r="AR468" i="38"/>
  <c r="AQ468" i="38"/>
  <c r="AU468" i="38" s="1"/>
  <c r="AR466" i="38"/>
  <c r="AP467" i="38" s="1"/>
  <c r="AR467" i="38" s="1"/>
  <c r="AQ466" i="38"/>
  <c r="AQ463" i="38"/>
  <c r="AU463" i="38" s="1"/>
  <c r="AR463" i="38"/>
  <c r="AR464" i="38"/>
  <c r="AQ464" i="38"/>
  <c r="AU464" i="38" s="1"/>
  <c r="AQ462" i="38"/>
  <c r="AU462" i="38" s="1"/>
  <c r="AR462" i="38"/>
  <c r="AQ461" i="38"/>
  <c r="AU461" i="38" s="1"/>
  <c r="AR461" i="38"/>
  <c r="AQ460" i="38"/>
  <c r="AU460" i="38" s="1"/>
  <c r="AR460" i="38"/>
  <c r="AU459" i="38"/>
  <c r="AR457" i="38"/>
  <c r="AQ457" i="38"/>
  <c r="AU457" i="38" s="1"/>
  <c r="AR454" i="38"/>
  <c r="AQ454" i="38"/>
  <c r="AU454" i="38" s="1"/>
  <c r="AR458" i="38"/>
  <c r="AQ458" i="38"/>
  <c r="AU458" i="38" s="1"/>
  <c r="AR456" i="38"/>
  <c r="AQ456" i="38"/>
  <c r="AU456" i="38" s="1"/>
  <c r="AR455" i="38"/>
  <c r="AQ455" i="38"/>
  <c r="AU455" i="38" s="1"/>
  <c r="AQ450" i="38"/>
  <c r="AU450" i="38" s="1"/>
  <c r="AR450" i="38"/>
  <c r="AQ448" i="38"/>
  <c r="AU448" i="38" s="1"/>
  <c r="AR448" i="38"/>
  <c r="AQ452" i="38"/>
  <c r="AU452" i="38" s="1"/>
  <c r="AR452" i="38"/>
  <c r="AU449" i="38"/>
  <c r="AR446" i="38"/>
  <c r="AQ446" i="38"/>
  <c r="AU446" i="38" s="1"/>
  <c r="AR445" i="38"/>
  <c r="AQ445" i="38"/>
  <c r="AU445" i="38" s="1"/>
  <c r="AR444" i="38"/>
  <c r="AQ444" i="38"/>
  <c r="AU444" i="38" s="1"/>
  <c r="AR443" i="38"/>
  <c r="AQ443" i="38"/>
  <c r="AU443" i="38" s="1"/>
  <c r="AR442" i="38"/>
  <c r="AQ442" i="38"/>
  <c r="AU442" i="38" s="1"/>
  <c r="AR438" i="38"/>
  <c r="AQ438" i="38"/>
  <c r="AU438" i="38" s="1"/>
  <c r="AR436" i="38"/>
  <c r="AQ436" i="38"/>
  <c r="AU436" i="38" s="1"/>
  <c r="AR439" i="38"/>
  <c r="AQ439" i="38"/>
  <c r="AU439" i="38" s="1"/>
  <c r="AR432" i="38"/>
  <c r="AQ432" i="38"/>
  <c r="AU432" i="38" s="1"/>
  <c r="AR434" i="38"/>
  <c r="AQ434" i="38"/>
  <c r="AU434" i="38" s="1"/>
  <c r="AR433" i="38"/>
  <c r="AQ433" i="38"/>
  <c r="AU433" i="38" s="1"/>
  <c r="AR430" i="38"/>
  <c r="AQ430" i="38"/>
  <c r="AU430" i="38" s="1"/>
  <c r="AR426" i="38"/>
  <c r="AQ426" i="38"/>
  <c r="AU426" i="38" s="1"/>
  <c r="AR428" i="38"/>
  <c r="AQ428" i="38"/>
  <c r="AU428" i="38" s="1"/>
  <c r="AR427" i="38"/>
  <c r="AQ427" i="38"/>
  <c r="AU427" i="38" s="1"/>
  <c r="AR424" i="38"/>
  <c r="AQ424" i="38"/>
  <c r="AU424" i="38" s="1"/>
  <c r="AR418" i="38"/>
  <c r="AQ418" i="38"/>
  <c r="AU418" i="38" s="1"/>
  <c r="AR420" i="38"/>
  <c r="AQ420" i="38"/>
  <c r="AU420" i="38" s="1"/>
  <c r="AR422" i="38"/>
  <c r="AQ422" i="38"/>
  <c r="AU422" i="38" s="1"/>
  <c r="AR421" i="38"/>
  <c r="AQ421" i="38"/>
  <c r="AU421" i="38" s="1"/>
  <c r="AR419" i="38"/>
  <c r="AQ419" i="38"/>
  <c r="AU419" i="38" s="1"/>
  <c r="AQ415" i="38"/>
  <c r="AU415" i="38" s="1"/>
  <c r="AR415" i="38"/>
  <c r="AQ414" i="38"/>
  <c r="AU414" i="38" s="1"/>
  <c r="AR414" i="38"/>
  <c r="AQ412" i="38"/>
  <c r="AU412" i="38" s="1"/>
  <c r="AR412" i="38"/>
  <c r="AQ416" i="38"/>
  <c r="AU416" i="38" s="1"/>
  <c r="AR416" i="38"/>
  <c r="AR413" i="38"/>
  <c r="AQ413" i="38"/>
  <c r="AU413" i="38" s="1"/>
  <c r="AR409" i="38"/>
  <c r="AQ409" i="38"/>
  <c r="AU409" i="38" s="1"/>
  <c r="AR408" i="38"/>
  <c r="AQ408" i="38"/>
  <c r="AU408" i="38" s="1"/>
  <c r="AR407" i="38"/>
  <c r="AQ407" i="38"/>
  <c r="AU407" i="38" s="1"/>
  <c r="AR410" i="38"/>
  <c r="AQ410" i="38"/>
  <c r="AU410" i="38" s="1"/>
  <c r="AR404" i="38"/>
  <c r="AQ404" i="38"/>
  <c r="AU404" i="38" s="1"/>
  <c r="AR403" i="38"/>
  <c r="AQ403" i="38"/>
  <c r="AU403" i="38" s="1"/>
  <c r="AR402" i="38"/>
  <c r="AQ402" i="38"/>
  <c r="AU402" i="38" s="1"/>
  <c r="AR401" i="38"/>
  <c r="AQ401" i="38"/>
  <c r="AU401" i="38" s="1"/>
  <c r="AR400" i="38"/>
  <c r="AQ400" i="38"/>
  <c r="AU400" i="38" s="1"/>
  <c r="AU393" i="38"/>
  <c r="AQ395" i="38"/>
  <c r="AU395" i="38" s="1"/>
  <c r="AR395" i="38"/>
  <c r="AQ396" i="38"/>
  <c r="AU396" i="38" s="1"/>
  <c r="AR396" i="38"/>
  <c r="AR397" i="38"/>
  <c r="AQ397" i="38"/>
  <c r="AU397" i="38" s="1"/>
  <c r="AR392" i="38"/>
  <c r="AQ392" i="38"/>
  <c r="AU392" i="38" s="1"/>
  <c r="AR391" i="38"/>
  <c r="AQ391" i="38"/>
  <c r="AU391" i="38" s="1"/>
  <c r="AR390" i="38"/>
  <c r="AQ390" i="38"/>
  <c r="AU390" i="38" s="1"/>
  <c r="AR389" i="38"/>
  <c r="AQ389" i="38"/>
  <c r="AR383" i="38"/>
  <c r="AQ383" i="38"/>
  <c r="AU383" i="38" s="1"/>
  <c r="AU384" i="38"/>
  <c r="AR385" i="38"/>
  <c r="AQ385" i="38"/>
  <c r="AU385" i="38" s="1"/>
  <c r="AR380" i="38"/>
  <c r="AQ380" i="38"/>
  <c r="AU380" i="38" s="1"/>
  <c r="AR379" i="38"/>
  <c r="AQ379" i="38"/>
  <c r="AU379" i="38" s="1"/>
  <c r="AR378" i="38"/>
  <c r="AQ378" i="38"/>
  <c r="AU378" i="38" s="1"/>
  <c r="AR377" i="38"/>
  <c r="AQ377" i="38"/>
  <c r="AU377" i="38" s="1"/>
  <c r="AR374" i="38"/>
  <c r="AQ374" i="38"/>
  <c r="AU374" i="38" s="1"/>
  <c r="AR373" i="38"/>
  <c r="AQ373" i="38"/>
  <c r="AU373" i="38" s="1"/>
  <c r="AR372" i="38"/>
  <c r="AQ372" i="38"/>
  <c r="AU372" i="38" s="1"/>
  <c r="AU371" i="38"/>
  <c r="AR370" i="38"/>
  <c r="AQ370" i="38"/>
  <c r="AU370" i="38" s="1"/>
  <c r="AR368" i="38"/>
  <c r="AQ368" i="38"/>
  <c r="AU368" i="38" s="1"/>
  <c r="AR366" i="38"/>
  <c r="AQ366" i="38"/>
  <c r="AU366" i="38" s="1"/>
  <c r="AR365" i="38"/>
  <c r="AQ365" i="38"/>
  <c r="AU365" i="38" s="1"/>
  <c r="AR364" i="38"/>
  <c r="AQ364" i="38"/>
  <c r="AU364" i="38" s="1"/>
  <c r="AR367" i="38"/>
  <c r="AQ367" i="38"/>
  <c r="AU367" i="38" s="1"/>
  <c r="AR361" i="38"/>
  <c r="AQ361" i="38"/>
  <c r="AU361" i="38" s="1"/>
  <c r="AR360" i="38"/>
  <c r="AQ360" i="38"/>
  <c r="AU360" i="38" s="1"/>
  <c r="AR362" i="38"/>
  <c r="AQ362" i="38"/>
  <c r="AU362" i="38" s="1"/>
  <c r="AR359" i="38"/>
  <c r="AQ359" i="38"/>
  <c r="AU359" i="38" s="1"/>
  <c r="AR358" i="38"/>
  <c r="AQ358" i="38"/>
  <c r="AU358" i="38" s="1"/>
  <c r="AR355" i="38"/>
  <c r="AQ355" i="38"/>
  <c r="AU355" i="38" s="1"/>
  <c r="AQ353" i="38"/>
  <c r="AU353" i="38" s="1"/>
  <c r="AR353" i="38"/>
  <c r="AQ354" i="38"/>
  <c r="AU354" i="38" s="1"/>
  <c r="AR354" i="38"/>
  <c r="AR350" i="38"/>
  <c r="AQ350" i="38"/>
  <c r="AU350" i="38" s="1"/>
  <c r="AR347" i="38"/>
  <c r="AQ347" i="38"/>
  <c r="AU347" i="38" s="1"/>
  <c r="AR349" i="38"/>
  <c r="AQ349" i="38"/>
  <c r="AU349" i="38" s="1"/>
  <c r="AR348" i="38"/>
  <c r="AQ348" i="38"/>
  <c r="AU348" i="38" s="1"/>
  <c r="AR346" i="38"/>
  <c r="AQ346" i="38"/>
  <c r="AU346" i="38" s="1"/>
  <c r="AR343" i="38"/>
  <c r="AQ343" i="38"/>
  <c r="AU343" i="38" s="1"/>
  <c r="AR340" i="38"/>
  <c r="AQ340" i="38"/>
  <c r="AU340" i="38" s="1"/>
  <c r="AR342" i="38"/>
  <c r="AQ342" i="38"/>
  <c r="AU342" i="38" s="1"/>
  <c r="AR341" i="38"/>
  <c r="AQ341" i="38"/>
  <c r="AU341" i="38" s="1"/>
  <c r="AR344" i="38"/>
  <c r="AQ344" i="38"/>
  <c r="AU344" i="38" s="1"/>
  <c r="AR338" i="38"/>
  <c r="AQ338" i="38"/>
  <c r="AU338" i="38" s="1"/>
  <c r="AQ334" i="38"/>
  <c r="AR334" i="38"/>
  <c r="AP335" i="38" s="1"/>
  <c r="AR335" i="38" s="1"/>
  <c r="AP336" i="38" s="1"/>
  <c r="AQ332" i="38"/>
  <c r="AU332" i="38" s="1"/>
  <c r="AR332" i="38"/>
  <c r="AQ330" i="38"/>
  <c r="AU330" i="38" s="1"/>
  <c r="AR330" i="38"/>
  <c r="AQ331" i="38"/>
  <c r="AU331" i="38" s="1"/>
  <c r="AR331" i="38"/>
  <c r="AR329" i="38"/>
  <c r="AQ329" i="38"/>
  <c r="AU329" i="38" s="1"/>
  <c r="AQ328" i="38"/>
  <c r="AU328" i="38" s="1"/>
  <c r="AR328" i="38"/>
  <c r="AR323" i="38"/>
  <c r="AP324" i="38" s="1"/>
  <c r="AR324" i="38" s="1"/>
  <c r="AQ323" i="38"/>
  <c r="AR325" i="38"/>
  <c r="AQ325" i="38"/>
  <c r="AU325" i="38" s="1"/>
  <c r="AQ326" i="38"/>
  <c r="AU326" i="38" s="1"/>
  <c r="AR326" i="38"/>
  <c r="AQ319" i="38"/>
  <c r="AU319" i="38" s="1"/>
  <c r="AR319" i="38"/>
  <c r="AR320" i="38"/>
  <c r="AQ320" i="38"/>
  <c r="AU320" i="38" s="1"/>
  <c r="AQ318" i="38"/>
  <c r="AU318" i="38" s="1"/>
  <c r="AR318" i="38"/>
  <c r="AR313" i="38"/>
  <c r="AQ313" i="38"/>
  <c r="AU313" i="38" s="1"/>
  <c r="AR312" i="38"/>
  <c r="AQ312" i="38"/>
  <c r="AU312" i="38" s="1"/>
  <c r="AR314" i="38"/>
  <c r="AQ314" i="38"/>
  <c r="AU314" i="38" s="1"/>
  <c r="AR311" i="38"/>
  <c r="AQ311" i="38"/>
  <c r="AU311" i="38" s="1"/>
  <c r="AR310" i="38"/>
  <c r="AQ310" i="38"/>
  <c r="AU310" i="38" s="1"/>
  <c r="AQ307" i="38"/>
  <c r="AU307" i="38" s="1"/>
  <c r="AR307" i="38"/>
  <c r="AQ306" i="38"/>
  <c r="AU306" i="38" s="1"/>
  <c r="AR306" i="38"/>
  <c r="AR308" i="38"/>
  <c r="AQ308" i="38"/>
  <c r="AU308" i="38" s="1"/>
  <c r="AQ304" i="38"/>
  <c r="AU304" i="38" s="1"/>
  <c r="AR304" i="38"/>
  <c r="AQ305" i="38"/>
  <c r="AU305" i="38" s="1"/>
  <c r="AR305" i="38"/>
  <c r="AR302" i="38"/>
  <c r="AQ302" i="38"/>
  <c r="AU302" i="38" s="1"/>
  <c r="AQ299" i="38"/>
  <c r="AU299" i="38" s="1"/>
  <c r="AR299" i="38"/>
  <c r="AQ300" i="38"/>
  <c r="AU300" i="38" s="1"/>
  <c r="AR300" i="38"/>
  <c r="AU301" i="38"/>
  <c r="AR294" i="38"/>
  <c r="AQ294" i="38"/>
  <c r="AU294" i="38" s="1"/>
  <c r="AR296" i="38"/>
  <c r="AQ296" i="38"/>
  <c r="AU296" i="38" s="1"/>
  <c r="AR293" i="38"/>
  <c r="AQ293" i="38"/>
  <c r="AR295" i="38"/>
  <c r="AQ295" i="38"/>
  <c r="AU295" i="38" s="1"/>
  <c r="AR286" i="38"/>
  <c r="AQ286" i="38"/>
  <c r="AU286" i="38" s="1"/>
  <c r="AR289" i="38"/>
  <c r="AQ289" i="38"/>
  <c r="AU289" i="38" s="1"/>
  <c r="AR290" i="38"/>
  <c r="AQ290" i="38"/>
  <c r="AU290" i="38" s="1"/>
  <c r="AU287" i="38"/>
  <c r="AR288" i="38"/>
  <c r="AQ288" i="38"/>
  <c r="AU288" i="38" s="1"/>
  <c r="AR280" i="38"/>
  <c r="AQ280" i="38"/>
  <c r="AU280" i="38" s="1"/>
  <c r="AQ284" i="38"/>
  <c r="AU284" i="38" s="1"/>
  <c r="AR284" i="38"/>
  <c r="AU279" i="38"/>
  <c r="AQ274" i="38"/>
  <c r="AR274" i="38"/>
  <c r="AQ277" i="38"/>
  <c r="AU277" i="38" s="1"/>
  <c r="AR277" i="38"/>
  <c r="AQ276" i="38"/>
  <c r="AU276" i="38" s="1"/>
  <c r="AR276" i="38"/>
  <c r="AR271" i="38"/>
  <c r="AQ271" i="38"/>
  <c r="AU271" i="38" s="1"/>
  <c r="AR270" i="38"/>
  <c r="AQ270" i="38"/>
  <c r="AU270" i="38" s="1"/>
  <c r="AR272" i="38"/>
  <c r="AQ272" i="38"/>
  <c r="AU272" i="38" s="1"/>
  <c r="AR269" i="38"/>
  <c r="AQ269" i="38"/>
  <c r="AU269" i="38" s="1"/>
  <c r="AR268" i="38"/>
  <c r="AQ268" i="38"/>
  <c r="AU268" i="38" s="1"/>
  <c r="AR265" i="38"/>
  <c r="AQ265" i="38"/>
  <c r="AU265" i="38" s="1"/>
  <c r="AR266" i="38"/>
  <c r="AQ266" i="38"/>
  <c r="AU266" i="38" s="1"/>
  <c r="AR263" i="38"/>
  <c r="AQ263" i="38"/>
  <c r="AU263" i="38" s="1"/>
  <c r="AR262" i="38"/>
  <c r="AQ262" i="38"/>
  <c r="AR259" i="38"/>
  <c r="AQ259" i="38"/>
  <c r="AU259" i="38" s="1"/>
  <c r="AR260" i="38"/>
  <c r="AQ260" i="38"/>
  <c r="AU260" i="38" s="1"/>
  <c r="AR258" i="38"/>
  <c r="AQ258" i="38"/>
  <c r="AU258" i="38" s="1"/>
  <c r="AR254" i="38"/>
  <c r="AQ254" i="38"/>
  <c r="AU254" i="38" s="1"/>
  <c r="AR252" i="38"/>
  <c r="AQ252" i="38"/>
  <c r="AU252" i="38" s="1"/>
  <c r="AR253" i="38"/>
  <c r="AQ253" i="38"/>
  <c r="AU253" i="38" s="1"/>
  <c r="AR251" i="38"/>
  <c r="AQ251" i="38"/>
  <c r="AU251" i="38" s="1"/>
  <c r="AR250" i="38"/>
  <c r="AQ250" i="38"/>
  <c r="AU250" i="38" s="1"/>
  <c r="AQ247" i="38"/>
  <c r="AU247" i="38" s="1"/>
  <c r="AR247" i="38"/>
  <c r="AQ244" i="38"/>
  <c r="AU244" i="38" s="1"/>
  <c r="AR244" i="38"/>
  <c r="AU246" i="38"/>
  <c r="AR238" i="38"/>
  <c r="AQ238" i="38"/>
  <c r="AU238" i="38" s="1"/>
  <c r="AR241" i="38"/>
  <c r="AQ241" i="38"/>
  <c r="AU241" i="38" s="1"/>
  <c r="AR242" i="38"/>
  <c r="AQ242" i="38"/>
  <c r="AU242" i="38" s="1"/>
  <c r="AR240" i="38"/>
  <c r="AQ240" i="38"/>
  <c r="AU240" i="38" s="1"/>
  <c r="AR234" i="38"/>
  <c r="AQ234" i="38"/>
  <c r="AU234" i="38" s="1"/>
  <c r="AQ233" i="38"/>
  <c r="AU233" i="38" s="1"/>
  <c r="AR233" i="38"/>
  <c r="AQ235" i="38"/>
  <c r="AU235" i="38" s="1"/>
  <c r="AR235" i="38"/>
  <c r="AQ230" i="38"/>
  <c r="AU230" i="38" s="1"/>
  <c r="AR230" i="38"/>
  <c r="AQ229" i="38"/>
  <c r="AU229" i="38" s="1"/>
  <c r="AR229" i="38"/>
  <c r="AR227" i="38"/>
  <c r="AQ227" i="38"/>
  <c r="AU227" i="38" s="1"/>
  <c r="AQ226" i="38"/>
  <c r="AU226" i="38" s="1"/>
  <c r="AR226" i="38"/>
  <c r="AU228" i="38"/>
  <c r="AR224" i="38"/>
  <c r="AQ224" i="38"/>
  <c r="AU224" i="38" s="1"/>
  <c r="AR223" i="38"/>
  <c r="AQ223" i="38"/>
  <c r="AU223" i="38" s="1"/>
  <c r="AR222" i="38"/>
  <c r="AQ222" i="38"/>
  <c r="AU222" i="38" s="1"/>
  <c r="AR221" i="38"/>
  <c r="AQ221" i="38"/>
  <c r="AU221" i="38" s="1"/>
  <c r="AR220" i="38"/>
  <c r="AQ220" i="38"/>
  <c r="AU220" i="38" s="1"/>
  <c r="AR218" i="38"/>
  <c r="AQ218" i="38"/>
  <c r="AU218" i="38" s="1"/>
  <c r="AR216" i="38"/>
  <c r="AQ216" i="38"/>
  <c r="AU216" i="38" s="1"/>
  <c r="AR215" i="38"/>
  <c r="AQ215" i="38"/>
  <c r="AU215" i="38" s="1"/>
  <c r="AR214" i="38"/>
  <c r="AQ214" i="38"/>
  <c r="AU214" i="38" s="1"/>
  <c r="AR212" i="38"/>
  <c r="AQ212" i="38"/>
  <c r="AU212" i="38" s="1"/>
  <c r="AR211" i="38"/>
  <c r="AQ211" i="38"/>
  <c r="AU211" i="38" s="1"/>
  <c r="AU209" i="38"/>
  <c r="AR210" i="38"/>
  <c r="AQ210" i="38"/>
  <c r="AU210" i="38" s="1"/>
  <c r="AR208" i="38"/>
  <c r="AQ208" i="38"/>
  <c r="AU208" i="38" s="1"/>
  <c r="AR206" i="38"/>
  <c r="AQ206" i="38"/>
  <c r="AU206" i="38" s="1"/>
  <c r="AR205" i="38"/>
  <c r="AQ205" i="38"/>
  <c r="AU205" i="38" s="1"/>
  <c r="AR204" i="38"/>
  <c r="AQ204" i="38"/>
  <c r="AU204" i="38" s="1"/>
  <c r="AR203" i="38"/>
  <c r="AQ203" i="38"/>
  <c r="AU203" i="38" s="1"/>
  <c r="AR202" i="38"/>
  <c r="AQ202" i="38"/>
  <c r="AU202" i="38" s="1"/>
  <c r="AR193" i="38"/>
  <c r="AQ193" i="38"/>
  <c r="AU193" i="38" s="1"/>
  <c r="AR194" i="38"/>
  <c r="AQ194" i="38"/>
  <c r="AU194" i="38" s="1"/>
  <c r="AR190" i="38"/>
  <c r="AQ190" i="38"/>
  <c r="AU190" i="38" s="1"/>
  <c r="AU192" i="38"/>
  <c r="AR191" i="38"/>
  <c r="AQ191" i="38"/>
  <c r="AU191" i="38" s="1"/>
  <c r="AR187" i="38"/>
  <c r="AQ187" i="38"/>
  <c r="AU187" i="38" s="1"/>
  <c r="AR185" i="38"/>
  <c r="AQ185" i="38"/>
  <c r="AU185" i="38" s="1"/>
  <c r="AQ186" i="38"/>
  <c r="AU186" i="38" s="1"/>
  <c r="AR186" i="38"/>
  <c r="AR184" i="38"/>
  <c r="AQ184" i="38"/>
  <c r="AR182" i="38"/>
  <c r="AQ182" i="38"/>
  <c r="AU182" i="38" s="1"/>
  <c r="AQ180" i="38"/>
  <c r="AU180" i="38" s="1"/>
  <c r="AR180" i="38"/>
  <c r="AQ179" i="38"/>
  <c r="AU179" i="38" s="1"/>
  <c r="AR179" i="38"/>
  <c r="AQ181" i="38"/>
  <c r="AU181" i="38" s="1"/>
  <c r="AR181" i="38"/>
  <c r="AQ178" i="38"/>
  <c r="AR178" i="38"/>
  <c r="AQ172" i="38"/>
  <c r="AR172" i="38"/>
  <c r="AP173" i="38" s="1"/>
  <c r="AR173" i="38" s="1"/>
  <c r="AR176" i="38"/>
  <c r="AQ176" i="38"/>
  <c r="AU176" i="38" s="1"/>
  <c r="AU175" i="38"/>
  <c r="AR174" i="38"/>
  <c r="AQ174" i="38"/>
  <c r="AU174" i="38" s="1"/>
  <c r="AQ168" i="38"/>
  <c r="AU168" i="38" s="1"/>
  <c r="AR168" i="38"/>
  <c r="AQ169" i="38"/>
  <c r="AU169" i="38" s="1"/>
  <c r="AR169" i="38"/>
  <c r="AQ166" i="38"/>
  <c r="AR166" i="38"/>
  <c r="AR170" i="38"/>
  <c r="AQ170" i="38"/>
  <c r="AU170" i="38" s="1"/>
  <c r="AR162" i="38"/>
  <c r="AQ162" i="38"/>
  <c r="AU162" i="38" s="1"/>
  <c r="AR160" i="38"/>
  <c r="AR161" i="38"/>
  <c r="AQ161" i="38"/>
  <c r="AU161" i="38" s="1"/>
  <c r="AR163" i="38"/>
  <c r="AQ163" i="38"/>
  <c r="AU163" i="38" s="1"/>
  <c r="AR164" i="38"/>
  <c r="AQ164" i="38"/>
  <c r="AU164" i="38" s="1"/>
  <c r="AQ151" i="38"/>
  <c r="AU151" i="38" s="1"/>
  <c r="AR151" i="38"/>
  <c r="AQ148" i="38"/>
  <c r="AU148" i="38" s="1"/>
  <c r="AR148" i="38"/>
  <c r="AR152" i="38"/>
  <c r="AQ152" i="38"/>
  <c r="AU152" i="38" s="1"/>
  <c r="AQ150" i="38"/>
  <c r="AU150" i="38" s="1"/>
  <c r="AR150" i="38"/>
  <c r="AU149" i="38"/>
  <c r="AQ145" i="38"/>
  <c r="AU145" i="38" s="1"/>
  <c r="AR145" i="38"/>
  <c r="AR146" i="38"/>
  <c r="AQ146" i="38"/>
  <c r="AU146" i="38" s="1"/>
  <c r="AQ143" i="38"/>
  <c r="AU143" i="38" s="1"/>
  <c r="AR143" i="38"/>
  <c r="AQ144" i="38"/>
  <c r="AU144" i="38" s="1"/>
  <c r="AR144" i="38"/>
  <c r="AR142" i="38"/>
  <c r="AQ142" i="38"/>
  <c r="AU142" i="38" s="1"/>
  <c r="AR140" i="38"/>
  <c r="AQ140" i="38"/>
  <c r="AU140" i="38" s="1"/>
  <c r="AQ138" i="38"/>
  <c r="AU138" i="38" s="1"/>
  <c r="AR138" i="38"/>
  <c r="AQ136" i="38"/>
  <c r="AU136" i="38" s="1"/>
  <c r="AR136" i="38"/>
  <c r="AQ137" i="38"/>
  <c r="AU137" i="38" s="1"/>
  <c r="AR137" i="38"/>
  <c r="AU139" i="38"/>
  <c r="AQ130" i="38"/>
  <c r="AU130" i="38" s="1"/>
  <c r="AR130" i="38"/>
  <c r="AR132" i="38"/>
  <c r="AQ132" i="38"/>
  <c r="AU132" i="38" s="1"/>
  <c r="AQ134" i="38"/>
  <c r="AU134" i="38" s="1"/>
  <c r="AR134" i="38"/>
  <c r="AQ131" i="38"/>
  <c r="AU131" i="38" s="1"/>
  <c r="AR131" i="38"/>
  <c r="AU133" i="38"/>
  <c r="AR128" i="38"/>
  <c r="AQ128" i="38"/>
  <c r="AU128" i="38" s="1"/>
  <c r="AR125" i="38"/>
  <c r="AQ125" i="38"/>
  <c r="AU125" i="38" s="1"/>
  <c r="AR126" i="38"/>
  <c r="AQ126" i="38"/>
  <c r="AU126" i="38" s="1"/>
  <c r="AR109" i="38"/>
  <c r="AQ109" i="38"/>
  <c r="AU109" i="38" s="1"/>
  <c r="AR108" i="38"/>
  <c r="AQ108" i="38"/>
  <c r="AU108" i="38" s="1"/>
  <c r="AR107" i="38"/>
  <c r="AQ107" i="38"/>
  <c r="AU107" i="38" s="1"/>
  <c r="AR110" i="38"/>
  <c r="AQ110" i="38"/>
  <c r="AU110" i="38" s="1"/>
  <c r="AR106" i="38"/>
  <c r="AQ106" i="38"/>
  <c r="AU106" i="38" s="1"/>
  <c r="AU472" i="38" l="1"/>
  <c r="AU262" i="38"/>
  <c r="AS388" i="38"/>
  <c r="AU388" i="38" s="1"/>
  <c r="AT389" i="38"/>
  <c r="AS389" i="38" s="1"/>
  <c r="AU389" i="38" s="1"/>
  <c r="AT257" i="38"/>
  <c r="AS257" i="38" s="1"/>
  <c r="AU184" i="38"/>
  <c r="AQ467" i="38"/>
  <c r="AS466" i="38"/>
  <c r="AU466" i="38" s="1"/>
  <c r="AT467" i="38"/>
  <c r="AS467" i="38" s="1"/>
  <c r="AU386" i="38"/>
  <c r="AU160" i="38"/>
  <c r="AU274" i="38"/>
  <c r="AQ324" i="38"/>
  <c r="AS316" i="38"/>
  <c r="AU316" i="38" s="1"/>
  <c r="AT317" i="38"/>
  <c r="AS317" i="38" s="1"/>
  <c r="AS322" i="38"/>
  <c r="AU322" i="38" s="1"/>
  <c r="AT323" i="38"/>
  <c r="AR336" i="38"/>
  <c r="AP337" i="38" s="1"/>
  <c r="AQ336" i="38"/>
  <c r="AQ335" i="38"/>
  <c r="AS334" i="38"/>
  <c r="AU334" i="38" s="1"/>
  <c r="AT335" i="38"/>
  <c r="AR316" i="38"/>
  <c r="AP317" i="38" s="1"/>
  <c r="AS292" i="38"/>
  <c r="AU292" i="38" s="1"/>
  <c r="AT293" i="38"/>
  <c r="AS293" i="38" s="1"/>
  <c r="AU293" i="38" s="1"/>
  <c r="AR256" i="38"/>
  <c r="AP257" i="38" s="1"/>
  <c r="AS166" i="38"/>
  <c r="AU166" i="38" s="1"/>
  <c r="AT167" i="38"/>
  <c r="AS167" i="38" s="1"/>
  <c r="AU167" i="38" s="1"/>
  <c r="AQ173" i="38"/>
  <c r="AU178" i="38"/>
  <c r="AS172" i="38"/>
  <c r="AU172" i="38" s="1"/>
  <c r="AT173" i="38"/>
  <c r="AS173" i="38" s="1"/>
  <c r="AQ118" i="38"/>
  <c r="AU118" i="38" s="1"/>
  <c r="AH50" i="40"/>
  <c r="AI50" i="40" s="1"/>
  <c r="AG50" i="40"/>
  <c r="AF50" i="40"/>
  <c r="AE50" i="40"/>
  <c r="AG49" i="40"/>
  <c r="AF49" i="40"/>
  <c r="AE49" i="40"/>
  <c r="AH49" i="40" s="1"/>
  <c r="AI49" i="40" s="1"/>
  <c r="AG48" i="40"/>
  <c r="AF48" i="40"/>
  <c r="AE48" i="40"/>
  <c r="AH48" i="40" s="1"/>
  <c r="AI48" i="40" s="1"/>
  <c r="AG47" i="40"/>
  <c r="AF47" i="40"/>
  <c r="AE47" i="40"/>
  <c r="AH47" i="40" s="1"/>
  <c r="AI47" i="40" s="1"/>
  <c r="AG46" i="40"/>
  <c r="AF46" i="40"/>
  <c r="AE46" i="40"/>
  <c r="AH46" i="40" s="1"/>
  <c r="AI46" i="40" s="1"/>
  <c r="AG45" i="40"/>
  <c r="AF45" i="40"/>
  <c r="AE45" i="40"/>
  <c r="AH45" i="40" s="1"/>
  <c r="AI45" i="40" s="1"/>
  <c r="AH44" i="40"/>
  <c r="AI44" i="40" s="1"/>
  <c r="AG44" i="40"/>
  <c r="AF44" i="40"/>
  <c r="AE44" i="40"/>
  <c r="AG43" i="40"/>
  <c r="AF43" i="40"/>
  <c r="AE43" i="40"/>
  <c r="AH43" i="40" s="1"/>
  <c r="AI43" i="40" s="1"/>
  <c r="AH42" i="40"/>
  <c r="AI42" i="40" s="1"/>
  <c r="AG42" i="40"/>
  <c r="AF42" i="40"/>
  <c r="AE42" i="40"/>
  <c r="AG41" i="40"/>
  <c r="AF41" i="40"/>
  <c r="AE41" i="40"/>
  <c r="AH41" i="40" s="1"/>
  <c r="AI41" i="40" s="1"/>
  <c r="AG40" i="40"/>
  <c r="AF40" i="40"/>
  <c r="AE40" i="40"/>
  <c r="AH40" i="40" s="1"/>
  <c r="AI40" i="40" s="1"/>
  <c r="AG39" i="40"/>
  <c r="AF39" i="40"/>
  <c r="AE39" i="40"/>
  <c r="AH39" i="40" s="1"/>
  <c r="AI39" i="40" s="1"/>
  <c r="AG38" i="40"/>
  <c r="AF38" i="40"/>
  <c r="AE38" i="40"/>
  <c r="AH38" i="40" s="1"/>
  <c r="AI38" i="40" s="1"/>
  <c r="AG37" i="40"/>
  <c r="AF37" i="40"/>
  <c r="AE37" i="40"/>
  <c r="AH37" i="40" s="1"/>
  <c r="AI37" i="40" s="1"/>
  <c r="AH36" i="40"/>
  <c r="AI36" i="40" s="1"/>
  <c r="AG36" i="40"/>
  <c r="AF36" i="40"/>
  <c r="AE36" i="40"/>
  <c r="AG35" i="40"/>
  <c r="AF35" i="40"/>
  <c r="AE35" i="40"/>
  <c r="AH35" i="40" s="1"/>
  <c r="AI35" i="40" s="1"/>
  <c r="AH34" i="40"/>
  <c r="AI34" i="40" s="1"/>
  <c r="AG34" i="40"/>
  <c r="AF34" i="40"/>
  <c r="AE34" i="40"/>
  <c r="AG33" i="40"/>
  <c r="AF33" i="40"/>
  <c r="AE33" i="40"/>
  <c r="AH33" i="40" s="1"/>
  <c r="AI33" i="40" s="1"/>
  <c r="AG32" i="40"/>
  <c r="AF32" i="40"/>
  <c r="AE32" i="40"/>
  <c r="AH32" i="40" s="1"/>
  <c r="AI32" i="40" s="1"/>
  <c r="AG31" i="40"/>
  <c r="AF31" i="40"/>
  <c r="AE31" i="40"/>
  <c r="AH31" i="40" s="1"/>
  <c r="AI31" i="40" s="1"/>
  <c r="AG30" i="40"/>
  <c r="AF30" i="40"/>
  <c r="AH30" i="40" s="1"/>
  <c r="AI30" i="40" s="1"/>
  <c r="AE30" i="40"/>
  <c r="AG29" i="40"/>
  <c r="AF29" i="40"/>
  <c r="AE29" i="40"/>
  <c r="AH29" i="40" s="1"/>
  <c r="AI29" i="40" s="1"/>
  <c r="AH28" i="40"/>
  <c r="AI28" i="40" s="1"/>
  <c r="AG28" i="40"/>
  <c r="AF28" i="40"/>
  <c r="AE28" i="40"/>
  <c r="AG27" i="40"/>
  <c r="AF27" i="40"/>
  <c r="AE27" i="40"/>
  <c r="AH27" i="40" s="1"/>
  <c r="AI27" i="40" s="1"/>
  <c r="AH26" i="40"/>
  <c r="AI26" i="40" s="1"/>
  <c r="AG26" i="40"/>
  <c r="AF26" i="40"/>
  <c r="AE26" i="40"/>
  <c r="AG25" i="40"/>
  <c r="AF25" i="40"/>
  <c r="AE25" i="40"/>
  <c r="AH25" i="40" s="1"/>
  <c r="AI25" i="40" s="1"/>
  <c r="AH24" i="40"/>
  <c r="AI24" i="40" s="1"/>
  <c r="AG24" i="40"/>
  <c r="AF24" i="40"/>
  <c r="AE24" i="40"/>
  <c r="AG23" i="40"/>
  <c r="AF23" i="40"/>
  <c r="AE23" i="40"/>
  <c r="AH23" i="40" s="1"/>
  <c r="AI23" i="40" s="1"/>
  <c r="AG22" i="40"/>
  <c r="AF22" i="40"/>
  <c r="AH22" i="40" s="1"/>
  <c r="AI22" i="40" s="1"/>
  <c r="AE22" i="40"/>
  <c r="AG21" i="40"/>
  <c r="AF21" i="40"/>
  <c r="AE21" i="40"/>
  <c r="AH21" i="40" s="1"/>
  <c r="AI21" i="40" s="1"/>
  <c r="AH20" i="40"/>
  <c r="AI20" i="40" s="1"/>
  <c r="AG20" i="40"/>
  <c r="AF20" i="40"/>
  <c r="AE20" i="40"/>
  <c r="AG19" i="40"/>
  <c r="AF19" i="40"/>
  <c r="AE19" i="40"/>
  <c r="AH19" i="40" s="1"/>
  <c r="AI19" i="40" s="1"/>
  <c r="AH18" i="40"/>
  <c r="AI18" i="40" s="1"/>
  <c r="AG18" i="40"/>
  <c r="AF18" i="40"/>
  <c r="AE18" i="40"/>
  <c r="AG17" i="40"/>
  <c r="AF17" i="40"/>
  <c r="AE17" i="40"/>
  <c r="AH17" i="40" s="1"/>
  <c r="AI17" i="40" s="1"/>
  <c r="AH16" i="40"/>
  <c r="AI16" i="40" s="1"/>
  <c r="AG16" i="40"/>
  <c r="AF16" i="40"/>
  <c r="AE16" i="40"/>
  <c r="AG15" i="40"/>
  <c r="AF15" i="40"/>
  <c r="AE15" i="40"/>
  <c r="AH15" i="40" s="1"/>
  <c r="AI15" i="40" s="1"/>
  <c r="AH14" i="40"/>
  <c r="AI14" i="40" s="1"/>
  <c r="AG14" i="40"/>
  <c r="AF14" i="40"/>
  <c r="AE14" i="40"/>
  <c r="AG13" i="40"/>
  <c r="AF13" i="40"/>
  <c r="AE13" i="40"/>
  <c r="AH13" i="40" s="1"/>
  <c r="AI13" i="40" s="1"/>
  <c r="AG12" i="40"/>
  <c r="AF12" i="40"/>
  <c r="AH12" i="40" s="1"/>
  <c r="AI12" i="40" s="1"/>
  <c r="AE12" i="40"/>
  <c r="AG11" i="40"/>
  <c r="AF11" i="40"/>
  <c r="AE11" i="40"/>
  <c r="AH11" i="40" s="1"/>
  <c r="AI11" i="40" s="1"/>
  <c r="AG10" i="40"/>
  <c r="AF10" i="40"/>
  <c r="AE10" i="40"/>
  <c r="AG9" i="40"/>
  <c r="AF9" i="40"/>
  <c r="AE9" i="40"/>
  <c r="AG8" i="40"/>
  <c r="AF8" i="40"/>
  <c r="AE8" i="40"/>
  <c r="AH8" i="40" s="1"/>
  <c r="AI8" i="40" s="1"/>
  <c r="AG7" i="40"/>
  <c r="AF7" i="40"/>
  <c r="AE7" i="40"/>
  <c r="AH6" i="40"/>
  <c r="AI6" i="40" s="1"/>
  <c r="AG6" i="40"/>
  <c r="AF6" i="40"/>
  <c r="AE6" i="40"/>
  <c r="AG5" i="40"/>
  <c r="AF5" i="40"/>
  <c r="AE5" i="40"/>
  <c r="AH5" i="40" s="1"/>
  <c r="AI5" i="40" s="1"/>
  <c r="AU173" i="38" l="1"/>
  <c r="AU467" i="38"/>
  <c r="AQ317" i="38"/>
  <c r="AU317" i="38" s="1"/>
  <c r="AR317" i="38"/>
  <c r="AS323" i="38"/>
  <c r="AU323" i="38" s="1"/>
  <c r="AT324" i="38"/>
  <c r="AS324" i="38" s="1"/>
  <c r="AU324" i="38" s="1"/>
  <c r="AS335" i="38"/>
  <c r="AU335" i="38" s="1"/>
  <c r="AT336" i="38"/>
  <c r="AQ337" i="38"/>
  <c r="AR337" i="38"/>
  <c r="AQ257" i="38"/>
  <c r="AU257" i="38" s="1"/>
  <c r="AR257" i="38"/>
  <c r="AH10" i="40"/>
  <c r="AI10" i="40" s="1"/>
  <c r="AH9" i="40"/>
  <c r="AI9" i="40" s="1"/>
  <c r="AH7" i="40"/>
  <c r="AI7" i="40" s="1"/>
  <c r="AL104" i="38"/>
  <c r="AI104" i="38"/>
  <c r="AL103" i="38"/>
  <c r="AI103" i="38"/>
  <c r="AL102" i="38"/>
  <c r="AI102" i="38"/>
  <c r="AL101" i="38"/>
  <c r="AI101" i="38"/>
  <c r="AL100" i="38"/>
  <c r="AI100" i="38"/>
  <c r="AW99" i="38"/>
  <c r="AX99" i="38" s="1"/>
  <c r="AL99" i="38"/>
  <c r="AI99" i="38"/>
  <c r="AB99" i="38"/>
  <c r="W99" i="38"/>
  <c r="X99" i="38" s="1"/>
  <c r="V99" i="38"/>
  <c r="S99" i="38"/>
  <c r="T99" i="38" s="1"/>
  <c r="AL98" i="38"/>
  <c r="AI98" i="38"/>
  <c r="AL97" i="38"/>
  <c r="AI97" i="38"/>
  <c r="AL96" i="38"/>
  <c r="AI96" i="38"/>
  <c r="AL95" i="38"/>
  <c r="AI95" i="38"/>
  <c r="AL94" i="38"/>
  <c r="AI94" i="38"/>
  <c r="AW93" i="38"/>
  <c r="AX93" i="38" s="1"/>
  <c r="AL93" i="38"/>
  <c r="AI93" i="38"/>
  <c r="AB93" i="38"/>
  <c r="W93" i="38"/>
  <c r="X93" i="38" s="1"/>
  <c r="V93" i="38"/>
  <c r="S93" i="38"/>
  <c r="AL92" i="38"/>
  <c r="AI92" i="38"/>
  <c r="AL91" i="38"/>
  <c r="AI91" i="38"/>
  <c r="AL90" i="38"/>
  <c r="AI90" i="38"/>
  <c r="AL89" i="38"/>
  <c r="AI89" i="38"/>
  <c r="AL88" i="38"/>
  <c r="AI88" i="38"/>
  <c r="AW87" i="38"/>
  <c r="AX87" i="38" s="1"/>
  <c r="AL87" i="38"/>
  <c r="AI87" i="38"/>
  <c r="AB87" i="38"/>
  <c r="W87" i="38"/>
  <c r="X87" i="38" s="1"/>
  <c r="V87" i="38"/>
  <c r="S87" i="38"/>
  <c r="AL86" i="38"/>
  <c r="AI86" i="38"/>
  <c r="AL85" i="38"/>
  <c r="AI85" i="38"/>
  <c r="AL84" i="38"/>
  <c r="AI84" i="38"/>
  <c r="AL83" i="38"/>
  <c r="AI83" i="38"/>
  <c r="AL82" i="38"/>
  <c r="AI82" i="38"/>
  <c r="AW81" i="38"/>
  <c r="AX81" i="38" s="1"/>
  <c r="AL81" i="38"/>
  <c r="AI81" i="38"/>
  <c r="AB81" i="38"/>
  <c r="W81" i="38"/>
  <c r="X81" i="38" s="1"/>
  <c r="V81" i="38"/>
  <c r="S81" i="38"/>
  <c r="AL80" i="38"/>
  <c r="AI80" i="38"/>
  <c r="AL79" i="38"/>
  <c r="AI79" i="38"/>
  <c r="AL78" i="38"/>
  <c r="AI78" i="38"/>
  <c r="AL77" i="38"/>
  <c r="AI77" i="38"/>
  <c r="AL76" i="38"/>
  <c r="AI76" i="38"/>
  <c r="AW75" i="38"/>
  <c r="AX75" i="38" s="1"/>
  <c r="AL75" i="38"/>
  <c r="AI75" i="38"/>
  <c r="AB75" i="38"/>
  <c r="W75" i="38"/>
  <c r="V75" i="38"/>
  <c r="S75" i="38"/>
  <c r="T75" i="38" s="1"/>
  <c r="AL74" i="38"/>
  <c r="AI74" i="38"/>
  <c r="AL73" i="38"/>
  <c r="AI73" i="38"/>
  <c r="AL72" i="38"/>
  <c r="AI72" i="38"/>
  <c r="AL71" i="38"/>
  <c r="AI71" i="38"/>
  <c r="AL70" i="38"/>
  <c r="AI70" i="38"/>
  <c r="AW69" i="38"/>
  <c r="AX69" i="38" s="1"/>
  <c r="AL69" i="38"/>
  <c r="AI69" i="38"/>
  <c r="AB69" i="38"/>
  <c r="W69" i="38"/>
  <c r="V69" i="38"/>
  <c r="S69" i="38"/>
  <c r="AL68" i="38"/>
  <c r="AI68" i="38"/>
  <c r="AL67" i="38"/>
  <c r="AI67" i="38"/>
  <c r="AL66" i="38"/>
  <c r="AI66" i="38"/>
  <c r="AL65" i="38"/>
  <c r="AI65" i="38"/>
  <c r="AL64" i="38"/>
  <c r="AI64" i="38"/>
  <c r="AW63" i="38"/>
  <c r="AX63" i="38" s="1"/>
  <c r="AL63" i="38"/>
  <c r="AI63" i="38"/>
  <c r="AB63" i="38"/>
  <c r="W63" i="38"/>
  <c r="X63" i="38" s="1"/>
  <c r="V63" i="38"/>
  <c r="S63" i="38"/>
  <c r="AL62" i="38"/>
  <c r="AI62" i="38"/>
  <c r="AL61" i="38"/>
  <c r="AI61" i="38"/>
  <c r="AL60" i="38"/>
  <c r="AI60" i="38"/>
  <c r="AL59" i="38"/>
  <c r="AI59" i="38"/>
  <c r="AL58" i="38"/>
  <c r="AI58" i="38"/>
  <c r="AW57" i="38"/>
  <c r="AX57" i="38" s="1"/>
  <c r="AL57" i="38"/>
  <c r="AI57" i="38"/>
  <c r="AB57" i="38"/>
  <c r="W57" i="38"/>
  <c r="X57" i="38" s="1"/>
  <c r="V57" i="38"/>
  <c r="S57" i="38"/>
  <c r="AL56" i="38"/>
  <c r="AI56" i="38"/>
  <c r="AL55" i="38"/>
  <c r="AI55" i="38"/>
  <c r="AL54" i="38"/>
  <c r="AI54" i="38"/>
  <c r="AL53" i="38"/>
  <c r="AI53" i="38"/>
  <c r="AL52" i="38"/>
  <c r="AI52" i="38"/>
  <c r="AW51" i="38"/>
  <c r="AX51" i="38" s="1"/>
  <c r="AL51" i="38"/>
  <c r="AI51" i="38"/>
  <c r="AB51" i="38"/>
  <c r="W51" i="38"/>
  <c r="X51" i="38" s="1"/>
  <c r="V51" i="38"/>
  <c r="S51" i="38"/>
  <c r="AL50" i="38"/>
  <c r="AI50" i="38"/>
  <c r="AL49" i="38"/>
  <c r="AI49" i="38"/>
  <c r="AL48" i="38"/>
  <c r="AI48" i="38"/>
  <c r="AL47" i="38"/>
  <c r="AI47" i="38"/>
  <c r="AL46" i="38"/>
  <c r="AI46" i="38"/>
  <c r="AW45" i="38"/>
  <c r="AX45" i="38" s="1"/>
  <c r="AL45" i="38"/>
  <c r="AI45" i="38"/>
  <c r="AB45" i="38"/>
  <c r="W45" i="38"/>
  <c r="X45" i="38" s="1"/>
  <c r="V45" i="38"/>
  <c r="S45" i="38"/>
  <c r="T45" i="38" s="1"/>
  <c r="AL44" i="38"/>
  <c r="AI44" i="38"/>
  <c r="AL43" i="38"/>
  <c r="AI43" i="38"/>
  <c r="AL42" i="38"/>
  <c r="AI42" i="38"/>
  <c r="AL41" i="38"/>
  <c r="AI41" i="38"/>
  <c r="AL40" i="38"/>
  <c r="AI40" i="38"/>
  <c r="AW39" i="38"/>
  <c r="AX39" i="38" s="1"/>
  <c r="AL39" i="38"/>
  <c r="AI39" i="38"/>
  <c r="AB39" i="38"/>
  <c r="W39" i="38"/>
  <c r="V39" i="38"/>
  <c r="S39" i="38"/>
  <c r="T39" i="38" s="1"/>
  <c r="AL38" i="38"/>
  <c r="AI38" i="38"/>
  <c r="AL37" i="38"/>
  <c r="AI37" i="38"/>
  <c r="AL36" i="38"/>
  <c r="AI36" i="38"/>
  <c r="AL35" i="38"/>
  <c r="AI35" i="38"/>
  <c r="AL34" i="38"/>
  <c r="AI34" i="38"/>
  <c r="AW33" i="38"/>
  <c r="AX33" i="38" s="1"/>
  <c r="AL33" i="38"/>
  <c r="AI33" i="38"/>
  <c r="AB33" i="38"/>
  <c r="W33" i="38"/>
  <c r="V33" i="38"/>
  <c r="S33" i="38"/>
  <c r="AL32" i="38"/>
  <c r="AI32" i="38"/>
  <c r="AL31" i="38"/>
  <c r="AI31" i="38"/>
  <c r="AL30" i="38"/>
  <c r="AI30" i="38"/>
  <c r="AL29" i="38"/>
  <c r="AI29" i="38"/>
  <c r="AL28" i="38"/>
  <c r="AI28" i="38"/>
  <c r="AW27" i="38"/>
  <c r="AX27" i="38" s="1"/>
  <c r="AL27" i="38"/>
  <c r="AI27" i="38"/>
  <c r="AB27" i="38"/>
  <c r="W27" i="38"/>
  <c r="V27" i="38"/>
  <c r="S27" i="38"/>
  <c r="AL26" i="38"/>
  <c r="AI26" i="38"/>
  <c r="AL25" i="38"/>
  <c r="AI25" i="38"/>
  <c r="AL24" i="38"/>
  <c r="AI24" i="38"/>
  <c r="AL23" i="38"/>
  <c r="AI23" i="38"/>
  <c r="AL22" i="38"/>
  <c r="AI22" i="38"/>
  <c r="AW21" i="38"/>
  <c r="AX21" i="38" s="1"/>
  <c r="AL21" i="38"/>
  <c r="AI21" i="38"/>
  <c r="AB21" i="38"/>
  <c r="W21" i="38"/>
  <c r="V21" i="38"/>
  <c r="S21" i="38"/>
  <c r="AL20" i="38"/>
  <c r="AI20" i="38"/>
  <c r="AL19" i="38"/>
  <c r="AI19" i="38"/>
  <c r="AL18" i="38"/>
  <c r="AI18" i="38"/>
  <c r="AL17" i="38"/>
  <c r="AI17" i="38"/>
  <c r="AL16" i="38"/>
  <c r="AI16" i="38"/>
  <c r="AW15" i="38"/>
  <c r="AX15" i="38" s="1"/>
  <c r="AL15" i="38"/>
  <c r="AI15" i="38"/>
  <c r="AB15" i="38"/>
  <c r="W15" i="38"/>
  <c r="V15" i="38"/>
  <c r="S15" i="38"/>
  <c r="T15" i="38" s="1"/>
  <c r="AL14" i="38"/>
  <c r="AI14" i="38"/>
  <c r="AL13" i="38"/>
  <c r="AI13" i="38"/>
  <c r="AL12" i="38"/>
  <c r="AI12" i="38"/>
  <c r="AL11" i="38"/>
  <c r="AI11" i="38"/>
  <c r="AL10" i="38"/>
  <c r="AI10" i="38"/>
  <c r="AW9" i="38"/>
  <c r="AX9" i="38" s="1"/>
  <c r="AL9" i="38"/>
  <c r="AI9" i="38"/>
  <c r="AB9" i="38"/>
  <c r="W9" i="38"/>
  <c r="V9" i="38"/>
  <c r="S9" i="38"/>
  <c r="T9" i="38" s="1"/>
  <c r="AS336" i="38" l="1"/>
  <c r="AU336" i="38" s="1"/>
  <c r="AT337" i="38"/>
  <c r="AS337" i="38" s="1"/>
  <c r="AU337" i="38" s="1"/>
  <c r="AT45" i="38"/>
  <c r="AS45" i="38" s="1"/>
  <c r="AP31" i="38"/>
  <c r="AR31" i="38" s="1"/>
  <c r="N10" i="20"/>
  <c r="AT25" i="38"/>
  <c r="AS25" i="38" s="1"/>
  <c r="AP15" i="38"/>
  <c r="AR15" i="38" s="1"/>
  <c r="AP13" i="38"/>
  <c r="AQ13" i="38" s="1"/>
  <c r="L16" i="20"/>
  <c r="AT50" i="38"/>
  <c r="AS50" i="38" s="1"/>
  <c r="AT61" i="38"/>
  <c r="AS61" i="38" s="1"/>
  <c r="AT83" i="38"/>
  <c r="AS83" i="38" s="1"/>
  <c r="AH12" i="20"/>
  <c r="AT84" i="38"/>
  <c r="AS84" i="38" s="1"/>
  <c r="AT60" i="38"/>
  <c r="AS60" i="38" s="1"/>
  <c r="L10" i="20"/>
  <c r="AT52" i="38"/>
  <c r="AS52" i="38" s="1"/>
  <c r="AP55" i="38"/>
  <c r="AR55" i="38" s="1"/>
  <c r="AP67" i="38"/>
  <c r="AR67" i="38" s="1"/>
  <c r="AJ12" i="20"/>
  <c r="AP91" i="38"/>
  <c r="AR91" i="38" s="1"/>
  <c r="AT85" i="38"/>
  <c r="AS85" i="38" s="1"/>
  <c r="AJ8" i="20"/>
  <c r="AF40" i="20"/>
  <c r="AP45" i="38"/>
  <c r="AR45" i="38" s="1"/>
  <c r="AT59" i="38"/>
  <c r="AS59" i="38" s="1"/>
  <c r="AJ44" i="20"/>
  <c r="AT93" i="38"/>
  <c r="AS93" i="38" s="1"/>
  <c r="L20" i="20"/>
  <c r="J18" i="20"/>
  <c r="AL10" i="20"/>
  <c r="L12" i="20"/>
  <c r="J10" i="20"/>
  <c r="AP54" i="38"/>
  <c r="AR54" i="38" s="1"/>
  <c r="AT54" i="38"/>
  <c r="AS54" i="38" s="1"/>
  <c r="AP84" i="38"/>
  <c r="AR84" i="38" s="1"/>
  <c r="J20" i="20"/>
  <c r="AL12" i="20"/>
  <c r="AJ10" i="20"/>
  <c r="J12" i="20"/>
  <c r="AP60" i="38"/>
  <c r="AQ60" i="38" s="1"/>
  <c r="AT86" i="38"/>
  <c r="AS86" i="38" s="1"/>
  <c r="AP86" i="38"/>
  <c r="AR86" i="38" s="1"/>
  <c r="AT90" i="38"/>
  <c r="AS90" i="38" s="1"/>
  <c r="N18" i="20"/>
  <c r="AH10" i="20"/>
  <c r="AJ6" i="20"/>
  <c r="AT36" i="38"/>
  <c r="AS36" i="38" s="1"/>
  <c r="AT38" i="38"/>
  <c r="AS38" i="38" s="1"/>
  <c r="AT62" i="38"/>
  <c r="AS62" i="38" s="1"/>
  <c r="AP62" i="38"/>
  <c r="AR62" i="38" s="1"/>
  <c r="AT66" i="38"/>
  <c r="AS66" i="38" s="1"/>
  <c r="N20" i="20"/>
  <c r="L18" i="20"/>
  <c r="N12" i="20"/>
  <c r="AT31" i="38"/>
  <c r="AS31" i="38" s="1"/>
  <c r="AP32" i="38"/>
  <c r="AR32" i="38" s="1"/>
  <c r="AP38" i="38"/>
  <c r="AR38" i="38" s="1"/>
  <c r="AT35" i="38"/>
  <c r="AS35" i="38" s="1"/>
  <c r="AP35" i="38"/>
  <c r="AR35" i="38" s="1"/>
  <c r="AT11" i="38"/>
  <c r="AS11" i="38" s="1"/>
  <c r="AT30" i="38"/>
  <c r="AS30" i="38" s="1"/>
  <c r="AP30" i="38"/>
  <c r="AR30" i="38" s="1"/>
  <c r="AT37" i="38"/>
  <c r="AS37" i="38" s="1"/>
  <c r="AP37" i="38"/>
  <c r="AR37" i="38" s="1"/>
  <c r="AP39" i="38"/>
  <c r="AQ39" i="38" s="1"/>
  <c r="Y15" i="38"/>
  <c r="AL8" i="20"/>
  <c r="N8" i="20"/>
  <c r="AH8" i="20"/>
  <c r="N16" i="20"/>
  <c r="N6" i="20"/>
  <c r="L14" i="20"/>
  <c r="J16" i="20"/>
  <c r="AL6" i="20"/>
  <c r="L6" i="20"/>
  <c r="N14" i="20"/>
  <c r="L8" i="20"/>
  <c r="J8" i="20"/>
  <c r="T21" i="38"/>
  <c r="AP21" i="38" s="1"/>
  <c r="AP12" i="38"/>
  <c r="AR12" i="38" s="1"/>
  <c r="AT16" i="38"/>
  <c r="AS16" i="38" s="1"/>
  <c r="AT22" i="38"/>
  <c r="AS22" i="38" s="1"/>
  <c r="AT32" i="38"/>
  <c r="AS32" i="38" s="1"/>
  <c r="AT94" i="38"/>
  <c r="AS94" i="38" s="1"/>
  <c r="AT44" i="38"/>
  <c r="AS44" i="38" s="1"/>
  <c r="AP53" i="38"/>
  <c r="AR53" i="38" s="1"/>
  <c r="AT104" i="38"/>
  <c r="AS104" i="38" s="1"/>
  <c r="AT53" i="38"/>
  <c r="AS53" i="38" s="1"/>
  <c r="AT23" i="38"/>
  <c r="AS23" i="38" s="1"/>
  <c r="AT26" i="38"/>
  <c r="AS26" i="38" s="1"/>
  <c r="AP36" i="38"/>
  <c r="AR36" i="38" s="1"/>
  <c r="AT55" i="38"/>
  <c r="AS55" i="38" s="1"/>
  <c r="AP56" i="38"/>
  <c r="AR56" i="38" s="1"/>
  <c r="AP59" i="38"/>
  <c r="AR59" i="38" s="1"/>
  <c r="AP61" i="38"/>
  <c r="AR61" i="38" s="1"/>
  <c r="AP66" i="38"/>
  <c r="AR66" i="38" s="1"/>
  <c r="AT77" i="38"/>
  <c r="AS77" i="38" s="1"/>
  <c r="AT80" i="38"/>
  <c r="AS80" i="38" s="1"/>
  <c r="AP83" i="38"/>
  <c r="AR83" i="38" s="1"/>
  <c r="AP85" i="38"/>
  <c r="AR85" i="38" s="1"/>
  <c r="AP90" i="38"/>
  <c r="AR90" i="38" s="1"/>
  <c r="AT14" i="38"/>
  <c r="AS14" i="38" s="1"/>
  <c r="AP65" i="38"/>
  <c r="AT68" i="38"/>
  <c r="AS68" i="38" s="1"/>
  <c r="AP89" i="38"/>
  <c r="AT92" i="38"/>
  <c r="AS92" i="38" s="1"/>
  <c r="AP14" i="38"/>
  <c r="AQ14" i="38" s="1"/>
  <c r="AT20" i="38"/>
  <c r="AS20" i="38" s="1"/>
  <c r="AP24" i="38"/>
  <c r="AR24" i="38" s="1"/>
  <c r="AT74" i="38"/>
  <c r="AS74" i="38" s="1"/>
  <c r="AP78" i="38"/>
  <c r="AQ78" i="38" s="1"/>
  <c r="AT98" i="38"/>
  <c r="AS98" i="38" s="1"/>
  <c r="X39" i="38"/>
  <c r="AT39" i="38" s="1"/>
  <c r="AS39" i="38" s="1"/>
  <c r="Y87" i="38"/>
  <c r="Y93" i="38"/>
  <c r="X69" i="38"/>
  <c r="AT69" i="38" s="1"/>
  <c r="P40" i="20"/>
  <c r="P32" i="20"/>
  <c r="P24" i="20"/>
  <c r="AB8" i="20"/>
  <c r="AB16" i="20"/>
  <c r="AB40" i="20"/>
  <c r="AB32" i="20"/>
  <c r="AB24" i="20"/>
  <c r="J40" i="20"/>
  <c r="J32" i="20"/>
  <c r="J24" i="20"/>
  <c r="V8" i="20"/>
  <c r="V16" i="20"/>
  <c r="V40" i="20"/>
  <c r="V32" i="20"/>
  <c r="V24" i="20"/>
  <c r="AH16" i="20"/>
  <c r="P8" i="20"/>
  <c r="AH40" i="20"/>
  <c r="AH32" i="20"/>
  <c r="AH24" i="20"/>
  <c r="P16" i="20"/>
  <c r="X27" i="38"/>
  <c r="AT27" i="38" s="1"/>
  <c r="AS27" i="38" s="1"/>
  <c r="AD30" i="20"/>
  <c r="X14" i="20"/>
  <c r="X38" i="20"/>
  <c r="X22" i="20"/>
  <c r="R6" i="20"/>
  <c r="X30" i="20"/>
  <c r="R14" i="20"/>
  <c r="R38" i="20"/>
  <c r="R22" i="20"/>
  <c r="R30" i="20"/>
  <c r="AJ14" i="20"/>
  <c r="AJ38" i="20"/>
  <c r="L38" i="20"/>
  <c r="AJ30" i="20"/>
  <c r="AJ22" i="20"/>
  <c r="L22" i="20"/>
  <c r="AD6" i="20"/>
  <c r="L30" i="20"/>
  <c r="AD14" i="20"/>
  <c r="AD38" i="20"/>
  <c r="AD22" i="20"/>
  <c r="X6" i="20"/>
  <c r="X15" i="38"/>
  <c r="AT15" i="38" s="1"/>
  <c r="AS15" i="38" s="1"/>
  <c r="AB38" i="20"/>
  <c r="J38" i="20"/>
  <c r="AH30" i="20"/>
  <c r="T44" i="20"/>
  <c r="T36" i="20"/>
  <c r="T28" i="20"/>
  <c r="AF12" i="20"/>
  <c r="AF20" i="20"/>
  <c r="AF44" i="20"/>
  <c r="AF36" i="20"/>
  <c r="AF28" i="20"/>
  <c r="N44" i="20"/>
  <c r="N36" i="20"/>
  <c r="N28" i="20"/>
  <c r="Z12" i="20"/>
  <c r="Z20" i="20"/>
  <c r="Z44" i="20"/>
  <c r="Z36" i="20"/>
  <c r="Z28" i="20"/>
  <c r="AL20" i="20"/>
  <c r="T12" i="20"/>
  <c r="AL44" i="20"/>
  <c r="AL36" i="20"/>
  <c r="AL28" i="20"/>
  <c r="T20" i="20"/>
  <c r="X21" i="38"/>
  <c r="AT21" i="38" s="1"/>
  <c r="AS21" i="38" s="1"/>
  <c r="Z38" i="20"/>
  <c r="Z22" i="20"/>
  <c r="T6" i="20"/>
  <c r="Z30" i="20"/>
  <c r="T14" i="20"/>
  <c r="T38" i="20"/>
  <c r="T22" i="20"/>
  <c r="T30" i="20"/>
  <c r="AL14" i="20"/>
  <c r="AL38" i="20"/>
  <c r="N38" i="20"/>
  <c r="AL30" i="20"/>
  <c r="AL22" i="20"/>
  <c r="N22" i="20"/>
  <c r="AF6" i="20"/>
  <c r="N30" i="20"/>
  <c r="AF14" i="20"/>
  <c r="AF38" i="20"/>
  <c r="AF22" i="20"/>
  <c r="Z6" i="20"/>
  <c r="AF30" i="20"/>
  <c r="Z14" i="20"/>
  <c r="AD16" i="20"/>
  <c r="AD40" i="20"/>
  <c r="AD32" i="20"/>
  <c r="AD24" i="20"/>
  <c r="L40" i="20"/>
  <c r="L32" i="20"/>
  <c r="L24" i="20"/>
  <c r="X8" i="20"/>
  <c r="X16" i="20"/>
  <c r="X40" i="20"/>
  <c r="X32" i="20"/>
  <c r="X24" i="20"/>
  <c r="AJ16" i="20"/>
  <c r="R8" i="20"/>
  <c r="X33" i="38"/>
  <c r="AT33" i="38" s="1"/>
  <c r="AS33" i="38" s="1"/>
  <c r="AJ40" i="20"/>
  <c r="AJ32" i="20"/>
  <c r="AJ24" i="20"/>
  <c r="R16" i="20"/>
  <c r="R40" i="20"/>
  <c r="R32" i="20"/>
  <c r="R24" i="20"/>
  <c r="AD8" i="20"/>
  <c r="P10" i="20"/>
  <c r="AF10" i="20"/>
  <c r="R12" i="20"/>
  <c r="AF16" i="20"/>
  <c r="R18" i="20"/>
  <c r="AH18" i="20"/>
  <c r="AJ20" i="20"/>
  <c r="T26" i="20"/>
  <c r="AJ26" i="20"/>
  <c r="V28" i="20"/>
  <c r="T34" i="20"/>
  <c r="AJ34" i="20"/>
  <c r="V36" i="20"/>
  <c r="T42" i="20"/>
  <c r="AJ42" i="20"/>
  <c r="V44" i="20"/>
  <c r="AF8" i="20"/>
  <c r="R10" i="20"/>
  <c r="T18" i="20"/>
  <c r="AJ18" i="20"/>
  <c r="V20" i="20"/>
  <c r="T24" i="20"/>
  <c r="V26" i="20"/>
  <c r="AL26" i="20"/>
  <c r="X28" i="20"/>
  <c r="T32" i="20"/>
  <c r="V34" i="20"/>
  <c r="AL34" i="20"/>
  <c r="X36" i="20"/>
  <c r="T40" i="20"/>
  <c r="V42" i="20"/>
  <c r="AL42" i="20"/>
  <c r="X44" i="20"/>
  <c r="Y39" i="38"/>
  <c r="Y63" i="38"/>
  <c r="Y69" i="38"/>
  <c r="T10" i="20"/>
  <c r="V12" i="20"/>
  <c r="T16" i="20"/>
  <c r="V18" i="20"/>
  <c r="AL18" i="20"/>
  <c r="X20" i="20"/>
  <c r="AL24" i="20"/>
  <c r="X26" i="20"/>
  <c r="J28" i="20"/>
  <c r="AL32" i="20"/>
  <c r="X34" i="20"/>
  <c r="J36" i="20"/>
  <c r="AL40" i="20"/>
  <c r="X42" i="20"/>
  <c r="J44" i="20"/>
  <c r="Y45" i="38"/>
  <c r="T8" i="20"/>
  <c r="V10" i="20"/>
  <c r="X12" i="20"/>
  <c r="AL16" i="20"/>
  <c r="X18" i="20"/>
  <c r="J26" i="20"/>
  <c r="Z26" i="20"/>
  <c r="L28" i="20"/>
  <c r="AB28" i="20"/>
  <c r="J34" i="20"/>
  <c r="Z34" i="20"/>
  <c r="L36" i="20"/>
  <c r="AB36" i="20"/>
  <c r="J42" i="20"/>
  <c r="Z42" i="20"/>
  <c r="L44" i="20"/>
  <c r="AB44" i="20"/>
  <c r="X10" i="20"/>
  <c r="Z18" i="20"/>
  <c r="AB20" i="20"/>
  <c r="Z24" i="20"/>
  <c r="L26" i="20"/>
  <c r="AB26" i="20"/>
  <c r="AD28" i="20"/>
  <c r="Z32" i="20"/>
  <c r="L34" i="20"/>
  <c r="AB34" i="20"/>
  <c r="AD36" i="20"/>
  <c r="Z40" i="20"/>
  <c r="L42" i="20"/>
  <c r="AB42" i="20"/>
  <c r="AD44" i="20"/>
  <c r="Z10" i="20"/>
  <c r="AB12" i="20"/>
  <c r="Z16" i="20"/>
  <c r="AB18" i="20"/>
  <c r="AD20" i="20"/>
  <c r="N26" i="20"/>
  <c r="AD26" i="20"/>
  <c r="P28" i="20"/>
  <c r="N34" i="20"/>
  <c r="AD34" i="20"/>
  <c r="P36" i="20"/>
  <c r="N42" i="20"/>
  <c r="AD42" i="20"/>
  <c r="P44" i="20"/>
  <c r="Z8" i="20"/>
  <c r="AB10" i="20"/>
  <c r="AD12" i="20"/>
  <c r="AD18" i="20"/>
  <c r="P20" i="20"/>
  <c r="N24" i="20"/>
  <c r="P26" i="20"/>
  <c r="AF26" i="20"/>
  <c r="R28" i="20"/>
  <c r="AH28" i="20"/>
  <c r="N32" i="20"/>
  <c r="P34" i="20"/>
  <c r="AF34" i="20"/>
  <c r="R36" i="20"/>
  <c r="AH36" i="20"/>
  <c r="N40" i="20"/>
  <c r="P42" i="20"/>
  <c r="AF42" i="20"/>
  <c r="R44" i="20"/>
  <c r="AH44" i="20"/>
  <c r="AD10" i="20"/>
  <c r="P12" i="20"/>
  <c r="P18" i="20"/>
  <c r="AF18" i="20"/>
  <c r="R20" i="20"/>
  <c r="AH20" i="20"/>
  <c r="AF24" i="20"/>
  <c r="R26" i="20"/>
  <c r="AH26" i="20"/>
  <c r="AJ28" i="20"/>
  <c r="AF32" i="20"/>
  <c r="R34" i="20"/>
  <c r="AH34" i="20"/>
  <c r="AJ36" i="20"/>
  <c r="R42" i="20"/>
  <c r="AH42" i="20"/>
  <c r="P30" i="20"/>
  <c r="AB6" i="20"/>
  <c r="J6" i="20"/>
  <c r="AH38" i="20"/>
  <c r="AH6" i="20"/>
  <c r="J14" i="20"/>
  <c r="AB22" i="20"/>
  <c r="AH14" i="20"/>
  <c r="J22" i="20"/>
  <c r="AH22" i="20"/>
  <c r="J30" i="20"/>
  <c r="V14" i="20"/>
  <c r="V30" i="20"/>
  <c r="Y9" i="38"/>
  <c r="P6" i="20"/>
  <c r="P22" i="20"/>
  <c r="P38" i="20"/>
  <c r="AB14" i="20"/>
  <c r="AB30" i="20"/>
  <c r="V6" i="20"/>
  <c r="V22" i="20"/>
  <c r="V38" i="20"/>
  <c r="P14" i="20"/>
  <c r="AP88" i="38"/>
  <c r="AT88" i="38"/>
  <c r="AS88" i="38" s="1"/>
  <c r="AT87" i="38"/>
  <c r="AS87" i="38" s="1"/>
  <c r="AT79" i="38"/>
  <c r="AS79" i="38" s="1"/>
  <c r="AP80" i="38"/>
  <c r="AT102" i="38"/>
  <c r="AS102" i="38" s="1"/>
  <c r="AP102" i="38"/>
  <c r="AT24" i="38"/>
  <c r="AS24" i="38" s="1"/>
  <c r="AT41" i="38"/>
  <c r="AS41" i="38" s="1"/>
  <c r="AP41" i="38"/>
  <c r="AT63" i="38"/>
  <c r="AS63" i="38" s="1"/>
  <c r="X75" i="38"/>
  <c r="AT75" i="38" s="1"/>
  <c r="Y75" i="38"/>
  <c r="X9" i="38"/>
  <c r="AT9" i="38" s="1"/>
  <c r="AS9" i="38" s="1"/>
  <c r="AP11" i="38"/>
  <c r="AT17" i="38"/>
  <c r="AS17" i="38" s="1"/>
  <c r="AP17" i="38"/>
  <c r="AP20" i="38"/>
  <c r="AT19" i="38"/>
  <c r="AS19" i="38" s="1"/>
  <c r="AP19" i="38"/>
  <c r="Y21" i="38"/>
  <c r="AP22" i="38"/>
  <c r="AP26" i="38"/>
  <c r="AT40" i="38"/>
  <c r="AS40" i="38" s="1"/>
  <c r="AT42" i="38"/>
  <c r="AS42" i="38" s="1"/>
  <c r="AP42" i="38"/>
  <c r="AT46" i="38"/>
  <c r="AS46" i="38" s="1"/>
  <c r="Y57" i="38"/>
  <c r="T57" i="38"/>
  <c r="AP57" i="38" s="1"/>
  <c r="AT57" i="38"/>
  <c r="AS57" i="38" s="1"/>
  <c r="AT65" i="38"/>
  <c r="AS65" i="38" s="1"/>
  <c r="AP77" i="38"/>
  <c r="AP79" i="38"/>
  <c r="Y81" i="38"/>
  <c r="T81" i="38"/>
  <c r="AT81" i="38"/>
  <c r="AS81" i="38" s="1"/>
  <c r="AP81" i="38"/>
  <c r="AP82" i="38"/>
  <c r="AT89" i="38"/>
  <c r="AS89" i="38" s="1"/>
  <c r="AT100" i="38"/>
  <c r="AS100" i="38" s="1"/>
  <c r="AP100" i="38"/>
  <c r="AT99" i="38"/>
  <c r="AS99" i="38" s="1"/>
  <c r="AT101" i="38"/>
  <c r="AS101" i="38" s="1"/>
  <c r="AP101" i="38"/>
  <c r="AP104" i="38"/>
  <c r="AT103" i="38"/>
  <c r="AS103" i="38" s="1"/>
  <c r="AP103" i="38"/>
  <c r="AT12" i="38"/>
  <c r="AS12" i="38" s="1"/>
  <c r="AT18" i="38"/>
  <c r="AS18" i="38" s="1"/>
  <c r="AP18" i="38"/>
  <c r="AP23" i="38"/>
  <c r="AP25" i="38"/>
  <c r="Y27" i="38"/>
  <c r="T27" i="38"/>
  <c r="AP27" i="38" s="1"/>
  <c r="Y33" i="38"/>
  <c r="T33" i="38"/>
  <c r="AP33" i="38" s="1"/>
  <c r="AT72" i="38"/>
  <c r="AS72" i="38" s="1"/>
  <c r="AP72" i="38"/>
  <c r="AP34" i="38"/>
  <c r="AT47" i="38"/>
  <c r="AS47" i="38" s="1"/>
  <c r="AP47" i="38"/>
  <c r="AT48" i="38"/>
  <c r="AS48" i="38" s="1"/>
  <c r="AP48" i="38"/>
  <c r="AP50" i="38"/>
  <c r="AT49" i="38"/>
  <c r="AS49" i="38" s="1"/>
  <c r="AP49" i="38"/>
  <c r="AP9" i="38"/>
  <c r="AT13" i="38"/>
  <c r="AS13" i="38" s="1"/>
  <c r="AT34" i="38"/>
  <c r="AS34" i="38" s="1"/>
  <c r="AP44" i="38"/>
  <c r="AT43" i="38"/>
  <c r="AS43" i="38" s="1"/>
  <c r="AP43" i="38"/>
  <c r="Y51" i="38"/>
  <c r="AT51" i="38"/>
  <c r="AS51" i="38" s="1"/>
  <c r="AP51" i="38"/>
  <c r="AP52" i="38"/>
  <c r="AT56" i="38"/>
  <c r="AS56" i="38" s="1"/>
  <c r="AP68" i="38"/>
  <c r="AP76" i="38"/>
  <c r="AP75" i="38"/>
  <c r="AT78" i="38"/>
  <c r="AS78" i="38" s="1"/>
  <c r="AP92" i="38"/>
  <c r="AT96" i="38"/>
  <c r="AS96" i="38" s="1"/>
  <c r="AP96" i="38"/>
  <c r="AP46" i="38"/>
  <c r="AP74" i="38"/>
  <c r="AT73" i="38"/>
  <c r="AS73" i="38" s="1"/>
  <c r="AP73" i="38"/>
  <c r="AT95" i="38"/>
  <c r="AS95" i="38" s="1"/>
  <c r="AP95" i="38"/>
  <c r="AP98" i="38"/>
  <c r="AT97" i="38"/>
  <c r="AS97" i="38" s="1"/>
  <c r="AP97" i="38"/>
  <c r="Y99" i="38"/>
  <c r="AP16" i="38"/>
  <c r="AP40" i="38"/>
  <c r="T51" i="38"/>
  <c r="T63" i="38"/>
  <c r="AP63" i="38" s="1"/>
  <c r="AT67" i="38"/>
  <c r="AS67" i="38" s="1"/>
  <c r="T69" i="38"/>
  <c r="AP69" i="38" s="1"/>
  <c r="AR69" i="38" s="1"/>
  <c r="AP70" i="38" s="1"/>
  <c r="T87" i="38"/>
  <c r="AP87" i="38" s="1"/>
  <c r="AT91" i="38"/>
  <c r="AS91" i="38" s="1"/>
  <c r="T93" i="38"/>
  <c r="AP93" i="38" s="1"/>
  <c r="AP94" i="38"/>
  <c r="AT82" i="38" l="1"/>
  <c r="AS82" i="38" s="1"/>
  <c r="AT58" i="38"/>
  <c r="AS58" i="38" s="1"/>
  <c r="AR93" i="38"/>
  <c r="AQ93" i="38"/>
  <c r="AS75" i="38"/>
  <c r="AT76" i="38"/>
  <c r="AS76" i="38" s="1"/>
  <c r="AS69" i="38"/>
  <c r="AT70" i="38"/>
  <c r="AT64" i="38"/>
  <c r="AS64" i="38" s="1"/>
  <c r="AQ55" i="38"/>
  <c r="Z53" i="21" s="1"/>
  <c r="AQ15" i="38"/>
  <c r="J37" i="21" s="1"/>
  <c r="AT10" i="38"/>
  <c r="AS10" i="38" s="1"/>
  <c r="AQ31" i="38"/>
  <c r="AU31" i="38" s="1"/>
  <c r="AU13" i="38"/>
  <c r="AR13" i="38"/>
  <c r="AQ45" i="38"/>
  <c r="AU45" i="38" s="1"/>
  <c r="AQ83" i="38"/>
  <c r="AU83" i="38" s="1"/>
  <c r="AR60" i="38"/>
  <c r="AQ54" i="38"/>
  <c r="AE53" i="21" s="1"/>
  <c r="AQ32" i="38"/>
  <c r="AG9" i="21" s="1"/>
  <c r="AQ53" i="38"/>
  <c r="AU53" i="38" s="1"/>
  <c r="AQ56" i="38"/>
  <c r="AG53" i="21" s="1"/>
  <c r="AQ91" i="38"/>
  <c r="AU91" i="38" s="1"/>
  <c r="AQ35" i="38"/>
  <c r="L40" i="21" s="1"/>
  <c r="AQ90" i="38"/>
  <c r="AU90" i="38" s="1"/>
  <c r="AQ84" i="38"/>
  <c r="AU84" i="38" s="1"/>
  <c r="AQ85" i="38"/>
  <c r="AU85" i="38" s="1"/>
  <c r="AR14" i="38"/>
  <c r="AU93" i="38"/>
  <c r="AU60" i="38"/>
  <c r="AQ59" i="38"/>
  <c r="AU59" i="38" s="1"/>
  <c r="AQ66" i="38"/>
  <c r="AU66" i="38" s="1"/>
  <c r="AR78" i="38"/>
  <c r="AQ30" i="38"/>
  <c r="AU30" i="38" s="1"/>
  <c r="AQ12" i="38"/>
  <c r="AK6" i="21" s="1"/>
  <c r="AQ69" i="38"/>
  <c r="AQ38" i="38"/>
  <c r="AU38" i="38" s="1"/>
  <c r="AQ61" i="38"/>
  <c r="AU61" i="38" s="1"/>
  <c r="AQ24" i="38"/>
  <c r="AU24" i="38" s="1"/>
  <c r="AQ67" i="38"/>
  <c r="AL55" i="21" s="1"/>
  <c r="AQ86" i="38"/>
  <c r="AU86" i="38" s="1"/>
  <c r="AQ37" i="38"/>
  <c r="T50" i="21" s="1"/>
  <c r="V47" i="21"/>
  <c r="P47" i="21"/>
  <c r="AB37" i="21"/>
  <c r="AH47" i="21"/>
  <c r="AH27" i="21"/>
  <c r="AH17" i="21"/>
  <c r="V37" i="21"/>
  <c r="J7" i="21"/>
  <c r="AU39" i="38"/>
  <c r="AU15" i="38"/>
  <c r="AQ62" i="38"/>
  <c r="AR39" i="38"/>
  <c r="AQ36" i="38"/>
  <c r="AU36" i="38" s="1"/>
  <c r="AT28" i="38"/>
  <c r="AE14" i="21"/>
  <c r="AK14" i="21"/>
  <c r="S24" i="21"/>
  <c r="AE54" i="21"/>
  <c r="M54" i="21"/>
  <c r="J11" i="21"/>
  <c r="AH21" i="21"/>
  <c r="AB31" i="21"/>
  <c r="V51" i="21"/>
  <c r="AQ65" i="38"/>
  <c r="AU65" i="38" s="1"/>
  <c r="AR65" i="38"/>
  <c r="S14" i="21"/>
  <c r="AE34" i="21"/>
  <c r="M34" i="21"/>
  <c r="AK54" i="21"/>
  <c r="AH11" i="21"/>
  <c r="V31" i="21"/>
  <c r="P41" i="21"/>
  <c r="S34" i="21"/>
  <c r="AK34" i="21"/>
  <c r="AJ23" i="21"/>
  <c r="AB21" i="21"/>
  <c r="V41" i="21"/>
  <c r="J51" i="21"/>
  <c r="M24" i="21"/>
  <c r="AE44" i="21"/>
  <c r="AB11" i="21"/>
  <c r="AH31" i="21"/>
  <c r="AH51" i="21"/>
  <c r="AK24" i="21"/>
  <c r="Y54" i="21"/>
  <c r="V11" i="21"/>
  <c r="V21" i="21"/>
  <c r="J41" i="21"/>
  <c r="M14" i="21"/>
  <c r="AK44" i="21"/>
  <c r="Y44" i="21"/>
  <c r="P11" i="21"/>
  <c r="P31" i="21"/>
  <c r="AH41" i="21"/>
  <c r="Y34" i="21"/>
  <c r="AE24" i="21"/>
  <c r="S54" i="21"/>
  <c r="P21" i="21"/>
  <c r="P51" i="21"/>
  <c r="AB51" i="21"/>
  <c r="AQ89" i="38"/>
  <c r="AU89" i="38" s="1"/>
  <c r="AR89" i="38"/>
  <c r="Y24" i="21"/>
  <c r="M44" i="21"/>
  <c r="S44" i="21"/>
  <c r="J21" i="21"/>
  <c r="J31" i="21"/>
  <c r="AB41" i="21"/>
  <c r="Y14" i="21"/>
  <c r="T46" i="21"/>
  <c r="AL36" i="21"/>
  <c r="AF6" i="21"/>
  <c r="Z46" i="21"/>
  <c r="N36" i="21"/>
  <c r="AF36" i="21"/>
  <c r="AL16" i="21"/>
  <c r="Z26" i="21"/>
  <c r="T26" i="21"/>
  <c r="AL46" i="21"/>
  <c r="N16" i="21"/>
  <c r="AF16" i="21"/>
  <c r="Z36" i="21"/>
  <c r="Z16" i="21"/>
  <c r="Z6" i="21"/>
  <c r="T6" i="21"/>
  <c r="N26" i="21"/>
  <c r="AF46" i="21"/>
  <c r="N46" i="21"/>
  <c r="AL6" i="21"/>
  <c r="T36" i="21"/>
  <c r="AL26" i="21"/>
  <c r="AF26" i="21"/>
  <c r="N6" i="21"/>
  <c r="T16" i="21"/>
  <c r="AU14" i="38"/>
  <c r="U46" i="21"/>
  <c r="AG36" i="21"/>
  <c r="U26" i="21"/>
  <c r="AG16" i="21"/>
  <c r="U6" i="21"/>
  <c r="AA46" i="21"/>
  <c r="AM36" i="21"/>
  <c r="O36" i="21"/>
  <c r="AA26" i="21"/>
  <c r="AM16" i="21"/>
  <c r="O16" i="21"/>
  <c r="AA6" i="21"/>
  <c r="AG46" i="21"/>
  <c r="U36" i="21"/>
  <c r="AG26" i="21"/>
  <c r="U16" i="21"/>
  <c r="AG6" i="21"/>
  <c r="AM46" i="21"/>
  <c r="O46" i="21"/>
  <c r="AM26" i="21"/>
  <c r="O26" i="21"/>
  <c r="AA16" i="21"/>
  <c r="AM6" i="21"/>
  <c r="O6" i="21"/>
  <c r="AA36" i="21"/>
  <c r="AR97" i="38"/>
  <c r="AQ97" i="38"/>
  <c r="AU97" i="38" s="1"/>
  <c r="AQ75" i="38"/>
  <c r="AR75" i="38"/>
  <c r="AR52" i="38"/>
  <c r="AQ52" i="38"/>
  <c r="AR43" i="38"/>
  <c r="AQ43" i="38"/>
  <c r="AU43" i="38" s="1"/>
  <c r="AQ9" i="38"/>
  <c r="AR9" i="38"/>
  <c r="AP10" i="38" s="1"/>
  <c r="AQ48" i="38"/>
  <c r="AU48" i="38" s="1"/>
  <c r="AR48" i="38"/>
  <c r="AR34" i="38"/>
  <c r="AQ34" i="38"/>
  <c r="AU34" i="38" s="1"/>
  <c r="AQ104" i="38"/>
  <c r="AU104" i="38" s="1"/>
  <c r="AR104" i="38"/>
  <c r="AQ99" i="38"/>
  <c r="AU99" i="38" s="1"/>
  <c r="AR99" i="38"/>
  <c r="AQ26" i="38"/>
  <c r="AR26" i="38"/>
  <c r="AR19" i="38"/>
  <c r="AQ19" i="38"/>
  <c r="AU19" i="38" s="1"/>
  <c r="AQ40" i="38"/>
  <c r="AU40" i="38" s="1"/>
  <c r="AR40" i="38"/>
  <c r="AR73" i="38"/>
  <c r="AQ73" i="38"/>
  <c r="AU73" i="38" s="1"/>
  <c r="AQ76" i="38"/>
  <c r="AU76" i="38" s="1"/>
  <c r="AR76" i="38"/>
  <c r="AR51" i="38"/>
  <c r="AQ51" i="38"/>
  <c r="AU51" i="38" s="1"/>
  <c r="AQ49" i="38"/>
  <c r="AU49" i="38" s="1"/>
  <c r="AR49" i="38"/>
  <c r="AQ33" i="38"/>
  <c r="AU33" i="38" s="1"/>
  <c r="AR33" i="38"/>
  <c r="AR72" i="38"/>
  <c r="AQ72" i="38"/>
  <c r="AU72" i="38" s="1"/>
  <c r="AQ25" i="38"/>
  <c r="AR25" i="38"/>
  <c r="AQ101" i="38"/>
  <c r="AU101" i="38" s="1"/>
  <c r="AR101" i="38"/>
  <c r="AQ100" i="38"/>
  <c r="AU100" i="38" s="1"/>
  <c r="AR100" i="38"/>
  <c r="AR82" i="38"/>
  <c r="AQ82" i="38"/>
  <c r="AU82" i="38" s="1"/>
  <c r="AR42" i="38"/>
  <c r="AQ42" i="38"/>
  <c r="AU42" i="38" s="1"/>
  <c r="AQ22" i="38"/>
  <c r="AR22" i="38"/>
  <c r="AQ63" i="38"/>
  <c r="AU63" i="38" s="1"/>
  <c r="AR63" i="38"/>
  <c r="AP64" i="38" s="1"/>
  <c r="AR64" i="38" s="1"/>
  <c r="AQ102" i="38"/>
  <c r="AU102" i="38" s="1"/>
  <c r="AR102" i="38"/>
  <c r="AQ87" i="38"/>
  <c r="AU87" i="38" s="1"/>
  <c r="AR87" i="38"/>
  <c r="AR94" i="38"/>
  <c r="AQ94" i="38"/>
  <c r="AU94" i="38" s="1"/>
  <c r="AQ16" i="38"/>
  <c r="AR16" i="38"/>
  <c r="AR98" i="38"/>
  <c r="AQ98" i="38"/>
  <c r="AU98" i="38" s="1"/>
  <c r="AQ46" i="38"/>
  <c r="AU46" i="38" s="1"/>
  <c r="AR46" i="38"/>
  <c r="AQ92" i="38"/>
  <c r="AU92" i="38" s="1"/>
  <c r="AR92" i="38"/>
  <c r="AQ44" i="38"/>
  <c r="AR44" i="38"/>
  <c r="AQ47" i="38"/>
  <c r="AU47" i="38" s="1"/>
  <c r="AR47" i="38"/>
  <c r="AQ23" i="38"/>
  <c r="AR23" i="38"/>
  <c r="AQ103" i="38"/>
  <c r="AU103" i="38" s="1"/>
  <c r="AR103" i="38"/>
  <c r="AQ81" i="38"/>
  <c r="AU81" i="38" s="1"/>
  <c r="AR81" i="38"/>
  <c r="AQ79" i="38"/>
  <c r="AU79" i="38" s="1"/>
  <c r="AR79" i="38"/>
  <c r="AQ21" i="38"/>
  <c r="AU21" i="38" s="1"/>
  <c r="AR21" i="38"/>
  <c r="AQ20" i="38"/>
  <c r="AR20" i="38"/>
  <c r="AQ11" i="38"/>
  <c r="AR11" i="38"/>
  <c r="AU78" i="38"/>
  <c r="AR88" i="38"/>
  <c r="AQ88" i="38"/>
  <c r="AU88" i="38" s="1"/>
  <c r="AR70" i="38"/>
  <c r="AP71" i="38" s="1"/>
  <c r="AQ71" i="38" s="1"/>
  <c r="AQ70" i="38"/>
  <c r="AR95" i="38"/>
  <c r="AQ95" i="38"/>
  <c r="AU95" i="38" s="1"/>
  <c r="AR74" i="38"/>
  <c r="AQ74" i="38"/>
  <c r="AU74" i="38" s="1"/>
  <c r="AR96" i="38"/>
  <c r="AQ96" i="38"/>
  <c r="AU96" i="38" s="1"/>
  <c r="AQ68" i="38"/>
  <c r="AR68" i="38"/>
  <c r="AQ50" i="38"/>
  <c r="AR50" i="38"/>
  <c r="AQ27" i="38"/>
  <c r="AU27" i="38" s="1"/>
  <c r="AR27" i="38"/>
  <c r="AP28" i="38" s="1"/>
  <c r="AR28" i="38" s="1"/>
  <c r="AP29" i="38" s="1"/>
  <c r="AR29" i="38" s="1"/>
  <c r="AR18" i="38"/>
  <c r="AQ18" i="38"/>
  <c r="AU18" i="38" s="1"/>
  <c r="AQ77" i="38"/>
  <c r="AU77" i="38" s="1"/>
  <c r="AR77" i="38"/>
  <c r="AQ57" i="38"/>
  <c r="AU57" i="38" s="1"/>
  <c r="AR57" i="38"/>
  <c r="AP58" i="38" s="1"/>
  <c r="AQ58" i="38" s="1"/>
  <c r="AU58" i="38" s="1"/>
  <c r="AR17" i="38"/>
  <c r="AQ17" i="38"/>
  <c r="AU17" i="38" s="1"/>
  <c r="AQ41" i="38"/>
  <c r="AU41" i="38" s="1"/>
  <c r="AR41" i="38"/>
  <c r="AQ80" i="38"/>
  <c r="AU80" i="38" s="1"/>
  <c r="AR80" i="38"/>
  <c r="E118" i="7"/>
  <c r="E88" i="7"/>
  <c r="E57" i="7"/>
  <c r="E26" i="7"/>
  <c r="X23" i="21" l="1"/>
  <c r="T29" i="21"/>
  <c r="AD23" i="21"/>
  <c r="AJ43" i="21"/>
  <c r="L23" i="21"/>
  <c r="Z9" i="21"/>
  <c r="AJ13" i="21"/>
  <c r="P37" i="21"/>
  <c r="N29" i="21"/>
  <c r="AH37" i="21"/>
  <c r="AU75" i="38"/>
  <c r="X33" i="21"/>
  <c r="AD13" i="21"/>
  <c r="AD33" i="21"/>
  <c r="R33" i="21"/>
  <c r="R23" i="21"/>
  <c r="L13" i="21"/>
  <c r="L33" i="21"/>
  <c r="Z19" i="21"/>
  <c r="R44" i="21"/>
  <c r="R13" i="21"/>
  <c r="AJ53" i="21"/>
  <c r="AL9" i="21"/>
  <c r="X13" i="21"/>
  <c r="R53" i="21"/>
  <c r="AL39" i="21"/>
  <c r="L43" i="21"/>
  <c r="AJ33" i="21"/>
  <c r="AD53" i="21"/>
  <c r="Z39" i="21"/>
  <c r="R43" i="21"/>
  <c r="X43" i="21"/>
  <c r="X53" i="21"/>
  <c r="AD43" i="21"/>
  <c r="Z49" i="21"/>
  <c r="L53" i="21"/>
  <c r="AH42" i="21"/>
  <c r="L14" i="21"/>
  <c r="P42" i="21"/>
  <c r="Y15" i="21"/>
  <c r="AB52" i="21"/>
  <c r="AH52" i="21"/>
  <c r="AR58" i="38"/>
  <c r="S38" i="21"/>
  <c r="J32" i="21"/>
  <c r="T53" i="21"/>
  <c r="AU55" i="38"/>
  <c r="V32" i="21"/>
  <c r="Z23" i="21"/>
  <c r="J22" i="21"/>
  <c r="P12" i="21"/>
  <c r="AJ10" i="21"/>
  <c r="N23" i="21"/>
  <c r="T13" i="21"/>
  <c r="V22" i="21"/>
  <c r="AL33" i="21"/>
  <c r="AG40" i="21"/>
  <c r="U20" i="21"/>
  <c r="AL13" i="21"/>
  <c r="AF43" i="21"/>
  <c r="AF23" i="21"/>
  <c r="T23" i="21"/>
  <c r="N13" i="21"/>
  <c r="Z13" i="21"/>
  <c r="T33" i="21"/>
  <c r="AF13" i="21"/>
  <c r="T43" i="21"/>
  <c r="AG20" i="21"/>
  <c r="AB12" i="21"/>
  <c r="AF53" i="21"/>
  <c r="AL43" i="21"/>
  <c r="AF33" i="21"/>
  <c r="Z43" i="21"/>
  <c r="AL53" i="21"/>
  <c r="N53" i="21"/>
  <c r="AL23" i="21"/>
  <c r="N33" i="21"/>
  <c r="AU69" i="38"/>
  <c r="AS70" i="38"/>
  <c r="AU70" i="38" s="1"/>
  <c r="AT71" i="38"/>
  <c r="AS71" i="38" s="1"/>
  <c r="AU71" i="38" s="1"/>
  <c r="AR71" i="38"/>
  <c r="AQ64" i="38"/>
  <c r="AU64" i="38" s="1"/>
  <c r="AL35" i="21"/>
  <c r="AF35" i="21"/>
  <c r="Y45" i="21"/>
  <c r="AE55" i="21"/>
  <c r="Z25" i="21"/>
  <c r="N25" i="21"/>
  <c r="Z33" i="21"/>
  <c r="N43" i="21"/>
  <c r="O33" i="21"/>
  <c r="AK33" i="21"/>
  <c r="M33" i="21"/>
  <c r="S53" i="21"/>
  <c r="AG43" i="21"/>
  <c r="AA53" i="21"/>
  <c r="U13" i="21"/>
  <c r="AM23" i="21"/>
  <c r="U23" i="21"/>
  <c r="AA33" i="21"/>
  <c r="AU56" i="38"/>
  <c r="J12" i="21"/>
  <c r="P32" i="21"/>
  <c r="AH12" i="21"/>
  <c r="V12" i="21"/>
  <c r="P52" i="21"/>
  <c r="V42" i="21"/>
  <c r="AB32" i="21"/>
  <c r="AB42" i="21"/>
  <c r="AH22" i="21"/>
  <c r="P22" i="21"/>
  <c r="AH32" i="21"/>
  <c r="J42" i="21"/>
  <c r="J52" i="21"/>
  <c r="AB22" i="21"/>
  <c r="V52" i="21"/>
  <c r="AA49" i="21"/>
  <c r="AL49" i="21"/>
  <c r="AF19" i="21"/>
  <c r="AF39" i="21"/>
  <c r="O9" i="21"/>
  <c r="AF49" i="21"/>
  <c r="N49" i="21"/>
  <c r="AG29" i="21"/>
  <c r="U29" i="21"/>
  <c r="AB17" i="21"/>
  <c r="AH7" i="21"/>
  <c r="J47" i="21"/>
  <c r="AB27" i="21"/>
  <c r="J27" i="21"/>
  <c r="P17" i="21"/>
  <c r="V7" i="21"/>
  <c r="AB47" i="21"/>
  <c r="J17" i="21"/>
  <c r="V27" i="21"/>
  <c r="P7" i="21"/>
  <c r="AS28" i="38"/>
  <c r="AT29" i="38"/>
  <c r="AS29" i="38" s="1"/>
  <c r="AQ29" i="38"/>
  <c r="V17" i="21"/>
  <c r="AB7" i="21"/>
  <c r="P27" i="21"/>
  <c r="AR10" i="38"/>
  <c r="AQ10" i="38"/>
  <c r="N19" i="21"/>
  <c r="Z29" i="21"/>
  <c r="AL19" i="21"/>
  <c r="T49" i="21"/>
  <c r="N39" i="21"/>
  <c r="T19" i="21"/>
  <c r="AF29" i="21"/>
  <c r="T9" i="21"/>
  <c r="AL29" i="21"/>
  <c r="AF9" i="21"/>
  <c r="T39" i="21"/>
  <c r="N9" i="21"/>
  <c r="O39" i="21"/>
  <c r="S36" i="21"/>
  <c r="AU32" i="38"/>
  <c r="U49" i="21"/>
  <c r="U19" i="21"/>
  <c r="AM19" i="21"/>
  <c r="AG39" i="21"/>
  <c r="AG49" i="21"/>
  <c r="AM39" i="21"/>
  <c r="U9" i="21"/>
  <c r="AM29" i="21"/>
  <c r="O29" i="21"/>
  <c r="AA39" i="21"/>
  <c r="O49" i="21"/>
  <c r="O19" i="21"/>
  <c r="AA9" i="21"/>
  <c r="AG19" i="21"/>
  <c r="AM49" i="21"/>
  <c r="AA29" i="21"/>
  <c r="AA19" i="21"/>
  <c r="AM9" i="21"/>
  <c r="U39" i="21"/>
  <c r="AE46" i="21"/>
  <c r="AK23" i="21"/>
  <c r="AK43" i="21"/>
  <c r="M43" i="21"/>
  <c r="S23" i="21"/>
  <c r="M53" i="21"/>
  <c r="M13" i="21"/>
  <c r="Y46" i="21"/>
  <c r="M29" i="21"/>
  <c r="AK53" i="21"/>
  <c r="Y23" i="21"/>
  <c r="S6" i="21"/>
  <c r="S13" i="21"/>
  <c r="Y43" i="21"/>
  <c r="AE13" i="21"/>
  <c r="AU54" i="38"/>
  <c r="Y16" i="21"/>
  <c r="S33" i="21"/>
  <c r="M23" i="21"/>
  <c r="Y53" i="21"/>
  <c r="Y13" i="21"/>
  <c r="M26" i="21"/>
  <c r="Y33" i="21"/>
  <c r="AE39" i="21"/>
  <c r="S43" i="21"/>
  <c r="AE33" i="21"/>
  <c r="L30" i="21"/>
  <c r="AE23" i="21"/>
  <c r="AK13" i="21"/>
  <c r="AE43" i="21"/>
  <c r="AD50" i="21"/>
  <c r="X44" i="21"/>
  <c r="O13" i="21"/>
  <c r="AG23" i="21"/>
  <c r="U43" i="21"/>
  <c r="L44" i="21"/>
  <c r="R54" i="21"/>
  <c r="AM13" i="21"/>
  <c r="AA43" i="21"/>
  <c r="O53" i="21"/>
  <c r="AG13" i="21"/>
  <c r="AM33" i="21"/>
  <c r="AM53" i="21"/>
  <c r="AD44" i="21"/>
  <c r="AA13" i="21"/>
  <c r="AA23" i="21"/>
  <c r="O43" i="21"/>
  <c r="AJ14" i="21"/>
  <c r="AG33" i="21"/>
  <c r="U53" i="21"/>
  <c r="AM43" i="21"/>
  <c r="M8" i="21"/>
  <c r="N24" i="21"/>
  <c r="AJ54" i="21"/>
  <c r="O23" i="21"/>
  <c r="U33" i="21"/>
  <c r="AE28" i="21"/>
  <c r="AD34" i="21"/>
  <c r="R10" i="21"/>
  <c r="X20" i="21"/>
  <c r="R20" i="21"/>
  <c r="AE8" i="21"/>
  <c r="Y18" i="21"/>
  <c r="AK48" i="21"/>
  <c r="Z34" i="21"/>
  <c r="AE45" i="21"/>
  <c r="AJ24" i="21"/>
  <c r="AK45" i="21"/>
  <c r="AJ34" i="21"/>
  <c r="L54" i="21"/>
  <c r="L34" i="21"/>
  <c r="M55" i="21"/>
  <c r="AD54" i="21"/>
  <c r="L10" i="21"/>
  <c r="L20" i="21"/>
  <c r="AK8" i="21"/>
  <c r="M48" i="21"/>
  <c r="S18" i="21"/>
  <c r="S28" i="21"/>
  <c r="M38" i="21"/>
  <c r="S55" i="21"/>
  <c r="T34" i="21"/>
  <c r="Y25" i="21"/>
  <c r="L24" i="21"/>
  <c r="X34" i="21"/>
  <c r="R24" i="21"/>
  <c r="AE25" i="21"/>
  <c r="X24" i="21"/>
  <c r="R14" i="21"/>
  <c r="X10" i="21"/>
  <c r="AE18" i="21"/>
  <c r="Y38" i="21"/>
  <c r="AK38" i="21"/>
  <c r="M15" i="21"/>
  <c r="AK25" i="21"/>
  <c r="AF34" i="21"/>
  <c r="R34" i="21"/>
  <c r="S25" i="21"/>
  <c r="Z24" i="21"/>
  <c r="AU35" i="38"/>
  <c r="R50" i="21"/>
  <c r="AD20" i="21"/>
  <c r="AJ50" i="21"/>
  <c r="AD10" i="21"/>
  <c r="Y28" i="21"/>
  <c r="M35" i="21"/>
  <c r="AE35" i="21"/>
  <c r="Y8" i="21"/>
  <c r="M28" i="21"/>
  <c r="AE48" i="21"/>
  <c r="AK35" i="21"/>
  <c r="AD24" i="21"/>
  <c r="X14" i="21"/>
  <c r="M45" i="21"/>
  <c r="T24" i="21"/>
  <c r="AK55" i="21"/>
  <c r="L50" i="21"/>
  <c r="AJ40" i="21"/>
  <c r="AJ20" i="21"/>
  <c r="R40" i="21"/>
  <c r="R15" i="21"/>
  <c r="M18" i="21"/>
  <c r="AK28" i="21"/>
  <c r="AE38" i="21"/>
  <c r="Z44" i="21"/>
  <c r="X54" i="21"/>
  <c r="AD14" i="21"/>
  <c r="S35" i="21"/>
  <c r="Y55" i="21"/>
  <c r="AG10" i="21"/>
  <c r="X40" i="21"/>
  <c r="X50" i="21"/>
  <c r="AJ30" i="21"/>
  <c r="S15" i="21"/>
  <c r="S8" i="21"/>
  <c r="AK18" i="21"/>
  <c r="S48" i="21"/>
  <c r="Y48" i="21"/>
  <c r="Z14" i="21"/>
  <c r="AJ44" i="21"/>
  <c r="AE15" i="21"/>
  <c r="M25" i="21"/>
  <c r="Y35" i="21"/>
  <c r="O50" i="21"/>
  <c r="AK15" i="21"/>
  <c r="X30" i="21"/>
  <c r="AD30" i="21"/>
  <c r="R30" i="21"/>
  <c r="AK26" i="21"/>
  <c r="AA30" i="21"/>
  <c r="AE16" i="21"/>
  <c r="M16" i="21"/>
  <c r="S26" i="21"/>
  <c r="Y36" i="21"/>
  <c r="U10" i="21"/>
  <c r="AK16" i="21"/>
  <c r="AE36" i="21"/>
  <c r="M46" i="21"/>
  <c r="U50" i="21"/>
  <c r="Y6" i="21"/>
  <c r="AE6" i="21"/>
  <c r="Y26" i="21"/>
  <c r="S46" i="21"/>
  <c r="AK46" i="21"/>
  <c r="AK49" i="21"/>
  <c r="AM20" i="21"/>
  <c r="M36" i="21"/>
  <c r="S16" i="21"/>
  <c r="M6" i="21"/>
  <c r="S49" i="21"/>
  <c r="Y39" i="21"/>
  <c r="AU12" i="38"/>
  <c r="AE26" i="21"/>
  <c r="AK36" i="21"/>
  <c r="X45" i="21"/>
  <c r="AE19" i="21"/>
  <c r="AM30" i="21"/>
  <c r="AM10" i="21"/>
  <c r="Y29" i="21"/>
  <c r="T25" i="21"/>
  <c r="Z55" i="21"/>
  <c r="M49" i="21"/>
  <c r="M19" i="21"/>
  <c r="Y9" i="21"/>
  <c r="AE29" i="21"/>
  <c r="AL45" i="21"/>
  <c r="Z45" i="21"/>
  <c r="M9" i="21"/>
  <c r="AK29" i="21"/>
  <c r="S19" i="21"/>
  <c r="AK39" i="21"/>
  <c r="AK9" i="21"/>
  <c r="AF25" i="21"/>
  <c r="Z35" i="21"/>
  <c r="Y19" i="21"/>
  <c r="S9" i="21"/>
  <c r="S39" i="21"/>
  <c r="N45" i="21"/>
  <c r="AE9" i="21"/>
  <c r="M39" i="21"/>
  <c r="N15" i="21"/>
  <c r="T35" i="21"/>
  <c r="N55" i="21"/>
  <c r="S29" i="21"/>
  <c r="AF15" i="21"/>
  <c r="T45" i="21"/>
  <c r="Z15" i="21"/>
  <c r="N35" i="21"/>
  <c r="AU67" i="38"/>
  <c r="Y49" i="21"/>
  <c r="AE49" i="21"/>
  <c r="AK19" i="21"/>
  <c r="S45" i="21"/>
  <c r="AD40" i="21"/>
  <c r="L55" i="21"/>
  <c r="N10" i="21"/>
  <c r="T20" i="21"/>
  <c r="AF14" i="21"/>
  <c r="AL24" i="21"/>
  <c r="T44" i="21"/>
  <c r="AF24" i="21"/>
  <c r="AF54" i="21"/>
  <c r="T14" i="21"/>
  <c r="AL14" i="21"/>
  <c r="N40" i="21"/>
  <c r="Z10" i="21"/>
  <c r="AU37" i="38"/>
  <c r="Z30" i="21"/>
  <c r="N50" i="21"/>
  <c r="AJ25" i="21"/>
  <c r="AJ45" i="21"/>
  <c r="T54" i="21"/>
  <c r="AL54" i="21"/>
  <c r="O30" i="21"/>
  <c r="AM40" i="21"/>
  <c r="O40" i="21"/>
  <c r="AA10" i="21"/>
  <c r="AG30" i="21"/>
  <c r="N54" i="21"/>
  <c r="AA20" i="21"/>
  <c r="N30" i="21"/>
  <c r="AF40" i="21"/>
  <c r="AL20" i="21"/>
  <c r="T40" i="21"/>
  <c r="AF10" i="21"/>
  <c r="N14" i="21"/>
  <c r="T15" i="21"/>
  <c r="AL15" i="21"/>
  <c r="AL25" i="21"/>
  <c r="AF55" i="21"/>
  <c r="AF45" i="21"/>
  <c r="T55" i="21"/>
  <c r="X55" i="21"/>
  <c r="N44" i="21"/>
  <c r="AA50" i="21"/>
  <c r="Z54" i="21"/>
  <c r="AG50" i="21"/>
  <c r="AF44" i="21"/>
  <c r="AM50" i="21"/>
  <c r="AL34" i="21"/>
  <c r="U40" i="21"/>
  <c r="N34" i="21"/>
  <c r="U30" i="21"/>
  <c r="O20" i="21"/>
  <c r="O10" i="21"/>
  <c r="AL44" i="21"/>
  <c r="AA40" i="21"/>
  <c r="T30" i="21"/>
  <c r="AF30" i="21"/>
  <c r="Z20" i="21"/>
  <c r="T10" i="21"/>
  <c r="AF20" i="21"/>
  <c r="P55" i="21"/>
  <c r="L15" i="21"/>
  <c r="AD15" i="21"/>
  <c r="AD45" i="21"/>
  <c r="X25" i="21"/>
  <c r="R55" i="21"/>
  <c r="AJ55" i="21"/>
  <c r="AD55" i="21"/>
  <c r="S40" i="21"/>
  <c r="AE20" i="21"/>
  <c r="X15" i="21"/>
  <c r="R25" i="21"/>
  <c r="L35" i="21"/>
  <c r="AJ35" i="21"/>
  <c r="X35" i="21"/>
  <c r="R35" i="21"/>
  <c r="AE30" i="21"/>
  <c r="AK10" i="21"/>
  <c r="Y40" i="21"/>
  <c r="S10" i="21"/>
  <c r="AE10" i="21"/>
  <c r="AL40" i="21"/>
  <c r="AJ15" i="21"/>
  <c r="L25" i="21"/>
  <c r="AD25" i="21"/>
  <c r="AD35" i="21"/>
  <c r="R45" i="21"/>
  <c r="L45" i="21"/>
  <c r="Y20" i="21"/>
  <c r="AK40" i="21"/>
  <c r="Z50" i="21"/>
  <c r="AF50" i="21"/>
  <c r="N20" i="21"/>
  <c r="AL30" i="21"/>
  <c r="AL50" i="21"/>
  <c r="Z40" i="21"/>
  <c r="AL10" i="21"/>
  <c r="V35" i="21"/>
  <c r="V40" i="21"/>
  <c r="P15" i="21"/>
  <c r="P35" i="21"/>
  <c r="AH25" i="21"/>
  <c r="AH35" i="21"/>
  <c r="AG44" i="21"/>
  <c r="U34" i="21"/>
  <c r="U24" i="21"/>
  <c r="AA34" i="21"/>
  <c r="AM34" i="21"/>
  <c r="AG14" i="21"/>
  <c r="U44" i="21"/>
  <c r="U54" i="21"/>
  <c r="AG54" i="21"/>
  <c r="AM24" i="21"/>
  <c r="AA14" i="21"/>
  <c r="AM54" i="21"/>
  <c r="O34" i="21"/>
  <c r="O14" i="21"/>
  <c r="AA44" i="21"/>
  <c r="AM44" i="21"/>
  <c r="O24" i="21"/>
  <c r="O54" i="21"/>
  <c r="AM14" i="21"/>
  <c r="AU62" i="38"/>
  <c r="AA54" i="21"/>
  <c r="O44" i="21"/>
  <c r="AG34" i="21"/>
  <c r="AA24" i="21"/>
  <c r="AG24" i="21"/>
  <c r="U14" i="21"/>
  <c r="AQ28" i="38"/>
  <c r="AL41" i="21"/>
  <c r="AF21" i="21"/>
  <c r="AF31" i="21"/>
  <c r="M20" i="21"/>
  <c r="AE40" i="21"/>
  <c r="AE50" i="21"/>
  <c r="AK50" i="21"/>
  <c r="S30" i="21"/>
  <c r="Z21" i="21"/>
  <c r="N51" i="21"/>
  <c r="S50" i="21"/>
  <c r="M10" i="21"/>
  <c r="Y50" i="21"/>
  <c r="M30" i="21"/>
  <c r="S20" i="21"/>
  <c r="Y30" i="21"/>
  <c r="AH20" i="21"/>
  <c r="N31" i="21"/>
  <c r="AK20" i="21"/>
  <c r="AK30" i="21"/>
  <c r="Y10" i="21"/>
  <c r="M40" i="21"/>
  <c r="M50" i="21"/>
  <c r="V20" i="21"/>
  <c r="AH30" i="21"/>
  <c r="AH50" i="21"/>
  <c r="J20" i="21"/>
  <c r="V30" i="21"/>
  <c r="T21" i="21"/>
  <c r="T31" i="21"/>
  <c r="AL31" i="21"/>
  <c r="AL51" i="21"/>
  <c r="J30" i="21"/>
  <c r="P50" i="21"/>
  <c r="N11" i="21"/>
  <c r="N21" i="21"/>
  <c r="Z41" i="21"/>
  <c r="AU22" i="38"/>
  <c r="AI38" i="21"/>
  <c r="Q38" i="21"/>
  <c r="AC8" i="21"/>
  <c r="K38" i="21"/>
  <c r="Q28" i="21"/>
  <c r="AI18" i="21"/>
  <c r="AC28" i="21"/>
  <c r="W28" i="21"/>
  <c r="AI8" i="21"/>
  <c r="Q48" i="21"/>
  <c r="K48" i="21"/>
  <c r="AC18" i="21"/>
  <c r="K8" i="21"/>
  <c r="W38" i="21"/>
  <c r="AI28" i="21"/>
  <c r="W18" i="21"/>
  <c r="W48" i="21"/>
  <c r="K28" i="21"/>
  <c r="K18" i="21"/>
  <c r="AC38" i="21"/>
  <c r="Q18" i="21"/>
  <c r="Q8" i="21"/>
  <c r="AC48" i="21"/>
  <c r="AI48" i="21"/>
  <c r="W8" i="21"/>
  <c r="AU68" i="38"/>
  <c r="O55" i="21"/>
  <c r="AG55" i="21"/>
  <c r="U25" i="21"/>
  <c r="AA15" i="21"/>
  <c r="U45" i="21"/>
  <c r="O45" i="21"/>
  <c r="AA35" i="21"/>
  <c r="U55" i="21"/>
  <c r="AG25" i="21"/>
  <c r="AA25" i="21"/>
  <c r="O15" i="21"/>
  <c r="AA45" i="21"/>
  <c r="AM45" i="21"/>
  <c r="AG15" i="21"/>
  <c r="AA55" i="21"/>
  <c r="AG35" i="21"/>
  <c r="U35" i="21"/>
  <c r="AM15" i="21"/>
  <c r="AG45" i="21"/>
  <c r="AM25" i="21"/>
  <c r="AM35" i="21"/>
  <c r="O25" i="21"/>
  <c r="AM55" i="21"/>
  <c r="O35" i="21"/>
  <c r="U15" i="21"/>
  <c r="AU25" i="38"/>
  <c r="T48" i="21"/>
  <c r="N28" i="21"/>
  <c r="Z18" i="21"/>
  <c r="Z38" i="21"/>
  <c r="Z8" i="21"/>
  <c r="T8" i="21"/>
  <c r="AF48" i="21"/>
  <c r="AF38" i="21"/>
  <c r="AF18" i="21"/>
  <c r="N18" i="21"/>
  <c r="AL38" i="21"/>
  <c r="T28" i="21"/>
  <c r="T18" i="21"/>
  <c r="N38" i="21"/>
  <c r="Z28" i="21"/>
  <c r="AF8" i="21"/>
  <c r="AL48" i="21"/>
  <c r="AF28" i="21"/>
  <c r="AL8" i="21"/>
  <c r="N48" i="21"/>
  <c r="Z48" i="21"/>
  <c r="N8" i="21"/>
  <c r="T38" i="21"/>
  <c r="AL28" i="21"/>
  <c r="AL18" i="21"/>
  <c r="Y17" i="21"/>
  <c r="Y47" i="21"/>
  <c r="S37" i="21"/>
  <c r="T7" i="21"/>
  <c r="T27" i="21"/>
  <c r="AF37" i="21"/>
  <c r="M12" i="21"/>
  <c r="AE22" i="21"/>
  <c r="S42" i="21"/>
  <c r="V15" i="21"/>
  <c r="J35" i="21"/>
  <c r="J55" i="21"/>
  <c r="V55" i="21"/>
  <c r="AI21" i="21"/>
  <c r="K31" i="21"/>
  <c r="AC41" i="21"/>
  <c r="Q20" i="21"/>
  <c r="W20" i="21"/>
  <c r="K40" i="21"/>
  <c r="AE11" i="21"/>
  <c r="AK31" i="21"/>
  <c r="M51" i="21"/>
  <c r="J10" i="21"/>
  <c r="AB30" i="21"/>
  <c r="P40" i="21"/>
  <c r="N12" i="21"/>
  <c r="N32" i="21"/>
  <c r="Z32" i="21"/>
  <c r="Z11" i="21"/>
  <c r="N41" i="21"/>
  <c r="AF41" i="21"/>
  <c r="V23" i="21"/>
  <c r="AB53" i="21"/>
  <c r="P43" i="21"/>
  <c r="J9" i="21"/>
  <c r="J29" i="21"/>
  <c r="P49" i="21"/>
  <c r="AC14" i="21"/>
  <c r="W54" i="21"/>
  <c r="Q44" i="21"/>
  <c r="AC12" i="21"/>
  <c r="AI32" i="21"/>
  <c r="K42" i="21"/>
  <c r="X21" i="21"/>
  <c r="L31" i="21"/>
  <c r="X41" i="21"/>
  <c r="AB8" i="21"/>
  <c r="AH8" i="21"/>
  <c r="J48" i="21"/>
  <c r="P48" i="21"/>
  <c r="R17" i="21"/>
  <c r="R27" i="21"/>
  <c r="AJ37" i="21"/>
  <c r="P24" i="21"/>
  <c r="V24" i="21"/>
  <c r="AH54" i="21"/>
  <c r="AD12" i="21"/>
  <c r="X32" i="21"/>
  <c r="R32" i="21"/>
  <c r="AU50" i="38"/>
  <c r="O52" i="21"/>
  <c r="AG42" i="21"/>
  <c r="AG12" i="21"/>
  <c r="U42" i="21"/>
  <c r="AG22" i="21"/>
  <c r="AM12" i="21"/>
  <c r="U52" i="21"/>
  <c r="AA32" i="21"/>
  <c r="O12" i="21"/>
  <c r="AA42" i="21"/>
  <c r="O32" i="21"/>
  <c r="U12" i="21"/>
  <c r="AG52" i="21"/>
  <c r="AG32" i="21"/>
  <c r="AM22" i="21"/>
  <c r="AA12" i="21"/>
  <c r="AM42" i="21"/>
  <c r="AA52" i="21"/>
  <c r="O22" i="21"/>
  <c r="O42" i="21"/>
  <c r="AA22" i="21"/>
  <c r="U22" i="21"/>
  <c r="AM52" i="21"/>
  <c r="AM32" i="21"/>
  <c r="U32" i="21"/>
  <c r="AK17" i="21"/>
  <c r="AE27" i="21"/>
  <c r="M47" i="21"/>
  <c r="Z17" i="21"/>
  <c r="AL37" i="21"/>
  <c r="Z47" i="21"/>
  <c r="AK12" i="21"/>
  <c r="Y42" i="21"/>
  <c r="M52" i="21"/>
  <c r="AH15" i="21"/>
  <c r="AB25" i="21"/>
  <c r="AH55" i="21"/>
  <c r="Q11" i="21"/>
  <c r="AC21" i="21"/>
  <c r="W31" i="21"/>
  <c r="W51" i="21"/>
  <c r="K30" i="21"/>
  <c r="Q30" i="21"/>
  <c r="AI40" i="21"/>
  <c r="S21" i="21"/>
  <c r="Y21" i="21"/>
  <c r="AK51" i="21"/>
  <c r="AH10" i="21"/>
  <c r="AB20" i="21"/>
  <c r="J50" i="21"/>
  <c r="AL12" i="21"/>
  <c r="AF22" i="21"/>
  <c r="T42" i="21"/>
  <c r="T11" i="21"/>
  <c r="AF51" i="21"/>
  <c r="Z51" i="21"/>
  <c r="AH33" i="21"/>
  <c r="J33" i="21"/>
  <c r="J53" i="21"/>
  <c r="AH9" i="21"/>
  <c r="AH29" i="21"/>
  <c r="P39" i="21"/>
  <c r="Q24" i="21"/>
  <c r="K34" i="21"/>
  <c r="K54" i="21"/>
  <c r="W12" i="21"/>
  <c r="W22" i="21"/>
  <c r="AI42" i="21"/>
  <c r="L11" i="21"/>
  <c r="AD31" i="21"/>
  <c r="R51" i="21"/>
  <c r="P18" i="21"/>
  <c r="AH18" i="21"/>
  <c r="AB28" i="21"/>
  <c r="L17" i="21"/>
  <c r="AD17" i="21"/>
  <c r="AD37" i="21"/>
  <c r="AD47" i="21"/>
  <c r="P34" i="21"/>
  <c r="AH34" i="21"/>
  <c r="J44" i="21"/>
  <c r="X12" i="21"/>
  <c r="AJ32" i="21"/>
  <c r="L42" i="21"/>
  <c r="AU26" i="38"/>
  <c r="U48" i="21"/>
  <c r="AM28" i="21"/>
  <c r="U8" i="21"/>
  <c r="AA38" i="21"/>
  <c r="O28" i="21"/>
  <c r="O18" i="21"/>
  <c r="AG48" i="21"/>
  <c r="AG38" i="21"/>
  <c r="U18" i="21"/>
  <c r="AA8" i="21"/>
  <c r="AM38" i="21"/>
  <c r="U28" i="21"/>
  <c r="AG8" i="21"/>
  <c r="O38" i="21"/>
  <c r="AA28" i="21"/>
  <c r="AM8" i="21"/>
  <c r="AM48" i="21"/>
  <c r="AG18" i="21"/>
  <c r="O8" i="21"/>
  <c r="O48" i="21"/>
  <c r="AG28" i="21"/>
  <c r="AM18" i="21"/>
  <c r="U38" i="21"/>
  <c r="AA48" i="21"/>
  <c r="AA18" i="21"/>
  <c r="M7" i="21"/>
  <c r="AE17" i="21"/>
  <c r="AK47" i="21"/>
  <c r="AL17" i="21"/>
  <c r="N27" i="21"/>
  <c r="Z37" i="21"/>
  <c r="AE12" i="21"/>
  <c r="AK32" i="21"/>
  <c r="AK52" i="21"/>
  <c r="K11" i="21"/>
  <c r="W41" i="21"/>
  <c r="Q41" i="21"/>
  <c r="W10" i="21"/>
  <c r="AI30" i="21"/>
  <c r="W50" i="21"/>
  <c r="AC50" i="21"/>
  <c r="M31" i="21"/>
  <c r="S31" i="21"/>
  <c r="M41" i="21"/>
  <c r="AF12" i="21"/>
  <c r="AF42" i="21"/>
  <c r="N52" i="21"/>
  <c r="V13" i="21"/>
  <c r="P23" i="21"/>
  <c r="V33" i="21"/>
  <c r="AH53" i="21"/>
  <c r="V19" i="21"/>
  <c r="AB29" i="21"/>
  <c r="J49" i="21"/>
  <c r="Q34" i="21"/>
  <c r="W34" i="21"/>
  <c r="AI54" i="21"/>
  <c r="Q12" i="21"/>
  <c r="K52" i="21"/>
  <c r="AC52" i="21"/>
  <c r="AJ11" i="21"/>
  <c r="X31" i="21"/>
  <c r="R41" i="21"/>
  <c r="V8" i="21"/>
  <c r="V28" i="21"/>
  <c r="J38" i="21"/>
  <c r="R7" i="21"/>
  <c r="X7" i="21"/>
  <c r="X37" i="21"/>
  <c r="J24" i="21"/>
  <c r="AB34" i="21"/>
  <c r="AH44" i="21"/>
  <c r="R12" i="21"/>
  <c r="X22" i="21"/>
  <c r="AJ42" i="21"/>
  <c r="AK7" i="21"/>
  <c r="Y27" i="21"/>
  <c r="M37" i="21"/>
  <c r="N7" i="21"/>
  <c r="AL27" i="21"/>
  <c r="T47" i="21"/>
  <c r="Y12" i="21"/>
  <c r="Y22" i="21"/>
  <c r="M42" i="21"/>
  <c r="AB15" i="21"/>
  <c r="AB35" i="21"/>
  <c r="J45" i="21"/>
  <c r="AI11" i="21"/>
  <c r="AI31" i="21"/>
  <c r="K51" i="21"/>
  <c r="Q10" i="21"/>
  <c r="AI20" i="21"/>
  <c r="W40" i="21"/>
  <c r="M21" i="21"/>
  <c r="Y51" i="21"/>
  <c r="AK41" i="21"/>
  <c r="AB10" i="21"/>
  <c r="AB40" i="21"/>
  <c r="J40" i="21"/>
  <c r="N22" i="21"/>
  <c r="AL32" i="21"/>
  <c r="AL52" i="21"/>
  <c r="P13" i="21"/>
  <c r="P33" i="21"/>
  <c r="AB43" i="21"/>
  <c r="P19" i="21"/>
  <c r="AH19" i="21"/>
  <c r="V29" i="21"/>
  <c r="AH49" i="21"/>
  <c r="K24" i="21"/>
  <c r="W24" i="21"/>
  <c r="K44" i="21"/>
  <c r="K32" i="21"/>
  <c r="Q22" i="21"/>
  <c r="AC42" i="21"/>
  <c r="AJ21" i="21"/>
  <c r="AD21" i="21"/>
  <c r="L51" i="21"/>
  <c r="AB18" i="21"/>
  <c r="P28" i="21"/>
  <c r="AH38" i="21"/>
  <c r="X17" i="21"/>
  <c r="L27" i="21"/>
  <c r="R47" i="21"/>
  <c r="P14" i="21"/>
  <c r="AH24" i="21"/>
  <c r="V44" i="21"/>
  <c r="AB54" i="21"/>
  <c r="R22" i="21"/>
  <c r="R52" i="21"/>
  <c r="AD52" i="21"/>
  <c r="AU44" i="38"/>
  <c r="U51" i="21"/>
  <c r="AM21" i="21"/>
  <c r="AA21" i="21"/>
  <c r="AA41" i="21"/>
  <c r="O21" i="21"/>
  <c r="AM11" i="21"/>
  <c r="AA51" i="21"/>
  <c r="O31" i="21"/>
  <c r="O11" i="21"/>
  <c r="AG41" i="21"/>
  <c r="U21" i="21"/>
  <c r="U11" i="21"/>
  <c r="AM31" i="21"/>
  <c r="AG31" i="21"/>
  <c r="AA11" i="21"/>
  <c r="AM51" i="21"/>
  <c r="AM41" i="21"/>
  <c r="AG51" i="21"/>
  <c r="AG11" i="21"/>
  <c r="O51" i="21"/>
  <c r="AG21" i="21"/>
  <c r="O41" i="21"/>
  <c r="U41" i="21"/>
  <c r="AA31" i="21"/>
  <c r="U31" i="21"/>
  <c r="AU16" i="38"/>
  <c r="W47" i="21"/>
  <c r="AI27" i="21"/>
  <c r="AI17" i="21"/>
  <c r="Q7" i="21"/>
  <c r="AC37" i="21"/>
  <c r="K27" i="21"/>
  <c r="K17" i="21"/>
  <c r="AC47" i="21"/>
  <c r="W37" i="21"/>
  <c r="W7" i="21"/>
  <c r="AI37" i="21"/>
  <c r="Q27" i="21"/>
  <c r="AC17" i="21"/>
  <c r="AI47" i="21"/>
  <c r="W17" i="21"/>
  <c r="Q17" i="21"/>
  <c r="K47" i="21"/>
  <c r="W27" i="21"/>
  <c r="AC7" i="21"/>
  <c r="Q37" i="21"/>
  <c r="K37" i="21"/>
  <c r="AI7" i="21"/>
  <c r="Q47" i="21"/>
  <c r="AC27" i="21"/>
  <c r="K7" i="21"/>
  <c r="AE7" i="21"/>
  <c r="S27" i="21"/>
  <c r="AK37" i="21"/>
  <c r="AL7" i="21"/>
  <c r="N37" i="21"/>
  <c r="T37" i="21"/>
  <c r="AE32" i="21"/>
  <c r="S52" i="21"/>
  <c r="AK42" i="21"/>
  <c r="J15" i="21"/>
  <c r="V25" i="21"/>
  <c r="AH45" i="21"/>
  <c r="AC11" i="21"/>
  <c r="W21" i="21"/>
  <c r="AI51" i="21"/>
  <c r="K20" i="21"/>
  <c r="AC30" i="21"/>
  <c r="Q50" i="21"/>
  <c r="Y11" i="21"/>
  <c r="AK21" i="21"/>
  <c r="AE31" i="21"/>
  <c r="AE51" i="21"/>
  <c r="V10" i="21"/>
  <c r="P30" i="21"/>
  <c r="AH40" i="21"/>
  <c r="Z12" i="21"/>
  <c r="Z52" i="21"/>
  <c r="N42" i="21"/>
  <c r="AL11" i="21"/>
  <c r="AL21" i="21"/>
  <c r="T51" i="21"/>
  <c r="J13" i="21"/>
  <c r="J23" i="21"/>
  <c r="V53" i="21"/>
  <c r="V9" i="21"/>
  <c r="AB9" i="21"/>
  <c r="AH39" i="21"/>
  <c r="AI24" i="21"/>
  <c r="AI34" i="21"/>
  <c r="AI44" i="21"/>
  <c r="AC22" i="21"/>
  <c r="AC32" i="21"/>
  <c r="W52" i="21"/>
  <c r="AD11" i="21"/>
  <c r="AD41" i="21"/>
  <c r="AJ51" i="21"/>
  <c r="P8" i="21"/>
  <c r="P38" i="21"/>
  <c r="AB48" i="21"/>
  <c r="AJ17" i="21"/>
  <c r="AJ27" i="21"/>
  <c r="R37" i="21"/>
  <c r="AH14" i="21"/>
  <c r="AB44" i="21"/>
  <c r="P54" i="21"/>
  <c r="L22" i="21"/>
  <c r="AD32" i="21"/>
  <c r="AD42" i="21"/>
  <c r="AU20" i="38"/>
  <c r="O47" i="21"/>
  <c r="AM17" i="21"/>
  <c r="AA17" i="21"/>
  <c r="U37" i="21"/>
  <c r="O17" i="21"/>
  <c r="U17" i="21"/>
  <c r="U47" i="21"/>
  <c r="AG47" i="21"/>
  <c r="AM7" i="21"/>
  <c r="AA37" i="21"/>
  <c r="O37" i="21"/>
  <c r="O7" i="21"/>
  <c r="AA47" i="21"/>
  <c r="AM27" i="21"/>
  <c r="U7" i="21"/>
  <c r="AG37" i="21"/>
  <c r="O27" i="21"/>
  <c r="AA7" i="21"/>
  <c r="AA27" i="21"/>
  <c r="AM37" i="21"/>
  <c r="AG17" i="21"/>
  <c r="AM47" i="21"/>
  <c r="AG27" i="21"/>
  <c r="U27" i="21"/>
  <c r="AG7" i="21"/>
  <c r="Y7" i="21"/>
  <c r="S17" i="21"/>
  <c r="AE37" i="21"/>
  <c r="AE47" i="21"/>
  <c r="T17" i="21"/>
  <c r="AF47" i="21"/>
  <c r="N47" i="21"/>
  <c r="M22" i="21"/>
  <c r="S32" i="21"/>
  <c r="AE52" i="21"/>
  <c r="J25" i="21"/>
  <c r="P25" i="21"/>
  <c r="AB55" i="21"/>
  <c r="W11" i="21"/>
  <c r="Q31" i="21"/>
  <c r="K41" i="21"/>
  <c r="K10" i="21"/>
  <c r="AC20" i="21"/>
  <c r="Q40" i="21"/>
  <c r="S11" i="21"/>
  <c r="Y31" i="21"/>
  <c r="Y41" i="21"/>
  <c r="P10" i="21"/>
  <c r="P20" i="21"/>
  <c r="V50" i="21"/>
  <c r="AB50" i="21"/>
  <c r="T22" i="21"/>
  <c r="T32" i="21"/>
  <c r="AL42" i="21"/>
  <c r="AF11" i="21"/>
  <c r="Z31" i="21"/>
  <c r="T41" i="21"/>
  <c r="AH13" i="21"/>
  <c r="AH23" i="21"/>
  <c r="AB33" i="21"/>
  <c r="AB19" i="21"/>
  <c r="P29" i="21"/>
  <c r="AB39" i="21"/>
  <c r="W14" i="21"/>
  <c r="AC44" i="21"/>
  <c r="AC34" i="21"/>
  <c r="AC54" i="21"/>
  <c r="Q42" i="21"/>
  <c r="K22" i="21"/>
  <c r="W42" i="21"/>
  <c r="L21" i="21"/>
  <c r="AJ31" i="21"/>
  <c r="L41" i="21"/>
  <c r="J18" i="21"/>
  <c r="AH48" i="21"/>
  <c r="AB38" i="21"/>
  <c r="L7" i="21"/>
  <c r="X47" i="21"/>
  <c r="L47" i="21"/>
  <c r="J14" i="21"/>
  <c r="AB24" i="21"/>
  <c r="V34" i="21"/>
  <c r="L12" i="21"/>
  <c r="AJ22" i="21"/>
  <c r="R42" i="21"/>
  <c r="X52" i="21"/>
  <c r="M17" i="21"/>
  <c r="M27" i="21"/>
  <c r="Y37" i="21"/>
  <c r="Z7" i="21"/>
  <c r="AF7" i="21"/>
  <c r="AF27" i="21"/>
  <c r="AL47" i="21"/>
  <c r="AK22" i="21"/>
  <c r="S22" i="21"/>
  <c r="AE42" i="21"/>
  <c r="AC31" i="21"/>
  <c r="Q51" i="21"/>
  <c r="AI41" i="21"/>
  <c r="AI10" i="21"/>
  <c r="W30" i="21"/>
  <c r="K50" i="21"/>
  <c r="M11" i="21"/>
  <c r="AE21" i="21"/>
  <c r="S51" i="21"/>
  <c r="T12" i="21"/>
  <c r="AF32" i="21"/>
  <c r="Z42" i="21"/>
  <c r="AF52" i="21"/>
  <c r="AB23" i="21"/>
  <c r="AH43" i="21"/>
  <c r="V43" i="21"/>
  <c r="P9" i="21"/>
  <c r="J39" i="21"/>
  <c r="V49" i="21"/>
  <c r="Q14" i="21"/>
  <c r="AI14" i="21"/>
  <c r="W44" i="21"/>
  <c r="K12" i="21"/>
  <c r="AI52" i="21"/>
  <c r="AI22" i="21"/>
  <c r="Q52" i="21"/>
  <c r="X11" i="21"/>
  <c r="R31" i="21"/>
  <c r="AJ41" i="21"/>
  <c r="V18" i="21"/>
  <c r="J28" i="21"/>
  <c r="V48" i="21"/>
  <c r="AJ7" i="21"/>
  <c r="AD27" i="21"/>
  <c r="AJ47" i="21"/>
  <c r="AB14" i="21"/>
  <c r="V54" i="21"/>
  <c r="P44" i="21"/>
  <c r="AJ12" i="21"/>
  <c r="L32" i="21"/>
  <c r="L52" i="21"/>
  <c r="AU23" i="38"/>
  <c r="AJ38" i="21"/>
  <c r="X38" i="21"/>
  <c r="R18" i="21"/>
  <c r="L38" i="21"/>
  <c r="R28" i="21"/>
  <c r="AD8" i="21"/>
  <c r="AJ48" i="21"/>
  <c r="X28" i="21"/>
  <c r="AJ18" i="21"/>
  <c r="L48" i="21"/>
  <c r="AD28" i="21"/>
  <c r="AJ8" i="21"/>
  <c r="R38" i="21"/>
  <c r="L18" i="21"/>
  <c r="L8" i="21"/>
  <c r="X48" i="21"/>
  <c r="R48" i="21"/>
  <c r="R8" i="21"/>
  <c r="X18" i="21"/>
  <c r="AD38" i="21"/>
  <c r="AJ28" i="21"/>
  <c r="X8" i="21"/>
  <c r="AD48" i="21"/>
  <c r="L28" i="21"/>
  <c r="AD18" i="21"/>
  <c r="AU52" i="38"/>
  <c r="W43" i="21"/>
  <c r="AI43" i="21"/>
  <c r="AI13" i="21"/>
  <c r="W53" i="21"/>
  <c r="AI23" i="21"/>
  <c r="K13" i="21"/>
  <c r="AC43" i="21"/>
  <c r="K23" i="21"/>
  <c r="Q13" i="21"/>
  <c r="AI33" i="21"/>
  <c r="AC33" i="21"/>
  <c r="W13" i="21"/>
  <c r="AI53" i="21"/>
  <c r="K33" i="21"/>
  <c r="Q33" i="21"/>
  <c r="AC13" i="21"/>
  <c r="K53" i="21"/>
  <c r="AC53" i="21"/>
  <c r="Q23" i="21"/>
  <c r="Q43" i="21"/>
  <c r="K43" i="21"/>
  <c r="W23" i="21"/>
  <c r="Q53" i="21"/>
  <c r="AC23" i="21"/>
  <c r="W33" i="21"/>
  <c r="S7" i="21"/>
  <c r="AK27" i="21"/>
  <c r="S47" i="21"/>
  <c r="N17" i="21"/>
  <c r="AF17" i="21"/>
  <c r="Z27" i="21"/>
  <c r="S12" i="21"/>
  <c r="M32" i="21"/>
  <c r="Y32" i="21"/>
  <c r="Y52" i="21"/>
  <c r="V45" i="21"/>
  <c r="P45" i="21"/>
  <c r="AB45" i="21"/>
  <c r="K21" i="21"/>
  <c r="Q21" i="21"/>
  <c r="AC51" i="21"/>
  <c r="AC10" i="21"/>
  <c r="AC40" i="21"/>
  <c r="AI50" i="21"/>
  <c r="AK11" i="21"/>
  <c r="AE41" i="21"/>
  <c r="S41" i="21"/>
  <c r="Z22" i="21"/>
  <c r="AL22" i="21"/>
  <c r="T52" i="21"/>
  <c r="AB13" i="21"/>
  <c r="J43" i="21"/>
  <c r="P53" i="21"/>
  <c r="J19" i="21"/>
  <c r="AB49" i="21"/>
  <c r="V39" i="21"/>
  <c r="K14" i="21"/>
  <c r="AC24" i="21"/>
  <c r="Q54" i="21"/>
  <c r="AI12" i="21"/>
  <c r="W32" i="21"/>
  <c r="Q32" i="21"/>
  <c r="R11" i="21"/>
  <c r="R21" i="21"/>
  <c r="X51" i="21"/>
  <c r="AD51" i="21"/>
  <c r="J8" i="21"/>
  <c r="AH28" i="21"/>
  <c r="V38" i="21"/>
  <c r="AD7" i="21"/>
  <c r="X27" i="21"/>
  <c r="L37" i="21"/>
  <c r="V14" i="21"/>
  <c r="J34" i="21"/>
  <c r="J54" i="21"/>
  <c r="AD22" i="21"/>
  <c r="X42" i="21"/>
  <c r="AJ52" i="21"/>
  <c r="AU9" i="38"/>
  <c r="J26" i="21"/>
  <c r="J6" i="21"/>
  <c r="AH16" i="21"/>
  <c r="AB46" i="21"/>
  <c r="P36" i="21"/>
  <c r="AB26" i="21"/>
  <c r="P16" i="21"/>
  <c r="AB6" i="21"/>
  <c r="AH46" i="21"/>
  <c r="J46" i="21"/>
  <c r="V36" i="21"/>
  <c r="AH26" i="21"/>
  <c r="V16" i="21"/>
  <c r="AH6" i="21"/>
  <c r="AH36" i="21"/>
  <c r="J36" i="21"/>
  <c r="J16" i="21"/>
  <c r="V46" i="21"/>
  <c r="P46" i="21"/>
  <c r="AB36" i="21"/>
  <c r="P26" i="21"/>
  <c r="AB16" i="21"/>
  <c r="P6" i="21"/>
  <c r="V26" i="21"/>
  <c r="V6" i="21"/>
  <c r="AU11" i="38"/>
  <c r="AD36" i="21"/>
  <c r="AD16" i="21"/>
  <c r="R36" i="21"/>
  <c r="R16" i="21"/>
  <c r="AJ46" i="21"/>
  <c r="L46" i="21"/>
  <c r="X36" i="21"/>
  <c r="AJ26" i="21"/>
  <c r="L26" i="21"/>
  <c r="X16" i="21"/>
  <c r="AJ6" i="21"/>
  <c r="L6" i="21"/>
  <c r="R46" i="21"/>
  <c r="R26" i="21"/>
  <c r="R6" i="21"/>
  <c r="AD46" i="21"/>
  <c r="AD26" i="21"/>
  <c r="AD6" i="21"/>
  <c r="X46" i="21"/>
  <c r="AJ36" i="21"/>
  <c r="L36" i="21"/>
  <c r="X26" i="21"/>
  <c r="AJ16" i="21"/>
  <c r="L16" i="21"/>
  <c r="X6" i="21"/>
  <c r="Q35" i="21" l="1"/>
  <c r="AC55" i="21"/>
  <c r="AI45" i="21"/>
  <c r="AC45" i="21"/>
  <c r="AI35" i="21"/>
  <c r="Q55" i="21"/>
  <c r="Q25" i="21"/>
  <c r="W15" i="21"/>
  <c r="W55" i="21"/>
  <c r="W35" i="21"/>
  <c r="K35" i="21"/>
  <c r="K45" i="21"/>
  <c r="AC15" i="21"/>
  <c r="K55" i="21"/>
  <c r="AI55" i="21"/>
  <c r="Q15" i="21"/>
  <c r="AC35" i="21"/>
  <c r="AI25" i="21"/>
  <c r="AC25" i="21"/>
  <c r="W45" i="21"/>
  <c r="K15" i="21"/>
  <c r="K29" i="21"/>
  <c r="W25" i="21"/>
  <c r="K25" i="21"/>
  <c r="AI15" i="21"/>
  <c r="Q45" i="21"/>
  <c r="AJ39" i="21"/>
  <c r="AD49" i="21"/>
  <c r="X19" i="21"/>
  <c r="AD39" i="21"/>
  <c r="R9" i="21"/>
  <c r="X29" i="21"/>
  <c r="L19" i="21"/>
  <c r="R29" i="21"/>
  <c r="R39" i="21"/>
  <c r="L39" i="21"/>
  <c r="AU29" i="38"/>
  <c r="AD19" i="21"/>
  <c r="X39" i="21"/>
  <c r="AD29" i="21"/>
  <c r="AJ49" i="21"/>
  <c r="AJ29" i="21"/>
  <c r="L29" i="21"/>
  <c r="AD9" i="21"/>
  <c r="X9" i="21"/>
  <c r="L9" i="21"/>
  <c r="L49" i="21"/>
  <c r="AJ19" i="21"/>
  <c r="R49" i="21"/>
  <c r="X49" i="21"/>
  <c r="AJ9" i="21"/>
  <c r="R19" i="21"/>
  <c r="Q36" i="21"/>
  <c r="K26" i="21"/>
  <c r="Q6" i="21"/>
  <c r="W46" i="21"/>
  <c r="Q46" i="21"/>
  <c r="AI16" i="21"/>
  <c r="AC26" i="21"/>
  <c r="W26" i="21"/>
  <c r="W36" i="21"/>
  <c r="W6" i="21"/>
  <c r="Q16" i="21"/>
  <c r="AI6" i="21"/>
  <c r="AI36" i="21"/>
  <c r="AI46" i="21"/>
  <c r="AC6" i="21"/>
  <c r="K6" i="21"/>
  <c r="K36" i="21"/>
  <c r="K46" i="21"/>
  <c r="AC36" i="21"/>
  <c r="Q26" i="21"/>
  <c r="AC46" i="21"/>
  <c r="AI26" i="21"/>
  <c r="AC16" i="21"/>
  <c r="K16" i="21"/>
  <c r="W16" i="21"/>
  <c r="AU10" i="38"/>
  <c r="Q39" i="21"/>
  <c r="Q19" i="21"/>
  <c r="W49" i="21"/>
  <c r="AC29" i="21"/>
  <c r="AI39" i="21"/>
  <c r="AI29" i="21"/>
  <c r="Q9" i="21"/>
  <c r="K9" i="21"/>
  <c r="K49" i="21"/>
  <c r="W9" i="21"/>
  <c r="W39" i="21"/>
  <c r="W19" i="21"/>
  <c r="K19" i="21"/>
  <c r="AC9" i="21"/>
  <c r="AC49" i="21"/>
  <c r="AU28" i="38"/>
  <c r="K39" i="21"/>
  <c r="Q49" i="21"/>
  <c r="Q29" i="21"/>
  <c r="AC39" i="21"/>
  <c r="AI9" i="21"/>
  <c r="W29" i="21"/>
  <c r="AC19" i="21"/>
  <c r="AI19" i="21"/>
  <c r="AI49"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Sully</author>
  </authors>
  <commentList>
    <comment ref="A4" authorId="0" shapeId="0" xr:uid="{549B8488-3433-49EE-A613-2626BBAE6203}">
      <text>
        <r>
          <rPr>
            <b/>
            <sz val="9"/>
            <color indexed="81"/>
            <rFont val="Tahoma"/>
            <family val="2"/>
          </rPr>
          <t>Escribir el número del consecutivo correspondiente.</t>
        </r>
      </text>
    </comment>
    <comment ref="B4" authorId="0" shapeId="0" xr:uid="{C41362D7-D074-4AAD-93EF-719235BA0067}">
      <text>
        <r>
          <rPr>
            <b/>
            <sz val="9"/>
            <color indexed="81"/>
            <rFont val="Tahoma"/>
            <family val="2"/>
          </rPr>
          <t>Seleccionar el nombre del proceso de los riesgos a nombrar.</t>
        </r>
      </text>
    </comment>
    <comment ref="C4" authorId="0" shapeId="0" xr:uid="{DC3DB3E8-9663-4AEA-9E62-EFFD55569F4C}">
      <text>
        <r>
          <rPr>
            <b/>
            <sz val="9"/>
            <color indexed="81"/>
            <rFont val="Tahoma"/>
            <family val="2"/>
          </rPr>
          <t>Escribir el objetivo del proceso existente en la caracterización del proceso.</t>
        </r>
      </text>
    </comment>
    <comment ref="D4" authorId="0" shapeId="0" xr:uid="{1D0F8164-DD89-4DAB-A800-A3DCDF00C4CA}">
      <text>
        <r>
          <rPr>
            <b/>
            <sz val="9"/>
            <color indexed="81"/>
            <rFont val="Tahoma"/>
            <family val="2"/>
          </rPr>
          <t>Escribir el alcance del proceso.</t>
        </r>
      </text>
    </comment>
    <comment ref="E4" authorId="0" shapeId="0" xr:uid="{4656E2DD-63F4-46C3-9880-88516301C97C}">
      <text>
        <r>
          <rPr>
            <b/>
            <sz val="9"/>
            <color indexed="81"/>
            <rFont val="Tahoma"/>
            <family val="2"/>
          </rPr>
          <t>Escribir el objetivo estratégico con el cual se relaciona el proceso al cual se le hace la identificación de los riesgos o el objetivo del proyecto  al cual se le quieren identificar los riesgos.</t>
        </r>
      </text>
    </comment>
    <comment ref="F4" authorId="0" shapeId="0" xr:uid="{95E9F5B9-1323-4579-BDF0-61462125646E}">
      <text>
        <r>
          <rPr>
            <b/>
            <sz val="9"/>
            <color indexed="81"/>
            <rFont val="Tahoma"/>
            <family val="2"/>
          </rPr>
          <t>Seleccionar la dependencia a cargo del proceso.</t>
        </r>
      </text>
    </comment>
    <comment ref="G4" authorId="0" shapeId="0" xr:uid="{D4E508EB-F339-497D-A028-FCFB38963120}">
      <text>
        <r>
          <rPr>
            <b/>
            <sz val="9"/>
            <color indexed="81"/>
            <rFont val="Tahoma"/>
            <family val="2"/>
          </rPr>
          <t>Escribir el nombre del riesgo identificado.
- No se debe describir como riesgos omisiones ni desviaciones del control.
Ejemplo: errores en la liquidación de la nómina por fallas en los procedimientos existentes.
- No describir causas como riesgos
Ejemplo: inadecuado funcionamiento de la plataforma estratégica donde se realiza el seguimiento a la planeación.
- No describir riesgos como la negación de un control.
Ejemplo: retrasos en la prestación del servicio por no contar con digiturno para la atención.
- No existen riesgos transversales, lo que pueden existir son causas transversales.
Ejemplo: pérdida de expedientes.</t>
        </r>
      </text>
    </comment>
    <comment ref="H4" authorId="0" shapeId="0" xr:uid="{A547CB97-505A-461E-9462-AC465E5F474A}">
      <text>
        <r>
          <rPr>
            <b/>
            <sz val="9"/>
            <color indexed="81"/>
            <rFont val="Tahoma"/>
            <family val="2"/>
          </rPr>
          <t>Seleccionar las consecuencias que puede ocasionar a la organización la materialización del riesgo, eligiendo:
- Económico
- Reputacional
- Económico y Reputacional
(¿Qué?)</t>
        </r>
      </text>
    </comment>
    <comment ref="I4" authorId="0" shapeId="0" xr:uid="{19AC1986-95B6-4810-A10A-352B000861DF}">
      <text>
        <r>
          <rPr>
            <b/>
            <sz val="9"/>
            <color indexed="81"/>
            <rFont val="Tahoma"/>
            <family val="2"/>
          </rPr>
          <t>Escribir las circunstancias o situaciones más evidentes sobre las cuales se presenta el riesgo, las mismas no constituyen la causa principal o base para que se presente el riesgo.
(¿Cómo?)</t>
        </r>
      </text>
    </comment>
    <comment ref="J4" authorId="0" shapeId="0" xr:uid="{BF167BE3-978C-4B79-92AE-B0499AFA3DB3}">
      <text>
        <r>
          <rPr>
            <b/>
            <sz val="9"/>
            <color indexed="81"/>
            <rFont val="Tahoma"/>
            <family val="2"/>
          </rPr>
          <t>Escribir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(¿Por Qué?)</t>
        </r>
      </text>
    </comment>
    <comment ref="K4" authorId="0" shapeId="0" xr:uid="{9D4329E0-16F7-4470-B0B1-829FB42958FE}">
      <text>
        <r>
          <rPr>
            <b/>
            <sz val="9"/>
            <color indexed="81"/>
            <rFont val="Tahoma"/>
            <family val="2"/>
          </rPr>
          <t>Escribir como se desarrolla el riesgo identificado, teniendo en cuenta las preguntas claves o fu forma de redacción:
Gestión: POSIBILIDAD DE  ¿Qué?, ¿Cómo? Y ¿Por qué?
NOTA: El ¿qué?, el ¿Cómo? Y el ¿Por qué? se responden y articulan cuando se contesta el Impacto, la causa inmediata y la causa raíz, el objetivo es unirlos para describir el riesgo de gestión anteponiendo "Posibilidad de....."
Corrupción: Acción u Omisión  + Uso del Poder + Desviación de la Gestión de la Gestión de lo Público + el Beneficio Privado.
Seguridad de la Información: "Pérdida de" +  (Confidencialidad/integridad/disponibilidad) + "debido a" +  (Amenaza(s) + Vulnerabilidad(es)) + "afectando" +  Activo(s) de información..
Ejemplo: Posibilidad de recibir o solicitar cualquier dádiva beneficio a nombre propio o de terceros con el fin de celebrar un contrato.</t>
        </r>
      </text>
    </comment>
    <comment ref="L4" authorId="0" shapeId="0" xr:uid="{374C62A8-E7F7-47E1-A328-AF071F117453}">
      <text>
        <r>
          <rPr>
            <b/>
            <sz val="9"/>
            <color indexed="81"/>
            <rFont val="Tahoma"/>
            <family val="2"/>
          </rPr>
          <t>Seleccionar la tipología del riesgo, teniendo en cuenta las siguientes tipologías:
- Riesgo de Gestión.
- Riesgo de Corrupción.
- Riesgo de Seguridad de la Información.</t>
        </r>
      </text>
    </comment>
    <comment ref="M4" authorId="0" shapeId="0" xr:uid="{30DF85BD-74BA-4C8F-B239-4E100F6C1830}">
      <text>
        <r>
          <rPr>
            <b/>
            <sz val="9"/>
            <color indexed="81"/>
            <rFont val="Tahoma"/>
            <family val="2"/>
          </rPr>
          <t>Seleccionar la clasificación del riesgo, teniendo en cuenta la siguiente clasificación:
- Ejecución y administración de procesos
- Fraude Externo
- Fraude Interno
- Fallas tecnológicas
- Relaciones Laborales
- Usuarios, productos y prácticas, organizacionales
- Daños Activos físicos / eventos externos
- Corrupción
- Seguridad de la Información</t>
        </r>
      </text>
    </comment>
    <comment ref="N4" authorId="0" shapeId="0" xr:uid="{6138EE25-3D6A-4D8C-A442-05B3196FCF69}">
      <text>
        <r>
          <rPr>
            <b/>
            <sz val="9"/>
            <color indexed="81"/>
            <rFont val="Tahoma"/>
            <family val="2"/>
          </rPr>
          <t>Defina el número de veces que se ejecuta la actividad que referencia el riesgo durante el año.
Ejemplo: Elaboración de la nómina, respuesta:  12 (se realiza una por mes).</t>
        </r>
      </text>
    </comment>
    <comment ref="AY4" authorId="0" shapeId="0" xr:uid="{363D809E-68A2-472A-BCD9-33BF06C459A9}">
      <text>
        <r>
          <rPr>
            <b/>
            <sz val="9"/>
            <color indexed="81"/>
            <rFont val="Tahoma"/>
            <family val="2"/>
          </rPr>
          <t>Establecer la opción de manejo entre:
- Reducir (mitigar)
- Reducir (Transferir o compartir)
- Aceptar
- Evitar</t>
        </r>
      </text>
    </comment>
    <comment ref="BH4" authorId="0" shapeId="0" xr:uid="{0EA9E53B-0728-4E37-AE6F-225950579F73}">
      <text>
        <r>
          <rPr>
            <b/>
            <sz val="9"/>
            <color indexed="81"/>
            <rFont val="Tahoma"/>
            <family val="2"/>
          </rPr>
          <t>Escribir la acción de contingencia a desarrollar si el riesgo se materializa.</t>
        </r>
      </text>
    </comment>
    <comment ref="BI4" authorId="1" shapeId="0" xr:uid="{B9C6AF3F-A14D-4AC8-B8E8-6BC6D45481F2}">
      <text>
        <r>
          <rPr>
            <sz val="9"/>
            <color indexed="81"/>
            <rFont val="Tahoma"/>
            <family val="2"/>
          </rPr>
          <t>Seleccione si el control fue eficaz (Si o No).</t>
        </r>
      </text>
    </comment>
    <comment ref="BL4" authorId="1" shapeId="0" xr:uid="{E09B1B3C-8171-4195-BE74-4B65FECB95F7}">
      <text>
        <r>
          <rPr>
            <sz val="9"/>
            <color indexed="81"/>
            <rFont val="Tahoma"/>
            <family val="2"/>
          </rPr>
          <t>Describir las acciones realizadas en el periodo establecido para mejorar la prevención o control del riesgo.</t>
        </r>
      </text>
    </comment>
    <comment ref="BU4" authorId="1" shapeId="0" xr:uid="{1C1EA561-9836-4F9E-BD41-9CCE1A194C0A}">
      <text>
        <r>
          <rPr>
            <sz val="9"/>
            <color indexed="81"/>
            <rFont val="Tahoma"/>
            <family val="2"/>
          </rPr>
          <t>Escribir el nombre del(os) soporte(s) de evidencia resultado o producto de la actividad realizada.</t>
        </r>
      </text>
    </comment>
    <comment ref="BX4" authorId="1" shapeId="0" xr:uid="{D01C540B-344E-4EBF-BB5C-386CFD008E4B}">
      <text>
        <r>
          <rPr>
            <sz val="9"/>
            <color indexed="81"/>
            <rFont val="Tahoma"/>
            <family val="2"/>
          </rPr>
          <t>Escribir la ubicación o link del(os) soporte(s) de evidencia resultado o producto de la actividad realizada (si aplica).</t>
        </r>
      </text>
    </comment>
    <comment ref="CA4" authorId="1" shapeId="0" xr:uid="{220F1712-CA64-4BB4-ADFE-17610A1EABBB}">
      <text>
        <r>
          <rPr>
            <b/>
            <sz val="9"/>
            <color indexed="81"/>
            <rFont val="Tahoma"/>
            <family val="2"/>
          </rPr>
          <t>Escribir las observaciones que crea necesario para aclarar las acciones desarrolladas.</t>
        </r>
      </text>
    </comment>
    <comment ref="O5" authorId="0" shapeId="0" xr:uid="{038664B3-338D-4F1E-8DC6-6C52E918BB67}">
      <text>
        <r>
          <rPr>
            <b/>
            <sz val="9"/>
            <color indexed="81"/>
            <rFont val="Tahoma"/>
            <family val="2"/>
          </rPr>
          <t>Aplica para la clase de riesgo de seguridad de la Información; seleccionar el Riesgo inherente de seguridad de la Información que afecta: Confidencialidad, Integridad y Disponibilidad.</t>
        </r>
      </text>
    </comment>
    <comment ref="P5" authorId="0" shapeId="0" xr:uid="{7A85751C-784F-457F-B07F-15176078A98E}">
      <text>
        <r>
          <rPr>
            <b/>
            <sz val="9"/>
            <color indexed="81"/>
            <rFont val="Tahoma"/>
            <family val="2"/>
          </rPr>
          <t>Aplica para la clase de riesgo de seguridad de la Información; escribir en el contexto de seguridad de la Información los elementos tales como aplicaciones de la organización, servicios web, redes, hardware, información física o de la Información, recurso humano, entre otros, que utiliza la organización para funcionar en el entorno de la Información.</t>
        </r>
      </text>
    </comment>
    <comment ref="Q5" authorId="0" shapeId="0" xr:uid="{D3E19CE3-2D45-473E-BC2F-9F11FFDC525A}">
      <text>
        <r>
          <rPr>
            <b/>
            <sz val="9"/>
            <color indexed="81"/>
            <rFont val="Tahoma"/>
            <family val="2"/>
          </rPr>
          <t>Escribir las amenazas establecidas en la hoja (ver Amenazas Seg. de la Información).</t>
        </r>
      </text>
    </comment>
    <comment ref="R5" authorId="0" shapeId="0" xr:uid="{48E8D6A7-FFB9-45DE-8062-257734B32375}">
      <text>
        <r>
          <rPr>
            <b/>
            <sz val="9"/>
            <color indexed="81"/>
            <rFont val="Tahoma"/>
            <family val="2"/>
          </rPr>
          <t>Escribir las vulnerabilidades establecidas en la hoja (ver Vulnerabilidades Seg. de la Información).</t>
        </r>
      </text>
    </comment>
    <comment ref="AI6" authorId="0" shapeId="0" xr:uid="{FA098773-4740-48C9-8917-774421F2CE6A}">
      <text>
        <r>
          <rPr>
            <b/>
            <sz val="9"/>
            <color indexed="81"/>
            <rFont val="Tahoma"/>
            <family val="2"/>
          </rPr>
          <t>Esta casilla esta formulada para definir la afectación, al seleccionar el tipo de control</t>
        </r>
      </text>
    </comment>
    <comment ref="AJ7" authorId="0" shapeId="0" xr:uid="{F1639E19-DD3D-4488-8370-2BDC6AC5C511}">
      <text>
        <r>
          <rPr>
            <b/>
            <sz val="9"/>
            <color indexed="81"/>
            <rFont val="Tahoma"/>
            <family val="2"/>
          </rPr>
          <t>Seleccionar:
- Tipo de Control.
- Implementación.
- Calificación (esta casilla esta formulada para generar la calificación de la eficiencia).</t>
        </r>
      </text>
    </comment>
    <comment ref="AM7" authorId="0" shapeId="0" xr:uid="{94474A27-90ED-4BD6-A23D-94790C6E3060}">
      <text>
        <r>
          <rPr>
            <b/>
            <sz val="9"/>
            <color indexed="81"/>
            <rFont val="Tahoma"/>
            <family val="2"/>
          </rPr>
          <t>Seleccionar:
- Documentación
- Frecuencia
- Evidencia</t>
        </r>
      </text>
    </comment>
    <comment ref="BO7" authorId="1" shapeId="0" xr:uid="{BF8851DB-DD9B-4E91-BEA2-FB6D40F3CECE}">
      <text>
        <r>
          <rPr>
            <sz val="9"/>
            <color indexed="81"/>
            <rFont val="Tahoma"/>
            <family val="2"/>
          </rPr>
          <t>Indique el resultado del indicador.</t>
        </r>
      </text>
    </comment>
    <comment ref="BR7" authorId="1" shapeId="0" xr:uid="{03CFC258-3755-426B-9B22-D429CBCEE6E4}">
      <text>
        <r>
          <rPr>
            <sz val="9"/>
            <color indexed="81"/>
            <rFont val="Tahoma"/>
            <family val="2"/>
          </rPr>
          <t>Indique la fecha de la medición del indicador.</t>
        </r>
      </text>
    </comment>
    <comment ref="CD7" authorId="1" shapeId="0" xr:uid="{52A382AD-ED69-4D99-88C4-7EB1DC28021D}">
      <text>
        <r>
          <rPr>
            <b/>
            <sz val="9"/>
            <color indexed="81"/>
            <rFont val="Tahoma"/>
            <family val="2"/>
          </rPr>
          <t>Escribir las observaciones que crea necesario para aclarar las acciones desarrolladas.</t>
        </r>
      </text>
    </comment>
    <comment ref="CG7" authorId="1" shapeId="0" xr:uid="{C098F1E0-A2B0-46E4-9EA4-D8924E6C75A0}">
      <text>
        <r>
          <rPr>
            <b/>
            <sz val="9"/>
            <color indexed="81"/>
            <rFont val="Tahoma"/>
            <family val="2"/>
          </rPr>
          <t>La respuesta es Si: Describir como se materializó el riesgo y sus características.
La respuesta es No: No Aplica.</t>
        </r>
      </text>
    </comment>
    <comment ref="CJ7" authorId="1" shapeId="0" xr:uid="{A29C650F-E71D-4897-B212-DAF56F247A27}">
      <text>
        <r>
          <rPr>
            <b/>
            <sz val="9"/>
            <color indexed="81"/>
            <rFont val="Tahoma"/>
            <family val="2"/>
          </rPr>
          <t>Escribir las acciones realizadas una vez se identificó la materialización del riesgo (acciones correctivas para subsanar el riesgo y de mejoramiento establecidas para evitar nuevamente la materialización de este).</t>
        </r>
      </text>
    </comment>
    <comment ref="S8" authorId="0" shapeId="0" xr:uid="{D2C5EDF7-5220-4163-90E0-2DA581790A1C}">
      <text>
        <r>
          <rPr>
            <b/>
            <sz val="9"/>
            <color indexed="81"/>
            <rFont val="Tahoma"/>
            <family val="2"/>
          </rPr>
          <t>Esta casilla esta formulada para definir la probabilidad inherente.</t>
        </r>
      </text>
    </comment>
    <comment ref="T8" authorId="0" shapeId="0" xr:uid="{D4ADEE42-10EE-4611-91F5-427CEF4620D2}">
      <text>
        <r>
          <rPr>
            <b/>
            <sz val="9"/>
            <color indexed="81"/>
            <rFont val="Tahoma"/>
            <family val="2"/>
          </rPr>
          <t>Esta casilla esta formulada para definir el porcentaje de la probabilidad inherente.</t>
        </r>
      </text>
    </comment>
    <comment ref="U8" authorId="0" shapeId="0" xr:uid="{25DD7384-03B8-4C31-81CD-7C4C69BECC51}">
      <text>
        <r>
          <rPr>
            <b/>
            <sz val="9"/>
            <color indexed="81"/>
            <rFont val="Tahoma"/>
            <family val="2"/>
          </rPr>
          <t>Seleccionar el criterio del impacto inherente.</t>
        </r>
      </text>
    </comment>
    <comment ref="V8" authorId="0" shapeId="0" xr:uid="{6F55568C-8974-44BC-BA31-9A433AB88F7B}">
      <text>
        <r>
          <rPr>
            <b/>
            <sz val="9"/>
            <color indexed="81"/>
            <rFont val="Tahoma"/>
            <family val="2"/>
          </rPr>
          <t>Esta casilla esta formulada para dar observación si el proceso esta correcto o erróneo.</t>
        </r>
      </text>
    </comment>
    <comment ref="W8" authorId="0" shapeId="0" xr:uid="{FC3628C2-BE8C-4936-84FB-D137CFF166DA}">
      <text>
        <r>
          <rPr>
            <b/>
            <sz val="9"/>
            <color indexed="81"/>
            <rFont val="Tahoma"/>
            <family val="2"/>
          </rPr>
          <t>Esta casilla esta formulada para definir el impacto inherente.</t>
        </r>
      </text>
    </comment>
    <comment ref="X8" authorId="0" shapeId="0" xr:uid="{7EDF7F1B-21F0-488C-A047-97E1672F2080}">
      <text>
        <r>
          <rPr>
            <b/>
            <sz val="9"/>
            <color indexed="81"/>
            <rFont val="Tahoma"/>
            <family val="2"/>
          </rPr>
          <t>Esta casilla esta formulada para definir el porcentaje del impacto inherente.</t>
        </r>
      </text>
    </comment>
    <comment ref="Y8" authorId="0" shapeId="0" xr:uid="{782A3038-FEBA-45A8-982D-0161B2D2CFE4}">
      <text>
        <r>
          <rPr>
            <b/>
            <sz val="9"/>
            <color indexed="81"/>
            <rFont val="Tahoma"/>
            <family val="2"/>
          </rPr>
          <t>Esta casilla esta formulada para definir la zona del riesgo inherente.</t>
        </r>
      </text>
    </comment>
    <comment ref="Z8" authorId="0" shapeId="0" xr:uid="{07F0687C-AF66-41C1-B5E6-B33A964CEFD0}">
      <text>
        <r>
          <rPr>
            <b/>
            <sz val="9"/>
            <color indexed="81"/>
            <rFont val="Tahoma"/>
            <family val="2"/>
          </rPr>
          <t>Seleccionar la probabilidad del riesgo inherente, teniendo en cuenta si es:
1. Rara vez
2. Improbable . 
3. Posible 
4. Probable 
5. Casi Seguro
Lo anterior verificándolo con la tabla de Probabilidades anexa al formato.</t>
        </r>
      </text>
    </comment>
    <comment ref="AA8" authorId="0" shapeId="0" xr:uid="{CB2D59DF-8326-4C91-9327-FEEDEAECCAB1}">
      <text>
        <r>
          <rPr>
            <b/>
            <sz val="9"/>
            <color indexed="81"/>
            <rFont val="Tahoma"/>
            <family val="2"/>
          </rPr>
          <t>Seleccionar el impacto del riesgo inherente, teniendo en cuenta si es:
1. Catastrófico
2 Mayor
3. Moderado
4. Menor
5. Insignificante
Lo anterior verificándolo con la tabla de impacto  anexa al formato.
Para identificar el impacto de los riesgos de Corrupción diligenciar el anexo IMPACTO CORRUPCIÓN
Nota: Tratándose de riesgos de corrupción únicamente hay disminución de probabilidad. Es decir, para el impacto NO OPERA el desplazamiento.</t>
        </r>
      </text>
    </comment>
    <comment ref="AB8" authorId="0" shapeId="0" xr:uid="{2290E67D-1198-4330-9F09-3AA35D98E945}">
      <text>
        <r>
          <rPr>
            <b/>
            <sz val="9"/>
            <color indexed="81"/>
            <rFont val="Tahoma"/>
            <family val="2"/>
          </rPr>
          <t>Esta casilla esta formulada, de la identificación de la probabilidad y el impacto del riesgo, establecer la zona de este en la tabla de Zona del Riesgo (Valoración del Riesgo) :
- BAJA
- MODERADA
- ALTA
- ESTREMA</t>
        </r>
      </text>
    </comment>
    <comment ref="AD8" authorId="0" shapeId="0" xr:uid="{7351179D-C495-4CB3-AD11-CF589F518F41}">
      <text>
        <r>
          <rPr>
            <b/>
            <sz val="9"/>
            <color indexed="81"/>
            <rFont val="Tahoma"/>
            <family val="2"/>
          </rPr>
          <t>Escribir los controles identificados en el riesgo, indicando los cuatro códigos establecidos en la hoja Anexo A Seguridad de la Información (Anexo A Seg. Dig).</t>
        </r>
      </text>
    </comment>
    <comment ref="AE8" authorId="0" shapeId="0" xr:uid="{88AC5A1E-9F22-4E2C-AB28-B49C15AB8C8A}">
      <text>
        <r>
          <rPr>
            <b/>
            <sz val="9"/>
            <color indexed="81"/>
            <rFont val="Tahoma"/>
            <family val="2"/>
          </rPr>
          <t>Escribir claramente el control (evidenciable) que se aplica para el riesgo, aplicando la siguiente estructura en su redacción:
Responsable + Acción + Complemento.
Ejemplo: El profesional de Contratación verifica que la información suministrada por el proveedor corresponda con los requisitos establecidos acorde con el tipo de contratación,
a través de una lista de chequeo donde están los requisitos de información y la revisa con la información física suministrada por el proveedor, los contratos que cumplen son registrados en el sistema de información de contratación.</t>
        </r>
      </text>
    </comment>
    <comment ref="AF8" authorId="0" shapeId="0" xr:uid="{D564320C-9214-4387-BF38-52A7F171207F}">
      <text>
        <r>
          <rPr>
            <b/>
            <sz val="9"/>
            <color indexed="81"/>
            <rFont val="Tahoma"/>
            <family val="2"/>
          </rPr>
          <t>Escriba cual es el propósito del control aplicado.</t>
        </r>
      </text>
    </comment>
    <comment ref="AG8" authorId="0" shapeId="0" xr:uid="{1BE7677A-A679-4D77-B2FA-8D95C747C81E}">
      <text>
        <r>
          <rPr>
            <b/>
            <sz val="9"/>
            <color indexed="81"/>
            <rFont val="Tahoma"/>
            <family val="2"/>
          </rPr>
          <t>Indique la periodicidad de aplicación del Control:
Diario
Semanal
Mensual
Bimestral
Trimestral
Semestral
Anual
Cada vez que se requiera</t>
        </r>
      </text>
    </comment>
    <comment ref="AH8" authorId="0" shapeId="0" xr:uid="{54866AEF-C8D3-4F1D-A3C0-BBCCF3A33BC3}">
      <text>
        <r>
          <rPr>
            <b/>
            <sz val="9"/>
            <color indexed="81"/>
            <rFont val="Tahoma"/>
            <family val="2"/>
          </rPr>
          <t>Describa las acciones realizarían si se presentará desviaciones resultantes al ejecutar el control.</t>
        </r>
      </text>
    </comment>
    <comment ref="AJ8" authorId="0" shapeId="0" xr:uid="{7946285E-46C2-4CD9-AAF2-787C6CA880E8}">
      <text>
        <r>
          <rPr>
            <b/>
            <sz val="9"/>
            <color indexed="81"/>
            <rFont val="Tahoma"/>
            <family val="2"/>
          </rPr>
          <t>*Controles Preventivos: control accionado en la entrada del proceso y antes de que se realice la actividad originadora del riesgo, se busca establecer las condiciones que aseguren el resultado final esperado.
*Controles Detectivos: control accionado durante la ejecución del proceso. Estos controles detectan el riesgo, pero generan reprocesos.
*Controles Correctivos: control accionado en la salida del proceso y después de que se materializa el riesgo. Estos controles tienen costos implícitos.</t>
        </r>
      </text>
    </comment>
    <comment ref="AL8" authorId="0" shapeId="0" xr:uid="{1526AEC1-A58E-44F0-B995-D2B83B661F8F}">
      <text>
        <r>
          <rPr>
            <b/>
            <sz val="9"/>
            <color indexed="81"/>
            <rFont val="Tahoma"/>
            <family val="2"/>
          </rPr>
          <t>Esta casilla esta formulada.</t>
        </r>
      </text>
    </comment>
    <comment ref="AP8" authorId="0" shapeId="0" xr:uid="{FB2CEBA8-A772-46A1-BA66-2C6B4DB62E39}">
      <text>
        <r>
          <rPr>
            <b/>
            <sz val="9"/>
            <color indexed="81"/>
            <rFont val="Tahoma"/>
            <family val="2"/>
          </rPr>
          <t>Esta casilla esta formulada para generar la probabilidad residual inicial.</t>
        </r>
      </text>
    </comment>
    <comment ref="AQ8" authorId="0" shapeId="0" xr:uid="{19E2B3BF-E96F-40A7-8108-5897A4C48162}">
      <text>
        <r>
          <rPr>
            <b/>
            <sz val="9"/>
            <color indexed="81"/>
            <rFont val="Tahoma"/>
            <family val="2"/>
          </rPr>
          <t>Esta casilla esta formulada para generar la probabilidad residual final.</t>
        </r>
      </text>
    </comment>
    <comment ref="AR8" authorId="0" shapeId="0" xr:uid="{88036C91-7EFD-4F34-8F3D-590D43A562E4}">
      <text>
        <r>
          <rPr>
            <b/>
            <sz val="9"/>
            <color indexed="81"/>
            <rFont val="Tahoma"/>
            <family val="2"/>
          </rPr>
          <t>Esta casilla esta formulada para generar el porcentaje de la probabilidad final.</t>
        </r>
      </text>
    </comment>
    <comment ref="AS8" authorId="0" shapeId="0" xr:uid="{39711F2A-1DA8-4676-98CB-C38C714C5B9B}">
      <text>
        <r>
          <rPr>
            <b/>
            <sz val="9"/>
            <color indexed="81"/>
            <rFont val="Tahoma"/>
            <family val="2"/>
          </rPr>
          <t>Esta casilla esta formulada para genera el impacto residual.</t>
        </r>
      </text>
    </comment>
    <comment ref="AT8" authorId="0" shapeId="0" xr:uid="{457E8A2E-15FE-4312-A8FE-7D6760F3021B}">
      <text>
        <r>
          <rPr>
            <b/>
            <sz val="9"/>
            <color indexed="81"/>
            <rFont val="Tahoma"/>
            <family val="2"/>
          </rPr>
          <t>Esta casilla esta formulada para generar el porcentaje del impacto residual.</t>
        </r>
      </text>
    </comment>
    <comment ref="AU8" authorId="0" shapeId="0" xr:uid="{167A9A68-E345-44D2-876F-17ED627CFF80}">
      <text>
        <r>
          <rPr>
            <b/>
            <sz val="9"/>
            <color indexed="81"/>
            <rFont val="Tahoma"/>
            <family val="2"/>
          </rPr>
          <t>Esta casilla esta formulada para generar la zona del riesgo residual.</t>
        </r>
      </text>
    </comment>
    <comment ref="AV8" authorId="0" shapeId="0" xr:uid="{A11B09D9-47B0-4E5A-95B3-F364CF9031EB}">
      <text>
        <r>
          <rPr>
            <b/>
            <sz val="9"/>
            <color indexed="81"/>
            <rFont val="Tahoma"/>
            <family val="2"/>
          </rPr>
          <t>Escribir la probabilidad del riesgo residual, teniendo en cuenta si es:
1. Rara vez
2. Improbable . 
3. Posible 
4. Probable 
5. Casi Seguro
Lo anterior verificándolo con la tabla de Probabilidades anexa al formato.</t>
        </r>
      </text>
    </comment>
    <comment ref="AW8" authorId="0" shapeId="0" xr:uid="{64E71248-C527-47D5-85B5-3C08143CD4C7}">
      <text>
        <r>
          <rPr>
            <b/>
            <sz val="9"/>
            <color indexed="81"/>
            <rFont val="Tahoma"/>
            <family val="2"/>
          </rPr>
          <t>Escribir el impacto del riesgo residual, teniendo en cuenta si es:
1. Catastrófico
2 Mayor
3. Moderado
4. Menor
5. Insignificante
Lo anterior verificándolo con la tabla de impacto  anexa al formato.
Nota: Tratándose de riesgos de corrupción únicamente hay disminución de probabilidad. Es decir, para el impacto NO OPERA el desplazamiento.</t>
        </r>
      </text>
    </comment>
    <comment ref="AX8" authorId="0" shapeId="0" xr:uid="{F9F0EE3F-7BFC-4415-A45F-D7C856161575}">
      <text>
        <r>
          <rPr>
            <b/>
            <sz val="9"/>
            <color indexed="81"/>
            <rFont val="Tahoma"/>
            <family val="2"/>
          </rPr>
          <t>Esta casilla esta formulada, de la identificación de la probabilidad y el impacto del riesgo, establecer la zona de este en la tabla de Zona del Riesgo (Valoración del Riesgo) :
- BAJA
- MODERADA
- ALTA
- ESTREMA</t>
        </r>
      </text>
    </comment>
    <comment ref="AZ8" authorId="0" shapeId="0" xr:uid="{5A204EEC-B2C1-49CF-952A-86F143F41A52}">
      <text>
        <r>
          <rPr>
            <b/>
            <sz val="9"/>
            <color indexed="81"/>
            <rFont val="Tahoma"/>
            <family val="2"/>
          </rPr>
          <t>Escribir las acciones a realizar para mejorar la prevención o control del riesgo (Como se realiza la actividad de control).</t>
        </r>
      </text>
    </comment>
    <comment ref="BA8" authorId="0" shapeId="0" xr:uid="{3D09BD4D-D0E6-4258-B2B0-DDC15F674193}">
      <text>
        <r>
          <rPr>
            <b/>
            <sz val="9"/>
            <color indexed="81"/>
            <rFont val="Tahoma"/>
            <family val="2"/>
          </rPr>
          <t>Escribir el soporte de evidencia como resultado o producto de la actividad preventiva o de control.</t>
        </r>
      </text>
    </comment>
    <comment ref="BB8" authorId="0" shapeId="0" xr:uid="{F1A1FDE1-B2A0-4109-8572-88AFAAD4A85B}">
      <text>
        <r>
          <rPr>
            <b/>
            <sz val="9"/>
            <color indexed="81"/>
            <rFont val="Tahoma"/>
            <family val="2"/>
          </rPr>
          <t>Escribir el cargo responsable de la actividad a realizar.</t>
        </r>
      </text>
    </comment>
    <comment ref="BC8" authorId="0" shapeId="0" xr:uid="{7036A3BC-C266-469D-9152-C81A9EB2A7D5}">
      <text>
        <r>
          <rPr>
            <b/>
            <sz val="9"/>
            <color indexed="81"/>
            <rFont val="Tahoma"/>
            <family val="2"/>
          </rPr>
          <t>Escribir el periodo del seguimiento:
Diario
Semanal
Mensual
Bimestral
Trimestral
Semestral
Anual
Cada vez que se requiera</t>
        </r>
      </text>
    </comment>
    <comment ref="BD8" authorId="0" shapeId="0" xr:uid="{94024F12-1E23-427C-905A-2CA0F4CEA027}">
      <text>
        <r>
          <rPr>
            <b/>
            <sz val="9"/>
            <color indexed="81"/>
            <rFont val="Tahoma"/>
            <family val="2"/>
          </rPr>
          <t>Escribir la fecha de inicio de la actividad (DD/MM/AAA).</t>
        </r>
      </text>
    </comment>
    <comment ref="BE8" authorId="0" shapeId="0" xr:uid="{1030BC57-17D6-4F44-8F74-0C4744641214}">
      <text>
        <r>
          <rPr>
            <b/>
            <sz val="9"/>
            <color indexed="81"/>
            <rFont val="Tahoma"/>
            <family val="2"/>
          </rPr>
          <t>Escribir la fecha de terminación de la actividad (DD/MM/AAA).</t>
        </r>
      </text>
    </comment>
    <comment ref="BF8" authorId="0" shapeId="0" xr:uid="{3B1D2E65-C9BB-4458-8B32-395A369A6300}">
      <text>
        <r>
          <rPr>
            <b/>
            <sz val="9"/>
            <color indexed="81"/>
            <rFont val="Tahoma"/>
            <family val="2"/>
          </rPr>
          <t>Establecer el nombre del indicador para la acción asociada a mejorar el control.</t>
        </r>
      </text>
    </comment>
    <comment ref="BG8" authorId="0" shapeId="0" xr:uid="{EA9E9E7B-4C2E-4C0B-98CB-0B5AD5B2C11A}">
      <text>
        <r>
          <rPr>
            <b/>
            <sz val="9"/>
            <color indexed="81"/>
            <rFont val="Tahoma"/>
            <family val="2"/>
          </rPr>
          <t>Establecer la formula del indicador.</t>
        </r>
      </text>
    </comment>
    <comment ref="BI8" authorId="1" shapeId="0" xr:uid="{ADCA25B5-1A75-405D-A343-F009ED19321E}">
      <text>
        <r>
          <rPr>
            <sz val="9"/>
            <color indexed="81"/>
            <rFont val="Tahoma"/>
            <family val="2"/>
          </rPr>
          <t xml:space="preserve">Coloque el nombre del primer mes del cuatrimestre
</t>
        </r>
      </text>
    </comment>
    <comment ref="BJ8" authorId="1" shapeId="0" xr:uid="{E8C1A616-7036-4A7E-857C-F796061E9A53}">
      <text>
        <r>
          <rPr>
            <sz val="9"/>
            <color indexed="81"/>
            <rFont val="Tahoma"/>
            <family val="2"/>
          </rPr>
          <t xml:space="preserve">Coloque el nombre del primer mes del cuatrimestre
</t>
        </r>
      </text>
    </comment>
    <comment ref="BK8" authorId="1" shapeId="0" xr:uid="{75E516E0-8EE0-4BE8-8AC2-91F3799C7A7E}">
      <text>
        <r>
          <rPr>
            <sz val="9"/>
            <color indexed="81"/>
            <rFont val="Tahoma"/>
            <family val="2"/>
          </rPr>
          <t xml:space="preserve">Coloque el nombre del primer mes del cuatrimestre
</t>
        </r>
      </text>
    </comment>
    <comment ref="BL8" authorId="1" shapeId="0" xr:uid="{3E58D34B-1828-4326-AF23-7D63D384D195}">
      <text>
        <r>
          <rPr>
            <sz val="9"/>
            <color indexed="81"/>
            <rFont val="Tahoma"/>
            <family val="2"/>
          </rPr>
          <t xml:space="preserve">Coloque el nombre del primer mes del cuatrimestre
</t>
        </r>
      </text>
    </comment>
    <comment ref="BM8" authorId="1" shapeId="0" xr:uid="{0906B51C-E9FA-438D-AEAE-A071D10ECF29}">
      <text>
        <r>
          <rPr>
            <sz val="9"/>
            <color indexed="81"/>
            <rFont val="Tahoma"/>
            <family val="2"/>
          </rPr>
          <t xml:space="preserve">Coloque el nombre del primer mes del cuatrimestre
</t>
        </r>
      </text>
    </comment>
    <comment ref="BN8" authorId="1" shapeId="0" xr:uid="{65CA051C-5DEF-4C40-BEB3-769166CF1CD6}">
      <text>
        <r>
          <rPr>
            <sz val="9"/>
            <color indexed="81"/>
            <rFont val="Tahoma"/>
            <family val="2"/>
          </rPr>
          <t xml:space="preserve">Coloque el nombre del primer mes del cuatrimestre
</t>
        </r>
      </text>
    </comment>
    <comment ref="BO8" authorId="1" shapeId="0" xr:uid="{F3933D7C-317D-488F-8A32-8C7096EB3217}">
      <text>
        <r>
          <rPr>
            <sz val="9"/>
            <color indexed="81"/>
            <rFont val="Tahoma"/>
            <family val="2"/>
          </rPr>
          <t xml:space="preserve">Coloque el nombre del primer mes del cuatrimestre
</t>
        </r>
      </text>
    </comment>
    <comment ref="BP8" authorId="1" shapeId="0" xr:uid="{91CE8FF7-ABBC-40F5-856B-31B6ACE14CAD}">
      <text>
        <r>
          <rPr>
            <sz val="9"/>
            <color indexed="81"/>
            <rFont val="Tahoma"/>
            <family val="2"/>
          </rPr>
          <t xml:space="preserve">Coloque el nombre del primer mes del cuatrimestre
</t>
        </r>
      </text>
    </comment>
    <comment ref="BQ8" authorId="1" shapeId="0" xr:uid="{3BD655B7-822E-48E7-B0F1-8A54E57908EF}">
      <text>
        <r>
          <rPr>
            <sz val="9"/>
            <color indexed="81"/>
            <rFont val="Tahoma"/>
            <family val="2"/>
          </rPr>
          <t xml:space="preserve">Coloque el nombre del primer mes del cuatrimestre
</t>
        </r>
      </text>
    </comment>
    <comment ref="BR8" authorId="1" shapeId="0" xr:uid="{7D9D173D-BC04-4260-A00B-A65F6AE0C04F}">
      <text>
        <r>
          <rPr>
            <sz val="9"/>
            <color indexed="81"/>
            <rFont val="Tahoma"/>
            <family val="2"/>
          </rPr>
          <t xml:space="preserve">Coloque el nombre del primer mes del cuatrimestre
</t>
        </r>
      </text>
    </comment>
    <comment ref="BS8" authorId="1" shapeId="0" xr:uid="{163B5075-B543-463D-AD28-DD25D513C763}">
      <text>
        <r>
          <rPr>
            <sz val="9"/>
            <color indexed="81"/>
            <rFont val="Tahoma"/>
            <family val="2"/>
          </rPr>
          <t xml:space="preserve">Coloque el nombre del primer mes del cuatrimestre
</t>
        </r>
      </text>
    </comment>
    <comment ref="BT8" authorId="1" shapeId="0" xr:uid="{84AB9BEA-0771-4BFC-9DEA-EFC0CA20F467}">
      <text>
        <r>
          <rPr>
            <sz val="9"/>
            <color indexed="81"/>
            <rFont val="Tahoma"/>
            <family val="2"/>
          </rPr>
          <t xml:space="preserve">Coloque el nombre del primer mes del cuatrimestre
</t>
        </r>
      </text>
    </comment>
    <comment ref="BU8" authorId="1" shapeId="0" xr:uid="{8289FE79-A7F8-4BF6-8FC1-EBA4FDE655BE}">
      <text>
        <r>
          <rPr>
            <sz val="9"/>
            <color indexed="81"/>
            <rFont val="Tahoma"/>
            <family val="2"/>
          </rPr>
          <t xml:space="preserve">Coloque el nombre del primer mes del cuatrimestre
</t>
        </r>
      </text>
    </comment>
    <comment ref="BV8" authorId="1" shapeId="0" xr:uid="{92F31B69-28AF-4664-B6D5-79CF39F1CC61}">
      <text>
        <r>
          <rPr>
            <sz val="9"/>
            <color indexed="81"/>
            <rFont val="Tahoma"/>
            <family val="2"/>
          </rPr>
          <t xml:space="preserve">Coloque el nombre del primer mes del cuatrimestre
</t>
        </r>
      </text>
    </comment>
    <comment ref="BW8" authorId="1" shapeId="0" xr:uid="{645DCA45-B19E-4814-B966-791D6091B15B}">
      <text>
        <r>
          <rPr>
            <sz val="9"/>
            <color indexed="81"/>
            <rFont val="Tahoma"/>
            <family val="2"/>
          </rPr>
          <t xml:space="preserve">Coloque el nombre del primer mes del cuatrimestre
</t>
        </r>
      </text>
    </comment>
    <comment ref="BX8" authorId="1" shapeId="0" xr:uid="{7C9CCDB9-8FAF-4FAC-B877-73550B9F7EAE}">
      <text>
        <r>
          <rPr>
            <sz val="9"/>
            <color indexed="81"/>
            <rFont val="Tahoma"/>
            <family val="2"/>
          </rPr>
          <t xml:space="preserve">Coloque el nombre del primer mes del cuatrimestre
</t>
        </r>
      </text>
    </comment>
    <comment ref="BY8" authorId="1" shapeId="0" xr:uid="{214BE485-2788-427D-A710-2A5D60C7494C}">
      <text>
        <r>
          <rPr>
            <sz val="9"/>
            <color indexed="81"/>
            <rFont val="Tahoma"/>
            <family val="2"/>
          </rPr>
          <t xml:space="preserve">Coloque el nombre del primer mes del cuatrimestre
</t>
        </r>
      </text>
    </comment>
    <comment ref="BZ8" authorId="1" shapeId="0" xr:uid="{6041D3E1-B7AF-4B96-A71A-2901863A12AF}">
      <text>
        <r>
          <rPr>
            <sz val="9"/>
            <color indexed="81"/>
            <rFont val="Tahoma"/>
            <family val="2"/>
          </rPr>
          <t xml:space="preserve">Coloque el nombre del primer mes del cuatrimestre
</t>
        </r>
      </text>
    </comment>
    <comment ref="CA8" authorId="1" shapeId="0" xr:uid="{21FA2B3B-370D-4076-9AD4-68ADAE5BD868}">
      <text>
        <r>
          <rPr>
            <sz val="9"/>
            <color indexed="81"/>
            <rFont val="Tahoma"/>
            <family val="2"/>
          </rPr>
          <t xml:space="preserve">Coloque el nombre del primer mes del cuatrimestre
</t>
        </r>
      </text>
    </comment>
    <comment ref="CB8" authorId="1" shapeId="0" xr:uid="{A9D9B996-13C0-4C38-B377-6F5AC70AE7C9}">
      <text>
        <r>
          <rPr>
            <sz val="9"/>
            <color indexed="81"/>
            <rFont val="Tahoma"/>
            <family val="2"/>
          </rPr>
          <t xml:space="preserve">Coloque el nombre del primer mes del cuatrimestre
</t>
        </r>
      </text>
    </comment>
    <comment ref="CC8" authorId="1" shapeId="0" xr:uid="{93CB93F6-2824-4C3D-999A-F74BA0C707FD}">
      <text>
        <r>
          <rPr>
            <sz val="9"/>
            <color indexed="81"/>
            <rFont val="Tahoma"/>
            <family val="2"/>
          </rPr>
          <t xml:space="preserve">Coloque el nombre del primer mes del cuatrimestre
</t>
        </r>
      </text>
    </comment>
    <comment ref="CD8" authorId="1" shapeId="0" xr:uid="{44FC7AE4-E622-4285-B73C-F6F7BBB67008}">
      <text>
        <r>
          <rPr>
            <sz val="9"/>
            <color indexed="81"/>
            <rFont val="Tahoma"/>
            <family val="2"/>
          </rPr>
          <t xml:space="preserve">Coloque el nombre del primer mes del cuatrimestre
</t>
        </r>
      </text>
    </comment>
    <comment ref="CE8" authorId="1" shapeId="0" xr:uid="{8621BF28-D773-4CE7-AB5F-6EF9FF8934E7}">
      <text>
        <r>
          <rPr>
            <sz val="9"/>
            <color indexed="81"/>
            <rFont val="Tahoma"/>
            <family val="2"/>
          </rPr>
          <t xml:space="preserve">Coloque el nombre del primer mes del cuatrimestre
</t>
        </r>
      </text>
    </comment>
    <comment ref="CF8" authorId="1" shapeId="0" xr:uid="{83896913-B272-48AF-BDBF-E3E83A404920}">
      <text>
        <r>
          <rPr>
            <sz val="9"/>
            <color indexed="81"/>
            <rFont val="Tahoma"/>
            <family val="2"/>
          </rPr>
          <t xml:space="preserve">Coloque el nombre del primer mes del cuatrimestre
</t>
        </r>
      </text>
    </comment>
    <comment ref="CG8" authorId="1" shapeId="0" xr:uid="{30812A75-DF99-4F83-A7A8-68B5351910A1}">
      <text>
        <r>
          <rPr>
            <sz val="9"/>
            <color indexed="81"/>
            <rFont val="Tahoma"/>
            <family val="2"/>
          </rPr>
          <t xml:space="preserve">Coloque el nombre del primer mes del cuatrimestre
</t>
        </r>
      </text>
    </comment>
    <comment ref="CH8" authorId="1" shapeId="0" xr:uid="{C40BD027-FBF7-4BC0-9E70-B0607C5FD00B}">
      <text>
        <r>
          <rPr>
            <sz val="9"/>
            <color indexed="81"/>
            <rFont val="Tahoma"/>
            <family val="2"/>
          </rPr>
          <t xml:space="preserve">Coloque el nombre del primer mes del cuatrimestre
</t>
        </r>
      </text>
    </comment>
    <comment ref="CI8" authorId="1" shapeId="0" xr:uid="{FEABA011-9EA3-4142-A294-19B000936643}">
      <text>
        <r>
          <rPr>
            <sz val="9"/>
            <color indexed="81"/>
            <rFont val="Tahoma"/>
            <family val="2"/>
          </rPr>
          <t xml:space="preserve">Coloque el nombre del primer mes del cuatrimestre
</t>
        </r>
      </text>
    </comment>
    <comment ref="CJ8" authorId="1" shapeId="0" xr:uid="{C72AA221-C064-4F13-BE1D-4C2ECDA62FF5}">
      <text>
        <r>
          <rPr>
            <sz val="9"/>
            <color indexed="81"/>
            <rFont val="Tahoma"/>
            <family val="2"/>
          </rPr>
          <t xml:space="preserve">Coloque el nombre del primer mes del cuatrimestre
</t>
        </r>
      </text>
    </comment>
    <comment ref="CK8" authorId="1" shapeId="0" xr:uid="{A4E90495-0D25-4017-BB45-EDB6161FA64D}">
      <text>
        <r>
          <rPr>
            <sz val="9"/>
            <color indexed="81"/>
            <rFont val="Tahoma"/>
            <family val="2"/>
          </rPr>
          <t xml:space="preserve">Coloque el nombre del primer mes del cuatrimestre
</t>
        </r>
      </text>
    </comment>
    <comment ref="CL8" authorId="1" shapeId="0" xr:uid="{80C1128C-0FC3-49FA-AA54-F494B828FF34}">
      <text>
        <r>
          <rPr>
            <sz val="9"/>
            <color indexed="81"/>
            <rFont val="Tahoma"/>
            <family val="2"/>
          </rPr>
          <t xml:space="preserve">Coloque el nombre del primer mes del cuatrimestre
</t>
        </r>
      </text>
    </comment>
  </commentList>
</comments>
</file>

<file path=xl/sharedStrings.xml><?xml version="1.0" encoding="utf-8"?>
<sst xmlns="http://schemas.openxmlformats.org/spreadsheetml/2006/main" count="3528" uniqueCount="1505">
  <si>
    <t>Objetivo del Proceso</t>
  </si>
  <si>
    <t>Probabilidad</t>
  </si>
  <si>
    <t>Impacto</t>
  </si>
  <si>
    <t>Zona del riesgo</t>
  </si>
  <si>
    <t>Descripción del control</t>
  </si>
  <si>
    <t>Controles</t>
  </si>
  <si>
    <t>BAJA</t>
  </si>
  <si>
    <t>MODERADA</t>
  </si>
  <si>
    <t>ALTA</t>
  </si>
  <si>
    <t>EXTREMA</t>
  </si>
  <si>
    <t>LISTADO ZONA DE RIESGO</t>
  </si>
  <si>
    <t>Mayor</t>
  </si>
  <si>
    <t>Moderado</t>
  </si>
  <si>
    <t>Menor</t>
  </si>
  <si>
    <t>Soporte</t>
  </si>
  <si>
    <t>Conciliaciones</t>
  </si>
  <si>
    <t>Acciones adelantadas</t>
  </si>
  <si>
    <t>Observaciones</t>
  </si>
  <si>
    <t>MONITOREO Y REVISIÓN</t>
  </si>
  <si>
    <t>ITEMS</t>
  </si>
  <si>
    <t>INSTRUCCIONES</t>
  </si>
  <si>
    <t>MAPA DE RIESGOS</t>
  </si>
  <si>
    <t>Ítem</t>
  </si>
  <si>
    <t>Proceso</t>
  </si>
  <si>
    <t>Dependencia</t>
  </si>
  <si>
    <t>Clasificación del Riesgo</t>
  </si>
  <si>
    <t>Acción de contingencia ante posible materialización</t>
  </si>
  <si>
    <t>Opción de manejo</t>
  </si>
  <si>
    <t>Son todos los relacionados con la posibilidad de que por acción u omisión, mediante el uso indebido del poder, de los recursos o la información, se lesionen los Intereses de una entidad y en consecuencia del Estado, para la obtención de un beneficio particular.</t>
  </si>
  <si>
    <t>DESCRIPTOR</t>
  </si>
  <si>
    <t xml:space="preserve">TOTAL RESPUESTAS AFIRMATIVAS </t>
  </si>
  <si>
    <t>NO</t>
  </si>
  <si>
    <t>SI</t>
  </si>
  <si>
    <t>RESPUESTA</t>
  </si>
  <si>
    <t>SI EL RIESGO DE CORRUPCIÓN SE MATERIALIZA PODRÍA...</t>
  </si>
  <si>
    <t>No.</t>
  </si>
  <si>
    <t>IMPACTO CORRUPCIÓN</t>
  </si>
  <si>
    <t>Catastrófico</t>
  </si>
  <si>
    <t xml:space="preserve"> </t>
  </si>
  <si>
    <t>MODERADO</t>
  </si>
  <si>
    <t>EJEMPLOS DE TIPOS DE CONTROLES</t>
  </si>
  <si>
    <t>CONTROLES DE GESTIÓN</t>
  </si>
  <si>
    <t>Políticas claras aplicadas</t>
  </si>
  <si>
    <t>Seguimiento al plan estratégico y operativo</t>
  </si>
  <si>
    <t>Indicadores de gestión</t>
  </si>
  <si>
    <t>Tableros de control</t>
  </si>
  <si>
    <t>Seguimiento al cronograma</t>
  </si>
  <si>
    <t>Evaluación del desempeño</t>
  </si>
  <si>
    <t>Informes de gestión</t>
  </si>
  <si>
    <t>Monitoreo de riesgos</t>
  </si>
  <si>
    <t>CONTROLES OPERATIVOS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</si>
  <si>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</si>
  <si>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</si>
  <si>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</si>
  <si>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</si>
  <si>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</si>
  <si>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</si>
  <si>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</si>
  <si>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</si>
  <si>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</si>
  <si>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</si>
  <si>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</si>
  <si>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</si>
  <si>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</si>
  <si>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CONTROLES LEGALES</t>
  </si>
  <si>
    <t>Normas claras y aplicadas</t>
  </si>
  <si>
    <t>Control de términos</t>
  </si>
  <si>
    <t>ZONA DE RIESGOS</t>
  </si>
  <si>
    <t>OPCIONES DE MANEJO DEL RIESGO</t>
  </si>
  <si>
    <t>El responsable del riesgo puede aceptar las posibles consecuencias, si éstas no afectan el logro de los objetivos del proceso y elabora planes de contingencia para su manejo.</t>
  </si>
  <si>
    <t xml:space="preserve">Tomar acciones para disminuir la probabilidad y el impacto a través de la formulación de Planes de Mejoramiento de tipo preventivo o correctivo y el fortalecimiento o implementación de controles o la inclusión de acciones en los Planes de Acción. </t>
  </si>
  <si>
    <t xml:space="preserve">Tomar las acciones encaminadas a prevenir su materialización, a través de la formulación de Planes de Mejoramiento de tipo preventivo o la inclusión de acciones en los Planes de acción. </t>
  </si>
  <si>
    <t>Se establecerán acciones a corto plazo acciones que reducen el efecto a través del traspaso de las pérdidas a otras organizaciones.</t>
  </si>
  <si>
    <t>Materialización del Riesgo</t>
  </si>
  <si>
    <t>Se materializó el riesgo
(Si/No)</t>
  </si>
  <si>
    <t>Acciones generadas en la materialización del riesgo</t>
  </si>
  <si>
    <t>Descripción de la materialización del riesgo</t>
  </si>
  <si>
    <t>LISTADO DE PROBABILIDAD</t>
  </si>
  <si>
    <t>Fecha de Inicio
(DD/MM/AAAA)</t>
  </si>
  <si>
    <t>Fecha de terminación
(DD/MM/AAAA)</t>
  </si>
  <si>
    <t>Fecha de Inicio (DD/MM/AAAA)</t>
  </si>
  <si>
    <t>Fecha de terminación (DD/MM/AAAA)</t>
  </si>
  <si>
    <t>Son todos los relacionados con la 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</si>
  <si>
    <t>Confidencialidad</t>
  </si>
  <si>
    <t>Disponibilidad</t>
  </si>
  <si>
    <t>Confidencialidad y Disponibilidad</t>
  </si>
  <si>
    <t>Integridad y Disponibilidad</t>
  </si>
  <si>
    <t>Confidencialidad, Integridad y Disponibilidad</t>
  </si>
  <si>
    <t>Escribir la acción de contingencia a desarrollar si el riesgo se materializa.</t>
  </si>
  <si>
    <t xml:space="preserve">Describir las acciones realizadas en el periodo establecido para mejorar la prevención o control del riesgo </t>
  </si>
  <si>
    <t>Escribir las observaciones que crea necesario para aclarar las acciones desarrolladas.</t>
  </si>
  <si>
    <t>Escribir la ubicación o link del(os) soporte(s) de evidencia resultado o producto de la actividad realizada (si aplica).</t>
  </si>
  <si>
    <t>El Riesgo inherente afecta:</t>
  </si>
  <si>
    <t>Objetivo Estratégico</t>
  </si>
  <si>
    <t>Escribir el  nombre del(os) soporte(s) de evidencia resultado o producto de la actividad realizada.</t>
  </si>
  <si>
    <t>La respuesta es Si: Describir como se materializó el riesgo y sus características.
La respuesta es No: No Aplica.</t>
  </si>
  <si>
    <t>Escribir la probabilidad del riesgo residual, teniendo en cuenta si es:
1. Rara vez
2. Improbable . 
3. Posible 
4. Probable 
5. Casi Seguro
Lo anterior verificándolo con la tabla de Probabilidades anexa al formato.</t>
  </si>
  <si>
    <t>Escribir si se materializó el riesgo (Si/No).</t>
  </si>
  <si>
    <t>Escribir el número de la versión del mapa de riesgos.</t>
  </si>
  <si>
    <t>Escribir el número del consecutivo correspondiente.</t>
  </si>
  <si>
    <t>Escribir el objetivo del proceso existente en la caracterización del proceso.</t>
  </si>
  <si>
    <t>Riesgo de Gestión.</t>
  </si>
  <si>
    <t>Estratégicos</t>
  </si>
  <si>
    <t>Financieros</t>
  </si>
  <si>
    <t>Corrupción</t>
  </si>
  <si>
    <t>Si</t>
  </si>
  <si>
    <t>No</t>
  </si>
  <si>
    <t>Escribir el soporte de evidencia como resultado o producto de la actividad preventiva o de control.</t>
  </si>
  <si>
    <t>Periodo del Seguimiento</t>
  </si>
  <si>
    <t>Integridad</t>
  </si>
  <si>
    <t>NOMBRE DEL RIESGO DE CORRUPCION</t>
  </si>
  <si>
    <t>Contexto_Externo</t>
  </si>
  <si>
    <t>Contexto_Interno</t>
  </si>
  <si>
    <t>Contexto_Proceso</t>
  </si>
  <si>
    <t xml:space="preserve">EJECUCIÓN </t>
  </si>
  <si>
    <t>Posibles desplazamientos de la probabilidad y del impacto de los riesgos.</t>
  </si>
  <si>
    <t>Políticos</t>
  </si>
  <si>
    <t>Diseño del proceso</t>
  </si>
  <si>
    <t>FUERTE</t>
  </si>
  <si>
    <t>SOLIDEZ DEL CONJUNTO DE LOS CONTROLES</t>
  </si>
  <si>
    <t>CONTROLES AYUDAN A DISMINUIR LA PROBABILIDAD</t>
  </si>
  <si>
    <t>CONTROLES AYUDAN A DISMINUIR impacto</t>
  </si>
  <si>
    <t>Económicos y financieros</t>
  </si>
  <si>
    <t>Interacciones con otros procesos</t>
  </si>
  <si>
    <t>Fuerte</t>
  </si>
  <si>
    <t>Directamente</t>
  </si>
  <si>
    <t>No Disminuye</t>
  </si>
  <si>
    <t>Indirectamente</t>
  </si>
  <si>
    <t>Sociales y culturales</t>
  </si>
  <si>
    <t>Procesos</t>
  </si>
  <si>
    <t>Transversalidad</t>
  </si>
  <si>
    <t xml:space="preserve">Tecnológicos </t>
  </si>
  <si>
    <t>Tecnología</t>
  </si>
  <si>
    <t>Procedimientos asociados</t>
  </si>
  <si>
    <t>Débil</t>
  </si>
  <si>
    <t>BAJA PROBABILIDAD</t>
  </si>
  <si>
    <t>BAJA IMPACTO</t>
  </si>
  <si>
    <t xml:space="preserve">Ambientales </t>
  </si>
  <si>
    <t>Responsables del proceso</t>
  </si>
  <si>
    <t>FUERTEdirectamente</t>
  </si>
  <si>
    <t>Confidencialidad e Integridad</t>
  </si>
  <si>
    <t>Legales y reglamentarios</t>
  </si>
  <si>
    <t>Comunicación interna</t>
  </si>
  <si>
    <t>Comunicación entre los procesos</t>
  </si>
  <si>
    <t>MODERADOdirectamente</t>
  </si>
  <si>
    <t>FUERTEindirectamente</t>
  </si>
  <si>
    <t>Activos de seguridad digital del proceso</t>
  </si>
  <si>
    <t>Sí</t>
  </si>
  <si>
    <t>FuerteFuerte</t>
  </si>
  <si>
    <t>FuerteModerado</t>
  </si>
  <si>
    <t>FuerteDébil</t>
  </si>
  <si>
    <t>ModeradoFuerte</t>
  </si>
  <si>
    <t>ModeradoModerado</t>
  </si>
  <si>
    <t>ModeradoDébil</t>
  </si>
  <si>
    <t>DébilFuerte</t>
  </si>
  <si>
    <t>DébilModerado</t>
  </si>
  <si>
    <t>DébilDébil</t>
  </si>
  <si>
    <t>S O L I D E Z I N D I V I D U A L
D E C A D A C O N T R O L
F U E R T E : 1 0 0
M O D E R A D O : 5 0
D É B I L : 0</t>
  </si>
  <si>
    <t>P E S O D E L
D I S E Ñ O
D E C A D A
C O N T R O L</t>
  </si>
  <si>
    <t>fuerte:
calificación
entre 96 y 100”</t>
  </si>
  <si>
    <t>moderado:
calificación
entre 86 y 95</t>
  </si>
  <si>
    <t>débil:
calificación entre
0 y 85</t>
  </si>
  <si>
    <t>VALORACIÓN DE RIESGOS</t>
  </si>
  <si>
    <t>IDENTIFICACIÓN DE RIESGOS</t>
  </si>
  <si>
    <t>Evaluación de riesgos</t>
  </si>
  <si>
    <t>Tiempo</t>
  </si>
  <si>
    <t>Criterios de Impacto para Riesgos de Seguridad Digital</t>
  </si>
  <si>
    <t>Nivel</t>
  </si>
  <si>
    <t>CATASTRÓFICO</t>
  </si>
  <si>
    <t>Afectación muy grave de la integridad de la información debido al interés particular de los empleados y terceros.</t>
  </si>
  <si>
    <t>Afectación muy grave de la disponibilidad de la información debido al interés particular de los empleados y terceros.</t>
  </si>
  <si>
    <t>Afectación muy grave de la confidencialidad de la información debido al interés particular de los empleados y terceros.</t>
  </si>
  <si>
    <t>Interrupción de las operaciones de la Entidad por más de cinco 5 días</t>
  </si>
  <si>
    <t>MAYOR</t>
  </si>
  <si>
    <t>Afectación importante del medio ambiente que requiere de 1 a 3 años de recuperación.</t>
  </si>
  <si>
    <t>Afectación grave de la integridad de la información debido al interés particular de los empleados y terceros.</t>
  </si>
  <si>
    <t>Afectación grave de la disponibilidad de la información debido al interés particular de los empleados y terceros.</t>
  </si>
  <si>
    <t>Afectación grave de la confidencialidad de la información debido al interés particular de los empleados y terceros.</t>
  </si>
  <si>
    <t>Interrupción de las operaciones de la Entidad entre 2 y 4 días</t>
  </si>
  <si>
    <t>Afectación leve del medio ambiente requiere de 3,1 a 1 año de recuperación.</t>
  </si>
  <si>
    <t>Afectación moderada de la integridad de la información debido al interés particular de los empleados y terceros.</t>
  </si>
  <si>
    <t>Afectación moderada de la disponibilidad de la información debido al interés particular de los empleados y terceros.</t>
  </si>
  <si>
    <t>Afectación moderada de la confidencialidad de la información debido al interés particular de los empleados y terceros.</t>
  </si>
  <si>
    <t>Interrupción de las operaciones de la Entidad por un (1) día.</t>
  </si>
  <si>
    <t>MENOR</t>
  </si>
  <si>
    <t>Afectación leve del medio ambiente requiere de 1 a 3 meses de recuperación.</t>
  </si>
  <si>
    <t>Interrupción de las operaciones de la Entidad hasta por 8 horas (1 jornada laboral)</t>
  </si>
  <si>
    <t>Afectación en un valor menor al 1% de la población.</t>
  </si>
  <si>
    <t>Afectación en un valor menor al 1% del presupuesto de seguridad de la información en la entidad.</t>
  </si>
  <si>
    <t>No hay afectación medioambiental.</t>
  </si>
  <si>
    <t>Sin afectación de la confidencialidad</t>
  </si>
  <si>
    <t>No hay interrupción de las operaciones de la entidad</t>
  </si>
  <si>
    <t>Valor del Impacto</t>
  </si>
  <si>
    <t>Impacto (Consecuencias) Cuantitativo</t>
  </si>
  <si>
    <t>Impacto (Consecuencias) Cualitativo</t>
  </si>
  <si>
    <t>Afectación en un valor ≥ 50% del presupuesto anual de la entidad</t>
  </si>
  <si>
    <t>Afectación en un valor ≥ 50% de la población.</t>
  </si>
  <si>
    <t>Afectación muy grave del medio ambiente que requiere  ≥ 3 años de recuperación.</t>
  </si>
  <si>
    <t>Afectación en un valor ≥ 20% e inferior al 50% de la población.</t>
  </si>
  <si>
    <t>Afectación en un valor ≥ 20% e inferior al 50% del presupuesto de la entidad.</t>
  </si>
  <si>
    <t>Afectación en un valor ≥ 10% y menor al 20% de la población.</t>
  </si>
  <si>
    <t>Afectación en un valor ≥ 10% y menor al 20% del presupuesto de seguridad de la información en la entidad.</t>
  </si>
  <si>
    <t>Afectación en un valor ≥ 1% y menor al 10%de la población.</t>
  </si>
  <si>
    <t>Afectación en un valor ≥ 1% y menor al 10%del presupuesto de seguridad de la información en la entidad.</t>
  </si>
  <si>
    <t>Afectación leve de la integridad.</t>
  </si>
  <si>
    <t>Afectación leve de la disponibilidad.</t>
  </si>
  <si>
    <t>Afectación leve de la confidencialidad</t>
  </si>
  <si>
    <t>Sin afectación de la integridad.</t>
  </si>
  <si>
    <t>Sin afectación de la disponibilidad.</t>
  </si>
  <si>
    <t>Causa Inmediata</t>
  </si>
  <si>
    <t>Definición del Riesgo</t>
  </si>
  <si>
    <t>Tipo del Riesgo</t>
  </si>
  <si>
    <t>Frecuencia de la Actividad</t>
  </si>
  <si>
    <t>Muy Baja</t>
  </si>
  <si>
    <t>Baja</t>
  </si>
  <si>
    <t>Media</t>
  </si>
  <si>
    <t>Alta</t>
  </si>
  <si>
    <t>Muy Alta</t>
  </si>
  <si>
    <t>Descripción del control:
(Redacción: Responsable, Acción, Complemento)</t>
  </si>
  <si>
    <t>Implementación</t>
  </si>
  <si>
    <t>Indicador
(Nombre del Indicador)</t>
  </si>
  <si>
    <t>Indicador de monitoreo y Revisión</t>
  </si>
  <si>
    <t>Talento Humano</t>
  </si>
  <si>
    <t>Infraestructura</t>
  </si>
  <si>
    <t>Reputacional</t>
  </si>
  <si>
    <t>Ejecucion y Administracion de procesos</t>
  </si>
  <si>
    <t>Fraude Externo</t>
  </si>
  <si>
    <t>Fraude Interno</t>
  </si>
  <si>
    <t>Fallas Tecnologicas</t>
  </si>
  <si>
    <t>Relaciones Laborales</t>
  </si>
  <si>
    <t>Daños Activos Fisicos / eventos externos</t>
  </si>
  <si>
    <t>Seguridad Digital</t>
  </si>
  <si>
    <t>%</t>
  </si>
  <si>
    <t>La actividad que conlleva el riesgo se ejecuta de 3 a 24 veces por año.</t>
  </si>
  <si>
    <t>La actividad que conlleva el riesgo se ejecuta como máximos 2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</si>
  <si>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</si>
  <si>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</si>
  <si>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</si>
  <si>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Leve 20%</t>
  </si>
  <si>
    <t xml:space="preserve">Menor-40% </t>
  </si>
  <si>
    <t>Moderado 60%</t>
  </si>
  <si>
    <t>Mayor 80%</t>
  </si>
  <si>
    <t>Catastrófico 100%</t>
  </si>
  <si>
    <t xml:space="preserve">Afectación menor a 10 SMLMV </t>
  </si>
  <si>
    <t>El riesgo afecta la imagen de alguna área de la organización</t>
  </si>
  <si>
    <t xml:space="preserve">Entre 10 y 50 SMLMV </t>
  </si>
  <si>
    <t>El riesgo afecta la imagen de la entidad internamente, de conocimiento general, nivel interno, de junta dircetiva y accionistas y/o de provedores</t>
  </si>
  <si>
    <t xml:space="preserve">Entre 50 y 100 SMLMV </t>
  </si>
  <si>
    <t>El riesgo afecta la imagen de la entidad con algunos usuarios de relevancia frente al logro de los objetivos</t>
  </si>
  <si>
    <t xml:space="preserve">Entre 100 y 500 SMLMV </t>
  </si>
  <si>
    <t>El riesgo afecta la imagen de de la entidad con efecto publicitario sostenido a nivel de sector administrativo, nivel departamental o municipal</t>
  </si>
  <si>
    <t xml:space="preserve">Mayor a 500 SMLMV </t>
  </si>
  <si>
    <t>El riesgo afecta la imagen de la entidad a nivel nacional, con efecto publicitarios sostenible a nivel país</t>
  </si>
  <si>
    <t>Afectación Económica (o presupuestal)</t>
  </si>
  <si>
    <t>Pérdida Reputacional</t>
  </si>
  <si>
    <t>Tabla Criterios para definir el nivel de impacto</t>
  </si>
  <si>
    <t>Tabla Criterios para definir el nivel de probabilidad</t>
  </si>
  <si>
    <t>Matriz de Calor Inherente</t>
  </si>
  <si>
    <t>Muy Alta
100%</t>
  </si>
  <si>
    <t>Extremo</t>
  </si>
  <si>
    <t>Alta
80%</t>
  </si>
  <si>
    <t>Alto</t>
  </si>
  <si>
    <t>Media
60%</t>
  </si>
  <si>
    <t>Baja
40%</t>
  </si>
  <si>
    <t>Bajo</t>
  </si>
  <si>
    <t>Muy Baja
20%</t>
  </si>
  <si>
    <t>Leve
20%</t>
  </si>
  <si>
    <t>Menor
40%</t>
  </si>
  <si>
    <t>Moderado
60%</t>
  </si>
  <si>
    <t>Mayor
80%</t>
  </si>
  <si>
    <t>Catastrófico
100%</t>
  </si>
  <si>
    <t>Ejemplo: 
 - La actividad se real iza 120 veces al año, la probabilidad de ocurrencia del riesgo es media.</t>
  </si>
  <si>
    <t>Ejemplo: 
- La afectación económica se calcula en 500 SMLMV, el impacto del riesgo es mayor.</t>
  </si>
  <si>
    <t xml:space="preserve"> Matriz de Calor Residual</t>
  </si>
  <si>
    <t>Criterios de Impacto</t>
  </si>
  <si>
    <t>Afectación Económica (o presupuestal):</t>
  </si>
  <si>
    <t>Pérdida Reputacional:</t>
  </si>
  <si>
    <t>Observación de criterio</t>
  </si>
  <si>
    <t>❌</t>
  </si>
  <si>
    <t>✔</t>
  </si>
  <si>
    <t xml:space="preserve">• Afectación menor a 10 SMLMV </t>
  </si>
  <si>
    <t xml:space="preserve">• Entre 10 y 50 SMLMV </t>
  </si>
  <si>
    <t xml:space="preserve">• Entre 50 y 100 SMLMV </t>
  </si>
  <si>
    <t xml:space="preserve">• Entre 100 y 500 SMLMV </t>
  </si>
  <si>
    <t xml:space="preserve">• Mayor a 500 SMLMV </t>
  </si>
  <si>
    <t>• El riesgo afecta la imagen de alguna área de la organización</t>
  </si>
  <si>
    <t>• El riesgo afecta la imagen de la entidad con algunos usuarios de relevancia frente al logro de los objetivos</t>
  </si>
  <si>
    <t>• El riesgo afecta la imagen de la entidad a nivel nacional, con efecto publicitarios sostenible a nivel país</t>
  </si>
  <si>
    <t>Leve</t>
  </si>
  <si>
    <t>Zona del riesgo Inherente</t>
  </si>
  <si>
    <t>IDENTIFICACIÓN DEL RIESGOS</t>
  </si>
  <si>
    <t>VALORACIÓN DEL RIESGO</t>
  </si>
  <si>
    <t>Preventivo</t>
  </si>
  <si>
    <t>Detectivo</t>
  </si>
  <si>
    <t>Correctivo</t>
  </si>
  <si>
    <t>Tipo de Control</t>
  </si>
  <si>
    <t>Atributos</t>
  </si>
  <si>
    <t>Manual</t>
  </si>
  <si>
    <t>Automático</t>
  </si>
  <si>
    <t>Calificación</t>
  </si>
  <si>
    <t>Documentación</t>
  </si>
  <si>
    <t>Documentado</t>
  </si>
  <si>
    <t>Sin Documentar</t>
  </si>
  <si>
    <t>Frecuencia</t>
  </si>
  <si>
    <t>Evidencia</t>
  </si>
  <si>
    <t>Continua</t>
  </si>
  <si>
    <t>Aleatoria</t>
  </si>
  <si>
    <t>Sin registro</t>
  </si>
  <si>
    <t>Con registro</t>
  </si>
  <si>
    <t>Eficiencia</t>
  </si>
  <si>
    <t>Informativos</t>
  </si>
  <si>
    <t>Evaluación de Riesgos</t>
  </si>
  <si>
    <t>Tipo de Riesgo</t>
  </si>
  <si>
    <t>Aceptar</t>
  </si>
  <si>
    <t>Evitar</t>
  </si>
  <si>
    <t>Reducir (mitigar)</t>
  </si>
  <si>
    <t>Reducir (Transferir o compartir)</t>
  </si>
  <si>
    <t>Análisis y Evaluación de Controles</t>
  </si>
  <si>
    <t>PLAN DE ACCIÓN</t>
  </si>
  <si>
    <t>Actividad</t>
  </si>
  <si>
    <t>Acción / Actividad</t>
  </si>
  <si>
    <t>Acciones asociadas a reducir el riesgo o mejorar el control (este ultimo para Riesgos de Corrupción)</t>
  </si>
  <si>
    <t>Análisis del Riesgo de Corrupción</t>
  </si>
  <si>
    <t>LISTADO DE IMPACTO</t>
  </si>
  <si>
    <t>Riesgo Inherente de gestión y seguridad Digital</t>
  </si>
  <si>
    <t>Riesgo inherente de Corrupción</t>
  </si>
  <si>
    <t>Rara vez</t>
  </si>
  <si>
    <t>Improbable</t>
  </si>
  <si>
    <t>Posible</t>
  </si>
  <si>
    <t>Probable</t>
  </si>
  <si>
    <t>Casi Seguro</t>
  </si>
  <si>
    <t>Probabilidad Inherente</t>
  </si>
  <si>
    <t>Criterios de Impacto Inherente</t>
  </si>
  <si>
    <t>Probabilidad Residual</t>
  </si>
  <si>
    <t>Impacto Residual</t>
  </si>
  <si>
    <t>Zona del riesgo Residual</t>
  </si>
  <si>
    <t>Impacto Inherente</t>
  </si>
  <si>
    <t>Afectación</t>
  </si>
  <si>
    <t>Tipo de Activo</t>
  </si>
  <si>
    <t>Hardware</t>
  </si>
  <si>
    <t>Software</t>
  </si>
  <si>
    <t>Red</t>
  </si>
  <si>
    <t>Información</t>
  </si>
  <si>
    <t>Personal</t>
  </si>
  <si>
    <t>Organización</t>
  </si>
  <si>
    <t>PROBABILIDAD</t>
  </si>
  <si>
    <t>NIVEL</t>
  </si>
  <si>
    <t>DESCRIPCIÓN</t>
  </si>
  <si>
    <t>FRECUENCIA</t>
  </si>
  <si>
    <t>Se espera que el evento ocurra en la mayoría de las circunstancias.</t>
  </si>
  <si>
    <t>Más de 1 vez al año.</t>
  </si>
  <si>
    <t>Es viable que el evento ocurra en la mayoría de las circunstancias.</t>
  </si>
  <si>
    <t>Al menos 1 vez en el último año.</t>
  </si>
  <si>
    <t>El evento podría ocurrir en algún momento.</t>
  </si>
  <si>
    <t>Al menos 1 vez en los últimos 2 años.</t>
  </si>
  <si>
    <t>El evento puede ocurrir en algún momento.</t>
  </si>
  <si>
    <t>Al menos 1 vez en los últimos 5 años.</t>
  </si>
  <si>
    <t>El evento puede ocurrir solo en circunstancias excepcionales (poco comunes o anormales).</t>
  </si>
  <si>
    <t>No se ha presentado en los últimos 5 años.</t>
  </si>
  <si>
    <t>LEVE O INSIGNIFICANTE</t>
  </si>
  <si>
    <t>IMPACTO</t>
  </si>
  <si>
    <t>Insignificante(1)</t>
  </si>
  <si>
    <t>Menor(2)</t>
  </si>
  <si>
    <t>Moderado(3)</t>
  </si>
  <si>
    <t>Mayor(4)</t>
  </si>
  <si>
    <t>Catastrófico(5)</t>
  </si>
  <si>
    <t>Casi Seguro (5)</t>
  </si>
  <si>
    <t>Calificación 5</t>
  </si>
  <si>
    <t>Calificación 10</t>
  </si>
  <si>
    <t>Calificación 15</t>
  </si>
  <si>
    <t xml:space="preserve">Calificación 20 </t>
  </si>
  <si>
    <t xml:space="preserve">Calificación 25 </t>
  </si>
  <si>
    <t>Zona de riesgo alta</t>
  </si>
  <si>
    <t>Zona de riesgo extrema</t>
  </si>
  <si>
    <t>Probable (4)</t>
  </si>
  <si>
    <t>Calificación 4</t>
  </si>
  <si>
    <t>Calificación 8</t>
  </si>
  <si>
    <t>Calificación 12</t>
  </si>
  <si>
    <t>Calificación 16</t>
  </si>
  <si>
    <t>Calificación 20</t>
  </si>
  <si>
    <t>Zona de riesgo moderada</t>
  </si>
  <si>
    <t>Posible (3)</t>
  </si>
  <si>
    <t>Calificación 3</t>
  </si>
  <si>
    <t>Calificación 6</t>
  </si>
  <si>
    <t>Calificación 9</t>
  </si>
  <si>
    <t>Zona de riesgo baja</t>
  </si>
  <si>
    <t>Improbable(2)</t>
  </si>
  <si>
    <t>Calificación 2</t>
  </si>
  <si>
    <t>Rara vez (1)</t>
  </si>
  <si>
    <t>Calificación1</t>
  </si>
  <si>
    <t>ACEPTAR</t>
  </si>
  <si>
    <t>EVITAR</t>
  </si>
  <si>
    <t>Pérdidas derivadas de errores en la ejecución y administración de procesos.</t>
  </si>
  <si>
    <t>Pérdida derivada de actos de fraude por personas ajenas a la organización (no participa personal de la entidad).</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</si>
  <si>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</si>
  <si>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Errores en hardware, software, telecomunicaciones, interrupción de servicios básicos.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</si>
  <si>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</si>
  <si>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</si>
  <si>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Pérdida por daños o extravíos de los activos fijos por desastres naturales u otros riesgos/eventos externos como atentados, vandalismo, orden público.</t>
  </si>
  <si>
    <t>Usuarios, productos y practicas, organizacionales</t>
  </si>
  <si>
    <t>CLASIFICACIÓN DE LOS RIESGOS</t>
  </si>
  <si>
    <t>FACTORES</t>
  </si>
  <si>
    <t>Tabla Atributos de para el diseño del control</t>
  </si>
  <si>
    <t>Características</t>
  </si>
  <si>
    <t>Descripción</t>
  </si>
  <si>
    <t>Peso</t>
  </si>
  <si>
    <t>Atributos de Eficiencia</t>
  </si>
  <si>
    <t>Tipo</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</si>
  <si>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</si>
  <si>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</si>
  <si>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</si>
  <si>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</si>
  <si>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</si>
  <si>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</si>
  <si>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</si>
  <si>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</si>
  <si>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</si>
  <si>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</si>
  <si>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</si>
  <si>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</si>
  <si>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</si>
  <si>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</si>
  <si>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t>Afectación a la triada:
(Confidencialidad, Integridad y Disponibilidad)</t>
  </si>
  <si>
    <t>Activo de Información</t>
  </si>
  <si>
    <t>Amenazas Comunes de Seguridad Digital</t>
  </si>
  <si>
    <t>Amenaza</t>
  </si>
  <si>
    <t>Daño físico</t>
  </si>
  <si>
    <t>Fuego</t>
  </si>
  <si>
    <t>Agua</t>
  </si>
  <si>
    <t>Eventos naturales</t>
  </si>
  <si>
    <t>Fenómenos climáticos</t>
  </si>
  <si>
    <t>Fenómenos sísmicos</t>
  </si>
  <si>
    <t>Pérdidas de los servicios esenciales</t>
  </si>
  <si>
    <t>Fallas en el sistema de suministro de agua</t>
  </si>
  <si>
    <t>Fallas en el suministro de aire acondicionado</t>
  </si>
  <si>
    <t>Perturbación debida a la radiación</t>
  </si>
  <si>
    <t>Radiación electromagnética</t>
  </si>
  <si>
    <t>Radiación térmica</t>
  </si>
  <si>
    <t>Compromiso de la información</t>
  </si>
  <si>
    <t>Interceptación de servicios de señales de interferencia comprometida</t>
  </si>
  <si>
    <t>Espionaje remoto</t>
  </si>
  <si>
    <t>Fallas técnicas</t>
  </si>
  <si>
    <t>Fallas del equipo</t>
  </si>
  <si>
    <t>Mal funcionamiento del equipo</t>
  </si>
  <si>
    <t>Saturación del sistema de información</t>
  </si>
  <si>
    <t>Mal funcionamiento del software</t>
  </si>
  <si>
    <t>Incumplimiento en el mantenimiento del sistema de información</t>
  </si>
  <si>
    <t>Acciones no</t>
  </si>
  <si>
    <t>Uso no autorizado del equipo</t>
  </si>
  <si>
    <t>autorizadas</t>
  </si>
  <si>
    <t>Copia fraudulenta del software</t>
  </si>
  <si>
    <t>Compromiso de las funciones</t>
  </si>
  <si>
    <t>Error en el uso o abuso de derechos</t>
  </si>
  <si>
    <t>Falsificación de derechos</t>
  </si>
  <si>
    <t>Vulnerabilidades Comunes</t>
  </si>
  <si>
    <t>Vulnerabilidades</t>
  </si>
  <si>
    <t>Mantenimiento insuficiente</t>
  </si>
  <si>
    <t>Ausencia de esquemas de reemplazo periódico</t>
  </si>
  <si>
    <t>Sensibilidad a la radiación electromagnética</t>
  </si>
  <si>
    <t>Susceptibilidad a las variaciones de temperatura (o al polvo y suciedad)</t>
  </si>
  <si>
    <t>Almacenamiento sin protección</t>
  </si>
  <si>
    <t>Falta de cuidado en la disposición final</t>
  </si>
  <si>
    <t>Copia no controlada</t>
  </si>
  <si>
    <t>Ausencia o insuficiencia de pruebas de software</t>
  </si>
  <si>
    <t>Ausencia de terminación de sesión</t>
  </si>
  <si>
    <t>Ausencia de registros de auditoría</t>
  </si>
  <si>
    <t>Asignación errada de los derechos de acceso</t>
  </si>
  <si>
    <t>Interfaz de usuario compleja</t>
  </si>
  <si>
    <t>Ausencia de documentación</t>
  </si>
  <si>
    <t>Fechas incorrectas</t>
  </si>
  <si>
    <t>Ausencia de mecanismos de identificación y autenticación de usuarios</t>
  </si>
  <si>
    <t>Contraseñas sin protección</t>
  </si>
  <si>
    <t>Software nuevo o inmaduro</t>
  </si>
  <si>
    <t>Ausencia de pruebas de envío o recepción de mensajes</t>
  </si>
  <si>
    <t>Líneas de comunicación sin protección</t>
  </si>
  <si>
    <t>Conexión deficiente de cableado</t>
  </si>
  <si>
    <t>Tráfico sensible sin protección</t>
  </si>
  <si>
    <t>Punto único de falla</t>
  </si>
  <si>
    <t>Ausencia del personal</t>
  </si>
  <si>
    <t>Entrenamiento insuficiente</t>
  </si>
  <si>
    <t>Falta de conciencia en seguridad</t>
  </si>
  <si>
    <t>Ausencia de políticas de uso aceptable</t>
  </si>
  <si>
    <t>Trabajo no supervisado de personal externo o de limpieza</t>
  </si>
  <si>
    <t>Lugar</t>
  </si>
  <si>
    <t>Uso inadecuado de los controles de acceso al edificio</t>
  </si>
  <si>
    <t>Áreas susceptibles a inundación</t>
  </si>
  <si>
    <t>Red eléctrica inestable</t>
  </si>
  <si>
    <t>Ausencia de protección en puertas o ventanas</t>
  </si>
  <si>
    <t>Ausencia de procedimiento de registro/retiro de usuarios</t>
  </si>
  <si>
    <t>Ausencia de proceso para supervisión de derechos de acceso</t>
  </si>
  <si>
    <t>Ausencia de control de los activos que se encuentran fuera de las instalaciones</t>
  </si>
  <si>
    <t>Ausencia de acuerdos de nivel de servicio (ANS o SLA)</t>
  </si>
  <si>
    <t>Ausencia de mecanismos de monitoreo para brechas en la seguridad</t>
  </si>
  <si>
    <t>Ausencia de procedimientos y/o de políticas en general (esto aplica para muchas actividades que la entidad no tenga documentadas y formalizadas como uso aceptable de activos, control de cambios, valoración de riesgos, escritorio y pantalla limpia entre otros)</t>
  </si>
  <si>
    <t>A.5 Políticas de seguridad de la información</t>
  </si>
  <si>
    <t>A.5.1</t>
  </si>
  <si>
    <t>Directrices establecidas por la dirección para la seguridad de la información</t>
  </si>
  <si>
    <t>A.5.1.1</t>
  </si>
  <si>
    <t>A.5.1.2</t>
  </si>
  <si>
    <t>A.6 Organización de la seguridad de la información</t>
  </si>
  <si>
    <t>A.6.1</t>
  </si>
  <si>
    <t>Organización interna</t>
  </si>
  <si>
    <t>A.6.1.1</t>
  </si>
  <si>
    <t>A.6.1.2</t>
  </si>
  <si>
    <t>Separación de deberes</t>
  </si>
  <si>
    <t>A.6.1.3</t>
  </si>
  <si>
    <t>A.6.1.4</t>
  </si>
  <si>
    <t>Contacto con grupos de interés especial</t>
  </si>
  <si>
    <t>A.6.1.5</t>
  </si>
  <si>
    <t>A.6.2</t>
  </si>
  <si>
    <t>Dispositivos móviles y teletrabajo</t>
  </si>
  <si>
    <t>A.6.2.1</t>
  </si>
  <si>
    <t>Política para dispositivos móviles</t>
  </si>
  <si>
    <t>A.6.2.2</t>
  </si>
  <si>
    <t>Teletrabajo</t>
  </si>
  <si>
    <t>A.7 Seguridad de los recursos humanos</t>
  </si>
  <si>
    <t>A.7.1</t>
  </si>
  <si>
    <t>Antes de asumir el empleo</t>
  </si>
  <si>
    <t>A.7.1.1</t>
  </si>
  <si>
    <t>Selección</t>
  </si>
  <si>
    <t>A.7.1.2</t>
  </si>
  <si>
    <t>Términos y condiciones del empleo</t>
  </si>
  <si>
    <t>A.7.2</t>
  </si>
  <si>
    <t>Durante la ejecución del empleo</t>
  </si>
  <si>
    <t>A.7.2.1</t>
  </si>
  <si>
    <t>Responsabilidades de la dirección</t>
  </si>
  <si>
    <t>A.7.2.2</t>
  </si>
  <si>
    <t>A.7.2.3</t>
  </si>
  <si>
    <t>Proceso disciplinario</t>
  </si>
  <si>
    <t>A.7.3</t>
  </si>
  <si>
    <t>Terminación o cambio de empleo</t>
  </si>
  <si>
    <t>A.7.3.1</t>
  </si>
  <si>
    <t>Terminación o cambio de responsabilidades de empleo</t>
  </si>
  <si>
    <t>A.8 Gestión de activos</t>
  </si>
  <si>
    <t>A.8.1</t>
  </si>
  <si>
    <t>Responsabilidad por los activos</t>
  </si>
  <si>
    <t>A.8.1.1</t>
  </si>
  <si>
    <t>Inventario de activos</t>
  </si>
  <si>
    <t>A.8.1.2</t>
  </si>
  <si>
    <t>Propiedad de los activos</t>
  </si>
  <si>
    <t>A.8.1.3</t>
  </si>
  <si>
    <t>A.8.1.4</t>
  </si>
  <si>
    <t>Devolución de activos</t>
  </si>
  <si>
    <t>A.8.2</t>
  </si>
  <si>
    <t>A.8.2.1</t>
  </si>
  <si>
    <t>A.8.2.2</t>
  </si>
  <si>
    <t>A.8.2.3</t>
  </si>
  <si>
    <t>Manejo de activos</t>
  </si>
  <si>
    <t>A.8.3</t>
  </si>
  <si>
    <t>Manejo de Medios</t>
  </si>
  <si>
    <t>A.8.3.1</t>
  </si>
  <si>
    <t>A.8.3.2</t>
  </si>
  <si>
    <t>A.8.3.3</t>
  </si>
  <si>
    <t>A.9 Control de acceso</t>
  </si>
  <si>
    <t>A.9.1</t>
  </si>
  <si>
    <t>Requisitos del negocio para control de acceso</t>
  </si>
  <si>
    <t>A.9.1.1</t>
  </si>
  <si>
    <t>Política de control de acceso</t>
  </si>
  <si>
    <t>A.9.1.2</t>
  </si>
  <si>
    <t>Política sobre el uso de los servicios de red</t>
  </si>
  <si>
    <t>A.9.2</t>
  </si>
  <si>
    <t>Gestión de acceso de usuarios</t>
  </si>
  <si>
    <t>A.9.2.1</t>
  </si>
  <si>
    <t>Registro y  cancelación del registro de usuarios</t>
  </si>
  <si>
    <t>A.9.2.2</t>
  </si>
  <si>
    <t>Suministro de acceso de usuarios</t>
  </si>
  <si>
    <t>A.9.2.3</t>
  </si>
  <si>
    <t>A.9.2.4</t>
  </si>
  <si>
    <t>A.9.2.5</t>
  </si>
  <si>
    <t>A.9.2.6</t>
  </si>
  <si>
    <t>Retiro o ajuste de los derechos de acceso</t>
  </si>
  <si>
    <t>A.9.3</t>
  </si>
  <si>
    <t>Responsabilidades de los usuarios</t>
  </si>
  <si>
    <t>A.9.3.1</t>
  </si>
  <si>
    <t>Uso de la información de autenticación secreta</t>
  </si>
  <si>
    <t>A.9.4</t>
  </si>
  <si>
    <t>Control de acceso a sistemas y aplicaciones</t>
  </si>
  <si>
    <t>A.9.4.1</t>
  </si>
  <si>
    <t>Restricción de acceso Información</t>
  </si>
  <si>
    <t>A.9.4.2</t>
  </si>
  <si>
    <t>Procedimiento de ingreso seguro</t>
  </si>
  <si>
    <t>A.9.4.3</t>
  </si>
  <si>
    <t>A.9.4.4</t>
  </si>
  <si>
    <t>Uso de programas utilitarios privilegiados</t>
  </si>
  <si>
    <t>A.9.4.5</t>
  </si>
  <si>
    <t>A.10.1</t>
  </si>
  <si>
    <t>Controles criptográficos</t>
  </si>
  <si>
    <t>A.10.1.1</t>
  </si>
  <si>
    <t>Política sobre el uso de controles criptográficos</t>
  </si>
  <si>
    <t>A.10.1.2</t>
  </si>
  <si>
    <t>Gestión de llaves</t>
  </si>
  <si>
    <t>A.11 Seguridad física y del entorno</t>
  </si>
  <si>
    <t>A.11.1</t>
  </si>
  <si>
    <t>Áreas seguras</t>
  </si>
  <si>
    <t>A.11.1.1</t>
  </si>
  <si>
    <t>Perímetro de seguridad física</t>
  </si>
  <si>
    <t>A.11.1.2</t>
  </si>
  <si>
    <t>Controles físicos de entrada</t>
  </si>
  <si>
    <t>A.11.1.3</t>
  </si>
  <si>
    <t>A.11.1.4</t>
  </si>
  <si>
    <t>Protección contra amenazas externas y ambientales</t>
  </si>
  <si>
    <t>A.11.1.5</t>
  </si>
  <si>
    <t>Trabajo en áreas seguras</t>
  </si>
  <si>
    <t>A.11.1.6</t>
  </si>
  <si>
    <t>Áreas de despacho y carga</t>
  </si>
  <si>
    <t>A.11.2</t>
  </si>
  <si>
    <t>Equipos</t>
  </si>
  <si>
    <t>A.11.2.1</t>
  </si>
  <si>
    <t>A.11.2.2</t>
  </si>
  <si>
    <t>Servicios de suministro</t>
  </si>
  <si>
    <t>A.11.2.3</t>
  </si>
  <si>
    <t>Seguridad del cableado</t>
  </si>
  <si>
    <t>A.11.2.4</t>
  </si>
  <si>
    <t>A.11.2.5</t>
  </si>
  <si>
    <t>Retiro de activos</t>
  </si>
  <si>
    <t>A.11.2.6</t>
  </si>
  <si>
    <t>Seguridad de equipos y activos fuera de las instalaciones</t>
  </si>
  <si>
    <t>A.11.2.7</t>
  </si>
  <si>
    <t>Disposición segura o reutilización de equipos</t>
  </si>
  <si>
    <t>A.11.2.8</t>
  </si>
  <si>
    <t>A.11.2.9</t>
  </si>
  <si>
    <t>Política de escritorio limpio y pantalla limpia</t>
  </si>
  <si>
    <t>A.12.1</t>
  </si>
  <si>
    <t>Procedimientos operacionales y responsabilidades</t>
  </si>
  <si>
    <t>A.12.1.1</t>
  </si>
  <si>
    <t>A.12.1.2</t>
  </si>
  <si>
    <t>Gestión de cambios</t>
  </si>
  <si>
    <t>A.12.1.3</t>
  </si>
  <si>
    <t>Gestión de capacidad</t>
  </si>
  <si>
    <t>A.12.1.4</t>
  </si>
  <si>
    <t>A.12.2</t>
  </si>
  <si>
    <t>Protección contra códigos maliciosos</t>
  </si>
  <si>
    <t>A.12.2.1</t>
  </si>
  <si>
    <t>Controles contra códigos maliciosos</t>
  </si>
  <si>
    <t>A.12.3</t>
  </si>
  <si>
    <t>Copias de respaldo</t>
  </si>
  <si>
    <t>A.12.3.1</t>
  </si>
  <si>
    <t>Respaldo de información</t>
  </si>
  <si>
    <t>A.12.4</t>
  </si>
  <si>
    <t>Registro y seguimiento</t>
  </si>
  <si>
    <t>A.12.4.1</t>
  </si>
  <si>
    <t>Registro de eventos</t>
  </si>
  <si>
    <t>A.12.4.2</t>
  </si>
  <si>
    <t>Protección de la información de registro</t>
  </si>
  <si>
    <t>A.12.4.3</t>
  </si>
  <si>
    <t>A.12.4.4</t>
  </si>
  <si>
    <t>sincronización de relojes</t>
  </si>
  <si>
    <t>A.12.5</t>
  </si>
  <si>
    <t>Control de software operacional</t>
  </si>
  <si>
    <t>A.12.5.1</t>
  </si>
  <si>
    <t>A.12.6</t>
  </si>
  <si>
    <t>Gestión de la vulnerabilidad técnica</t>
  </si>
  <si>
    <t>A.12.6.1</t>
  </si>
  <si>
    <t>Gestión de las vulnerabilidades técnicas</t>
  </si>
  <si>
    <t>A.12.6.2</t>
  </si>
  <si>
    <t>A.12.7</t>
  </si>
  <si>
    <t>Consideraciones sobre auditorias de sistemas de información</t>
  </si>
  <si>
    <t>A.12.7.1</t>
  </si>
  <si>
    <t>Información controles de auditoría de sistemas</t>
  </si>
  <si>
    <t>A.13 Seguridad de las comunicaciones</t>
  </si>
  <si>
    <t>A.13.1</t>
  </si>
  <si>
    <t>Gestión de la seguridad de las redes</t>
  </si>
  <si>
    <t>A.13.1.1</t>
  </si>
  <si>
    <t>Controles de redes</t>
  </si>
  <si>
    <t>A.13.1.2</t>
  </si>
  <si>
    <t>Seguridad de los servicios de red</t>
  </si>
  <si>
    <t>A.13.1.3</t>
  </si>
  <si>
    <t>Separación en las redes</t>
  </si>
  <si>
    <t>A.13.2</t>
  </si>
  <si>
    <t>Transferencia de información</t>
  </si>
  <si>
    <t>A.13.2.1</t>
  </si>
  <si>
    <t>A.13.2.2</t>
  </si>
  <si>
    <t>A.13.2.3</t>
  </si>
  <si>
    <t>Mensajería electrónica</t>
  </si>
  <si>
    <t>A.13.2.4</t>
  </si>
  <si>
    <t>A.14 Adquisición, desarrollo y mantenimientos de sistemas</t>
  </si>
  <si>
    <t>A.14.1</t>
  </si>
  <si>
    <t>Requisitos de seguridad de los sistemas de información</t>
  </si>
  <si>
    <t>A.14.1.1</t>
  </si>
  <si>
    <t>A.14.1.2</t>
  </si>
  <si>
    <t>A.14.1.3</t>
  </si>
  <si>
    <t>A.14.2</t>
  </si>
  <si>
    <t>Seguridad en los procesos de desarrollo y soporte</t>
  </si>
  <si>
    <t>A.14.2.1</t>
  </si>
  <si>
    <t>Política de desarrollo seguro</t>
  </si>
  <si>
    <t>A.14.2.2</t>
  </si>
  <si>
    <t>A.14.2.3</t>
  </si>
  <si>
    <t>A.14.2.4</t>
  </si>
  <si>
    <t>A.14.2.5</t>
  </si>
  <si>
    <t>A.14.2.6</t>
  </si>
  <si>
    <t>Ambiente de desarrollo seguro</t>
  </si>
  <si>
    <t>A.14.2.7</t>
  </si>
  <si>
    <t>A.14.2.8</t>
  </si>
  <si>
    <t>A.14.2.9</t>
  </si>
  <si>
    <t>Prueba de aceptación de sistemas</t>
  </si>
  <si>
    <t>A.14.3</t>
  </si>
  <si>
    <t>Datos de prueba</t>
  </si>
  <si>
    <t>A.14.3.1</t>
  </si>
  <si>
    <t>Protección de datos de prueba</t>
  </si>
  <si>
    <t>A.15.1</t>
  </si>
  <si>
    <t>Seguridad de la información en las relaciones con los proveedores</t>
  </si>
  <si>
    <t>A.15.1.1</t>
  </si>
  <si>
    <t>A.15.1.2</t>
  </si>
  <si>
    <t>Tratamiento de la seguridad dentro de los acuerdos con proveedores</t>
  </si>
  <si>
    <t>A.15.1.3</t>
  </si>
  <si>
    <t>A.15.2</t>
  </si>
  <si>
    <t>Gestión de la prestación de servicios con los proveedores</t>
  </si>
  <si>
    <t>A.15.2.1</t>
  </si>
  <si>
    <t>A.15.2.2</t>
  </si>
  <si>
    <t>Gestión de cambios en  los servicios de proveedores</t>
  </si>
  <si>
    <t>A.16 Gestión de incidentes de seguridad de la información</t>
  </si>
  <si>
    <t>A.16.1</t>
  </si>
  <si>
    <t>Gestión de incidentes y mejoras en la seguridad de la información</t>
  </si>
  <si>
    <t>A.16.1.1</t>
  </si>
  <si>
    <t>Responsabilidad y procedimientos</t>
  </si>
  <si>
    <t>A.16.1.2</t>
  </si>
  <si>
    <t>A.16.1.3</t>
  </si>
  <si>
    <t>Reporte de debilidades de seguridad de la información</t>
  </si>
  <si>
    <t>A.16.1.4</t>
  </si>
  <si>
    <t>A.16.1.5</t>
  </si>
  <si>
    <t>Respuesta a incidentes de seguridad de la información</t>
  </si>
  <si>
    <t>A.16.1.6</t>
  </si>
  <si>
    <t>A.16.1.7</t>
  </si>
  <si>
    <t>Recolección de evidencia</t>
  </si>
  <si>
    <t>A. 17 Aspectos de seguridad de la información de la gestión de continuidad de negocio</t>
  </si>
  <si>
    <t>A.17.1</t>
  </si>
  <si>
    <t>A.17.1.1</t>
  </si>
  <si>
    <t>A.17.1.2</t>
  </si>
  <si>
    <t>Implementación de la continuidad de la seguridad de la información</t>
  </si>
  <si>
    <t>A.17.1.3</t>
  </si>
  <si>
    <t>A.17.2</t>
  </si>
  <si>
    <t>Redundancias</t>
  </si>
  <si>
    <t>A.17.2.1</t>
  </si>
  <si>
    <t>A. 18 Cumplimiento</t>
  </si>
  <si>
    <t>A.18.1</t>
  </si>
  <si>
    <t>Cumplimiento de requisitos legales y contractuales</t>
  </si>
  <si>
    <t>A.18.1.1</t>
  </si>
  <si>
    <t>A.18.1.2</t>
  </si>
  <si>
    <t>Derechos de propiedad intelectual</t>
  </si>
  <si>
    <t>A.18.1.3</t>
  </si>
  <si>
    <t>Protección de registros</t>
  </si>
  <si>
    <t>A.18.1.4</t>
  </si>
  <si>
    <t>Privacidad y protección de datos personales</t>
  </si>
  <si>
    <t>A.18.1.5</t>
  </si>
  <si>
    <t>A.18.2</t>
  </si>
  <si>
    <t>Revisiones de seguridad de la información</t>
  </si>
  <si>
    <t>A.18.2.1</t>
  </si>
  <si>
    <t>Revisión independiente de la seguridad de la información</t>
  </si>
  <si>
    <t>A.18.2.2</t>
  </si>
  <si>
    <t>Cumplimiento con las políticas y normas de seguridad</t>
  </si>
  <si>
    <t>A.18.2.3</t>
  </si>
  <si>
    <t>Tomado de ISO/IEC 27001:2013 Anexo A</t>
  </si>
  <si>
    <t>Políticas para la seguridad de la información</t>
  </si>
  <si>
    <t>Revisión de las políticas para seguridad de la información</t>
  </si>
  <si>
    <t>Roles y responsabilidades para la seguridad de información</t>
  </si>
  <si>
    <t>Contacto con las  autoridades</t>
  </si>
  <si>
    <t>Seguridad de la información en la gestión de proyectos</t>
  </si>
  <si>
    <t>Toma de conciencia, educación y formación en la seguridad de la información</t>
  </si>
  <si>
    <t>Clasificación de la información</t>
  </si>
  <si>
    <t>Uso aceptable de los activos</t>
  </si>
  <si>
    <t>Etiquetado de la información</t>
  </si>
  <si>
    <t>Gestión de removibles</t>
  </si>
  <si>
    <t>Disposición de los medios</t>
  </si>
  <si>
    <t>Transferencia de medios físicos</t>
  </si>
  <si>
    <t>Gestión de derechos de acceso privilegiado</t>
  </si>
  <si>
    <t>Gestión de información de autenticación secreta de usuarios</t>
  </si>
  <si>
    <t>Revisión de los derechos de acceso de usuarios</t>
  </si>
  <si>
    <t>Sistema de gestión de contraseñas</t>
  </si>
  <si>
    <t>Control de acceso a códigos fuente de programas</t>
  </si>
  <si>
    <t>A.10 Criptografía</t>
  </si>
  <si>
    <t>Seguridad de oficinas, recintos e instalaciones</t>
  </si>
  <si>
    <t>Ubicación y protección de los equipos</t>
  </si>
  <si>
    <t>Mantenimiento de equipos</t>
  </si>
  <si>
    <t>Equipos de usuario desatendidos</t>
  </si>
  <si>
    <t xml:space="preserve">	A.12 Seguridad de las operaciones</t>
  </si>
  <si>
    <t>Procedimientos de operación documentados</t>
  </si>
  <si>
    <t>Separación de los ambientes de desarrollo, pruebas y operación</t>
  </si>
  <si>
    <t>Registros del administrador y del operador</t>
  </si>
  <si>
    <t>Instalación de software en sistemas operativos</t>
  </si>
  <si>
    <t>Restricciones sobre la instalación de software</t>
  </si>
  <si>
    <t>Políticas y procedimientos de transferencia de información</t>
  </si>
  <si>
    <t>Acuerdos sobre transferencia de información</t>
  </si>
  <si>
    <t>Acuerdos de confidencialidad o de no divulgación</t>
  </si>
  <si>
    <t>Análisis y especificación de requisitos de seguridad de la información</t>
  </si>
  <si>
    <t>Seguridad de servicios de las aplicaciones en redes publicas</t>
  </si>
  <si>
    <t>Protección de transacciones de los servicios de las aplicaciones</t>
  </si>
  <si>
    <t>Procedimientos de control de cambios en sistemas</t>
  </si>
  <si>
    <t>Revisión técnica de las aplicaciones después de cambios en la plataforma de operación</t>
  </si>
  <si>
    <t>Restricciones en los cambios a los paquetes de software</t>
  </si>
  <si>
    <t>Principios de construcción de sistemas seguros</t>
  </si>
  <si>
    <t>Desarrollo contratado externamente</t>
  </si>
  <si>
    <t>Pruebas de seguridad de sistemas</t>
  </si>
  <si>
    <t xml:space="preserve">	A.15 Relación con los proveedores</t>
  </si>
  <si>
    <t>Política de seguridad de la información para las relaciones con proveedores</t>
  </si>
  <si>
    <t>Seguimiento y revisión de los servicios de los proveedores</t>
  </si>
  <si>
    <t>Reporte de eventos de seguridad de la información</t>
  </si>
  <si>
    <t>Evaluación de eventos de seguridad de la información y decisiones sobre ellos</t>
  </si>
  <si>
    <t>Aprendizaje obtenido de los incidentes de seguridad de la información</t>
  </si>
  <si>
    <t>Continuidad de seguridad de la información</t>
  </si>
  <si>
    <t>Planificación de la continuidad de la seguridad de la información</t>
  </si>
  <si>
    <t>Verificación, revisión y evaluación de la continuidad de la seguridad de la información</t>
  </si>
  <si>
    <t>Disponibilidad de instalaciones de procesamiento de información.</t>
  </si>
  <si>
    <t>Identificación de la legislación aplicable y de los requisitos contractuales</t>
  </si>
  <si>
    <t>Reglamentación de controles criptográficos</t>
  </si>
  <si>
    <t>Revisión del cumplimiento técnico</t>
  </si>
  <si>
    <t>Cadena de suministro de tecnología de información y comunicación</t>
  </si>
  <si>
    <t>Anexo A Controles Seguridad Digital</t>
  </si>
  <si>
    <t xml:space="preserve">DEPENDENCIA </t>
  </si>
  <si>
    <t>Descripción del Riesgo</t>
  </si>
  <si>
    <t>Ejecución y administración de procesos</t>
  </si>
  <si>
    <t>Fallas tecnológicas</t>
  </si>
  <si>
    <t>Usuarios, productos y prácticas, organizacionales</t>
  </si>
  <si>
    <t>Daños Activos físicos / eventos externos</t>
  </si>
  <si>
    <t>Establecer la opción de manejo entre:
- Reducir (mitigar)
- Reducir (Transferir o compartir)
- Aceptar
- Evitar</t>
  </si>
  <si>
    <t>Análisis del Riesgo Inherente de Gestión y Seguridad de Información</t>
  </si>
  <si>
    <t>En el caso de Seguridad de la Información</t>
  </si>
  <si>
    <t>Análisis del Riesgo Residual de Gestión y Seguridad de la Información</t>
  </si>
  <si>
    <t>Acción ante la materialización</t>
  </si>
  <si>
    <t>Análisis del Riesgo Inherente de Gestión y Seguridad de la Información</t>
  </si>
  <si>
    <t xml:space="preserve">Amenazas
(ver Amenazas Seg. de la Información) </t>
  </si>
  <si>
    <t>Vulnerabilidades
(ver Vulnerabilidades Seg. de la Información)</t>
  </si>
  <si>
    <t>Alcance</t>
  </si>
  <si>
    <t>Alcance del Proceso</t>
  </si>
  <si>
    <t>Escribir el alcance del proceso.</t>
  </si>
  <si>
    <t>Escribir las amenazas establecidas en la hoja (ver Amenazas Seg. de la Información).</t>
  </si>
  <si>
    <t>Escribir las vulnerabilidades establecidas en la hoja (ver Vulnerabilidades Seg. de la Información).</t>
  </si>
  <si>
    <t>Escribir la fecha en la cual se realizó la valoración de los riesgos.</t>
  </si>
  <si>
    <t>Seleccionar el nombre del proceso de los riesgos a nombrar.</t>
  </si>
  <si>
    <t>Escribir el objetivo estratégico con el cual se relaciona el proceso al cual se le hace la identificación de los riesgos o el objetivo del proyecto  al cual se le quieren identificar los riesgos.</t>
  </si>
  <si>
    <t>Seleccionar la dependencia a cargo del proceso.</t>
  </si>
  <si>
    <t>Seleccionar la tipología del riesgo, teniendo en cuenta las siguientes tipologías:
- Riesgo de Gestión.
- Riesgo de Corrupción.
- Riesgo de Seguridad de la Información.</t>
  </si>
  <si>
    <t>Seleccionar la clasificación del riesgo, teniendo en cuenta la siguiente clasificación:
- Ejecución y administración de procesos
- Fraude Externo
- Fraude Interno
- Fallas tecnológicas
- Relaciones Laborales
- Usuarios, productos y prácticas, organizacionales
- Daños Activos físicos / eventos externos
- Corrupción
- Seguridad de la Información</t>
  </si>
  <si>
    <t>Aplica para la clase de riesgo de seguridad de la Información; seleccionar el Riesgo inherente de seguridad de la Información que afecta: Confidencialidad, Integridad y Disponibilidad.</t>
  </si>
  <si>
    <t>Aplica para la clase de riesgo de seguridad de la Información; escribir en el contexto de seguridad de la Información los elementos tales como aplicaciones de la organización, servicios web, redes, hardware, información física o de la Información, recurso humano, entre otros, que utiliza la organización para funcionar en el entorno de la Información.</t>
  </si>
  <si>
    <t>Esta casilla esta formulada para definir la probabilidad inherente.</t>
  </si>
  <si>
    <t>Esta casilla esta formulada para definir el porcentaje de la probabilidad inherente.</t>
  </si>
  <si>
    <t>Seleccionar el criterio del impacto inherente.</t>
  </si>
  <si>
    <t>Esta casilla esta formulada para definir el impacto inherente.</t>
  </si>
  <si>
    <t>Esta casilla esta formulada para definir el porcentaje del impacto inherente.</t>
  </si>
  <si>
    <t>Esta casilla esta formulada para definir la zona del riesgo inherente.</t>
  </si>
  <si>
    <t>Seleccionar la probabilidad del riesgo inherente, teniendo en cuenta si es:
1. Rara vez
2. Improbable . 
3. Posible 
4. Probable 
5. Casi Seguro
Lo anterior verificándolo con la tabla de Probabilidades anexa al formato.</t>
  </si>
  <si>
    <t>Esta casilla esta formulada para definir la afectación, al seleccionar el tipo de control</t>
  </si>
  <si>
    <t>Seleccionar:
- Documentación
- Frecuencia
- Evidencia</t>
  </si>
  <si>
    <t>Probabilidad Residual Final</t>
  </si>
  <si>
    <t>Esta casilla esta formulada para generar la probabilidad residual inicial.</t>
  </si>
  <si>
    <t>Esta casilla esta formulada para generar la probabilidad residual final.</t>
  </si>
  <si>
    <t>Esta casilla esta formulada para generar el porcentaje de la probabilidad final.</t>
  </si>
  <si>
    <t>Esta casilla esta formulada para genera el impacto residual.</t>
  </si>
  <si>
    <t>Esta casilla esta formulada para generar el porcentaje del impacto residual.</t>
  </si>
  <si>
    <t>Esta casilla esta formulada para generar la zona del riesgo residual.</t>
  </si>
  <si>
    <t>Establecer la formula del indicador.</t>
  </si>
  <si>
    <t>Escribir la fecha de inicio de la actividad (DD/MM/AAA).</t>
  </si>
  <si>
    <t>Escribir la fecha de terminación de la actividad (DD/MM/AAA).</t>
  </si>
  <si>
    <t>Establecer el nombre del indicador para la acción asociada a mejorar el control.</t>
  </si>
  <si>
    <t>Causa Raíz</t>
  </si>
  <si>
    <t>Esta casilla esta formulada para dar observación si el proceso esta correcto o erróneo.</t>
  </si>
  <si>
    <t>Estratégica para Combatir el Riesgo
NOTA: (Ningún riesgo de corrupción podrá ser aceptado).</t>
  </si>
  <si>
    <t>Métrica
(Formula)</t>
  </si>
  <si>
    <t>PROCESO</t>
  </si>
  <si>
    <t>INFORMACIÓN BÁSICA DEL ACTIVO</t>
  </si>
  <si>
    <t>CRITERIOS DE SEGURIDAD</t>
  </si>
  <si>
    <t xml:space="preserve">Contiene datos personales </t>
  </si>
  <si>
    <t>LISTADO DE PROCESOS</t>
  </si>
  <si>
    <t>Dirección General</t>
  </si>
  <si>
    <t>Subdirección de Gestión y Planeación Técnica del Espectro</t>
  </si>
  <si>
    <t>Subdirección de Vigilancia y Control</t>
  </si>
  <si>
    <t>Subdirección de Soporte Institucional</t>
  </si>
  <si>
    <t>Escribir el nombre del riesgo identificado.
- No se debe describir como riesgos omisiones ni desviaciones del control.
Ejemplo: errores en la liquidación de la nómina por fallas en los procedimientos existentes.
- No describir causas como riesgos
Ejemplo: inadecuado funcionamiento de la plataforma estratégica donde se realiza el seguimiento a la planeación.
- No describir riesgos como la negación de un control.
Ejemplo: retrasos en la prestación del servicio por no contar con digiturno para la atención.
- No existen riesgos transversales, lo que pueden existir son causas transversales.
Ejemplo: pérdida de expedientes.</t>
  </si>
  <si>
    <t>Causa Inmediata
(¿Cómo?)</t>
  </si>
  <si>
    <t>Impacto
(¿Qué?)</t>
  </si>
  <si>
    <t>Seleccionar las consecuencias que puede ocasionar a la organización la materialización del riesgo, eligiendo:
- Económico
- Reputacional
- Económico y Reputacional
(¿Qué?)</t>
  </si>
  <si>
    <t>Escribir las circunstancias o situaciones más evidentes sobre las cuales se presenta el riesgo, las mismas no constituyen la causa principal o base para que se presente el riesgo.
(¿Cómo?)</t>
  </si>
  <si>
    <t>Escribir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(¿Por Qué?)</t>
  </si>
  <si>
    <t>Frecuencia con la cual se realiza la actividad que hace referencia el riesgo</t>
  </si>
  <si>
    <t>Anexo A SD (indicar A.X.X.X; 4 códigos) Seguridad de la Información</t>
  </si>
  <si>
    <t>Escribir los controles identificados en el riesgo, indicando los cuatro códigos establecidos en la hoja Anexo A Seguridad de la Información (Anexo A Seg. Dig).</t>
  </si>
  <si>
    <t>Esta casilla esta formulada, de la identificación de la probabilidad y el impacto del riesgo, establecer la zona de este en la tabla de Zona del Riesgo (Valoración del Riesgo) :
-	BAJA
-	MODERADA
-	ALTA
-	ESTREMA</t>
  </si>
  <si>
    <t>Esta casilla esa formulada, de la identificación de la probabilidad y el impacto del riesgo, establecer la zona de este en la tabla de Zona del Riesgo (Valoración del Riesgo) :
-	BAJA
-	MODERADA
-	ALTA
-	ESTREMA</t>
  </si>
  <si>
    <t xml:space="preserve">Eficacia de los controles
(si / no) </t>
  </si>
  <si>
    <t xml:space="preserve">Eficacia de los controles (si / no) </t>
  </si>
  <si>
    <t>Seleccione si el control fue eficaz (Si o No).</t>
  </si>
  <si>
    <t>¿Afecta al grupo de funcionarios del proceso?</t>
  </si>
  <si>
    <t>¿Afecta el cumplimiento de metas y objetivos de la dependencia?</t>
  </si>
  <si>
    <t>¿Afecta el cumplimiento de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</si>
  <si>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</si>
  <si>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</si>
  <si>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</si>
  <si>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</si>
  <si>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o servicios o los recursos públicos?</t>
  </si>
  <si>
    <t>¿Genera pérdida de información de la Entidad?</t>
  </si>
  <si>
    <t>¿Genera intervención de los órganos de control, de la Fiscalía, u otro ente?</t>
  </si>
  <si>
    <t>¿Da lugar a procesos sancionatorios?</t>
  </si>
  <si>
    <t>¿Da lugar a procesos disciplinarios?</t>
  </si>
  <si>
    <t>¿Da lugar a procesos fiscales?</t>
  </si>
  <si>
    <t xml:space="preserve">¿Da lugar a procesos Penales? </t>
  </si>
  <si>
    <t>¿Genera pérdida de credibilidad del sector?</t>
  </si>
  <si>
    <t>¿Ocasiona lesiones físicas o pérdida de vidas humanas?</t>
  </si>
  <si>
    <t>¿Afecta la imagen regional?</t>
  </si>
  <si>
    <t>¿Afecta la imagen nacional?</t>
  </si>
  <si>
    <t>¿Genera daño ambiental?</t>
  </si>
  <si>
    <t>Riesgo de Seguridad de la Información.</t>
  </si>
  <si>
    <t>Implementar técnicas predictivas a partir del análisis de datos e inteligencia de negocios para la gestión del espectro.</t>
  </si>
  <si>
    <t>Formular nuevas alternativas y métodos ágiles para la asignación del espectro.</t>
  </si>
  <si>
    <t>Definir las posiciones de Colombia para la CMR-23, con base en los proyectos de investigación desarrollados para defender los intereses del país.</t>
  </si>
  <si>
    <t>Identificar necesidades de espectro en los servicios de radiocomunicaciones de los diferentes sectores económicos.</t>
  </si>
  <si>
    <t>Consolidar un plan de propuestas para el uso del espectro de los distintos sectores.</t>
  </si>
  <si>
    <t>Desarrollar acciones innovadoras que faciliten el uso del espectro.</t>
  </si>
  <si>
    <t>Implementar una gestión integral del cambio que facilite la transformación digital.</t>
  </si>
  <si>
    <t>Fortalecer a la ANE mediante la promoción de un adecuado ambiente y cultura organizacional y de la efectividad en los procesos que soportan el desarrollo de sus actividades.</t>
  </si>
  <si>
    <t>Transversal a todos los Objetivos Estratégicos.</t>
  </si>
  <si>
    <t>Probabilidad Residual Inicial</t>
  </si>
  <si>
    <t>Medición del Indicador</t>
  </si>
  <si>
    <t>Resultado del Indicador</t>
  </si>
  <si>
    <t>Fecha de medición</t>
  </si>
  <si>
    <t>Indique el resultado del indicador.</t>
  </si>
  <si>
    <t>Indique la fecha de la medición del indicador.</t>
  </si>
  <si>
    <t>Posibilidad de Dádiva o beneficio a nombre propio o para terceros por influir en xxxxxxxxxxxxxxxxxxxx</t>
  </si>
  <si>
    <t>Causa Raíz
(¿Por Qué?)</t>
  </si>
  <si>
    <t>Seleccionar el impacto del riesgo inherente, teniendo en cuenta si es:
1. Catastrófico
2 Mayor
3. Moderado
4. Menor
5. Insignificante
Lo anterior verificándolo con la tabla de impacto  anexa al formato.
Para identificar el impacto de los riesgos de Corrupción diligenciar el anexo IMPACTO CORRUPCIÓN
Nota: Tratándose de riesgos de corrupción únicamente hay disminución de probabilidad. Es decir, para el impacto NO OPERA el desplazamiento.</t>
  </si>
  <si>
    <t>Seleccionar:
- Tipo de Control:
*Controles Preventivos: control accionado en la entrada del proceso y antes de que se realice la actividad originadora del riesgo, se busca establecer las condiciones que aseguren el resultado final esperado.
*Controles Detectivos: control accionado durante la ejecución del proceso. Estos controles detectan el riesgo, pero generan reprocesos.
*Controles Correctivos: control accionado en la salida del proceso y después de que se materializa el riesgo. Estos controles tienen costos implícitos.
- Implementación: Automática o Manual.
- Calificación (esta casilla esta formulada para generar la calificación de la eficiencia).</t>
  </si>
  <si>
    <t>Escribir el impacto del riesgo residual, teniendo en cuenta si es:
1. Catastrófico
2 Mayor
3. Moderado
4. Menor
5. Insignificante
Lo anterior verificándolo con la tabla de impacto  anexa al formato.
Nota: Tratándose de riesgos de corrupción únicamente hay disminución de probabilidad. Es decir, para el impacto NO OPERA el desplazamiento.</t>
  </si>
  <si>
    <t>D E B E
E S TA B L E C E R
A C  I O N E S PA R A
FO R TA L E C E R E L
C O N T R O L
S Í / N O</t>
  </si>
  <si>
    <t>Leve o Insignificante (No es posible para R de Corrupción)</t>
  </si>
  <si>
    <t>• El riesgo afecta la imagen de la entidad internamente, de conocimiento general, nivel interno, de junta directiva y accionistas y/o de proveedores</t>
  </si>
  <si>
    <t>Menor (No es posible para R de Corrupción)</t>
  </si>
  <si>
    <t>• El riesgo afecta la imagen de  la entidad con efecto publicitario sostenido a nivel de sector administrativo, nivel departamental o municipal</t>
  </si>
  <si>
    <t>Perfilar la información de los grupos de interés mediante el uso de herramientas tecnologías.</t>
  </si>
  <si>
    <t>Fortalecer los canales de comunicación para que la ANE interactúe efectivamente con los grupos de interés.</t>
  </si>
  <si>
    <t>Propósito del Control</t>
  </si>
  <si>
    <t>Escriba cual es el propósito del control aplicado.</t>
  </si>
  <si>
    <t>Soporte / Evidencia</t>
  </si>
  <si>
    <t>Escribir las acciones a realizar para mejorar la prevención o control del riesgo  (Como se realiza la actividad de control).</t>
  </si>
  <si>
    <t>*Atributos de Formalización</t>
  </si>
  <si>
    <t>Periodicidad de Aplicación de Control</t>
  </si>
  <si>
    <t xml:space="preserve">Cargo responsable </t>
  </si>
  <si>
    <t>Periodo de Seguimiento</t>
  </si>
  <si>
    <t>Diario</t>
  </si>
  <si>
    <t>Semanal</t>
  </si>
  <si>
    <t>Mensual</t>
  </si>
  <si>
    <t>Bimestral</t>
  </si>
  <si>
    <t>Trimestral</t>
  </si>
  <si>
    <t>Semestral</t>
  </si>
  <si>
    <t>Anual</t>
  </si>
  <si>
    <t>Cada vez que se requiera</t>
  </si>
  <si>
    <t>Escribir el cargo responsable de la actividad a realizar.</t>
  </si>
  <si>
    <t>Escribir el periodo del seguimiento: Escribir el periodo del seguimiento: Diario, Semanal, Mensual, Bimestral, Trimestral, Semestral, Anual, Cada vez que se requiera y Cuando se determine que es adecuada.</t>
  </si>
  <si>
    <t>Versión del Mapa de Riesgos</t>
  </si>
  <si>
    <t>Fecha de Realización del Mapa de Riesgos (DD/MM/AAAA)</t>
  </si>
  <si>
    <t>Indique la periodicidad de aplicación del Control: Diario, Semanal, Mensual, Bimestral, Trimestral, Semestral, Anual y Cada vez que se requiera.</t>
  </si>
  <si>
    <t>Que pasa con las desviaciones resultantes al ejecutar el control.</t>
  </si>
  <si>
    <t>Periodicidad de Aplicación del Control</t>
  </si>
  <si>
    <t>Describa las acciones realizarían si se presentará desviaciones resultantes al ejecutar el control.</t>
  </si>
  <si>
    <t xml:space="preserve">Observaciones </t>
  </si>
  <si>
    <t>INFORMACIÓN ADICIONAL DEL ACTIVO</t>
  </si>
  <si>
    <t>ROLES Y RESPONSABILIDADES FRENTE A LOS ACTIVOS DE INFORMACIÓN</t>
  </si>
  <si>
    <t>TIPO DE SOPORTE</t>
  </si>
  <si>
    <t>DATOS PERSONALES LEY 1581 DE 2012</t>
  </si>
  <si>
    <t>RESPALDO DE INFORMACIÓN</t>
  </si>
  <si>
    <t>Roles frente a bases de datos</t>
  </si>
  <si>
    <t>Esta infomación aplica para activos de información en los casos de hardware, software o componentes de red</t>
  </si>
  <si>
    <t xml:space="preserve">Marca con una X eligiendo el tipo de soporte del activo de información </t>
  </si>
  <si>
    <t>Aplica para los activos análogos, digitales o electrónicos.</t>
  </si>
  <si>
    <t>La presentación solo aplica para digital o electrónico</t>
  </si>
  <si>
    <t>Excepción Ley 1712</t>
  </si>
  <si>
    <t>Presentación de información</t>
  </si>
  <si>
    <t>Objeto legítimo de la excepción para información clasificada</t>
  </si>
  <si>
    <t>Objeto legítimo de la excepción para información reservada</t>
  </si>
  <si>
    <t>Nombre del soporte de la ejecución de las acciones</t>
  </si>
  <si>
    <t>Ubicación o link donde se encuentra el soporte</t>
  </si>
  <si>
    <r>
      <t>Fuente</t>
    </r>
    <r>
      <rPr>
        <sz val="10"/>
        <color theme="1" tint="0.249977111117893"/>
        <rFont val="Verdana"/>
        <family val="2"/>
      </rPr>
      <t>: ISO/IEC 27005:2009</t>
    </r>
  </si>
  <si>
    <r>
      <t>Fuente</t>
    </r>
    <r>
      <rPr>
        <sz val="10"/>
        <color theme="1" tint="0.249977111117893"/>
        <rFont val="Verdana"/>
        <family val="2"/>
      </rPr>
      <t>: ISO/IEC 27005</t>
    </r>
  </si>
  <si>
    <r>
      <rPr>
        <b/>
        <sz val="12"/>
        <color theme="1" tint="0.249977111117893"/>
        <rFont val="Verdana"/>
        <family val="2"/>
      </rPr>
      <t>*Nota 1:</t>
    </r>
    <r>
      <rPr>
        <sz val="12"/>
        <color theme="1" tint="0.249977111117893"/>
        <rFont val="Verdana"/>
        <family val="2"/>
      </rPr>
      <t xml:space="preserve"> Los atributos de formalización se recogerán de manera informativa, con el fin de conocer el entorno del control y complementar el análisis con elementos cualitativos; éstos no tienen una incidencia directa en su efectividad.</t>
    </r>
  </si>
  <si>
    <r>
      <t>Responder afirmativamente de 1 a 5 pregunta(s) genera un impacto</t>
    </r>
    <r>
      <rPr>
        <b/>
        <sz val="10"/>
        <color theme="1" tint="0.249977111117893"/>
        <rFont val="Verdana"/>
        <family val="2"/>
      </rPr>
      <t xml:space="preserve"> Moderado - 3</t>
    </r>
    <r>
      <rPr>
        <sz val="11"/>
        <color theme="1" tint="0.249977111117893"/>
        <rFont val="Verdana"/>
        <family val="2"/>
      </rPr>
      <t xml:space="preserve">.
Responder afirmativamente de 6 a 11 preguntas genera un impacto </t>
    </r>
    <r>
      <rPr>
        <b/>
        <sz val="10"/>
        <color theme="1" tint="0.249977111117893"/>
        <rFont val="Verdana"/>
        <family val="2"/>
      </rPr>
      <t>Mayor - 4</t>
    </r>
    <r>
      <rPr>
        <sz val="11"/>
        <color theme="1" tint="0.249977111117893"/>
        <rFont val="Verdana"/>
        <family val="2"/>
      </rPr>
      <t xml:space="preserve">.
Responder afirmativamente de 12 a 19 preguntas genera un impacto </t>
    </r>
    <r>
      <rPr>
        <b/>
        <sz val="10"/>
        <color theme="1" tint="0.249977111117893"/>
        <rFont val="Verdana"/>
        <family val="2"/>
      </rPr>
      <t>Catastrófico- 5</t>
    </r>
    <r>
      <rPr>
        <sz val="11"/>
        <color theme="1" tint="0.249977111117893"/>
        <rFont val="Verdana"/>
        <family val="2"/>
      </rPr>
      <t>.</t>
    </r>
  </si>
  <si>
    <r>
      <rPr>
        <b/>
        <sz val="11"/>
        <color theme="1" tint="0.249977111117893"/>
        <rFont val="Verdana"/>
        <family val="2"/>
      </rPr>
      <t xml:space="preserve">MODERADO </t>
    </r>
    <r>
      <rPr>
        <sz val="11"/>
        <color theme="1" tint="0.249977111117893"/>
        <rFont val="Verdana"/>
        <family val="2"/>
      </rPr>
      <t>Genera medianas consecuencias sobre la entidad</t>
    </r>
  </si>
  <si>
    <r>
      <rPr>
        <b/>
        <sz val="11"/>
        <color theme="1" tint="0.249977111117893"/>
        <rFont val="Verdana"/>
        <family val="2"/>
      </rPr>
      <t>MAYOR</t>
    </r>
    <r>
      <rPr>
        <sz val="11"/>
        <color theme="1" tint="0.249977111117893"/>
        <rFont val="Verdana"/>
        <family val="2"/>
      </rPr>
      <t xml:space="preserve"> Genera altas consecuencias sobre la entidad.</t>
    </r>
  </si>
  <si>
    <r>
      <rPr>
        <b/>
        <sz val="11"/>
        <color theme="1" tint="0.249977111117893"/>
        <rFont val="Verdana"/>
        <family val="2"/>
      </rPr>
      <t xml:space="preserve">CATASTRÓFICO </t>
    </r>
    <r>
      <rPr>
        <sz val="11"/>
        <color theme="1" tint="0.249977111117893"/>
        <rFont val="Verdana"/>
        <family val="2"/>
      </rPr>
      <t xml:space="preserve">  Genera consecuencias desastrosas para la entidad</t>
    </r>
  </si>
  <si>
    <t>No aplica</t>
  </si>
  <si>
    <t xml:space="preserve">Alcance </t>
  </si>
  <si>
    <t>LEY DE TRANSAPARENCIA</t>
  </si>
  <si>
    <r>
      <t xml:space="preserve">Macroproceso 
</t>
    </r>
    <r>
      <rPr>
        <sz val="10"/>
        <color rgb="FF002060"/>
        <rFont val="Vernada"/>
      </rPr>
      <t>(Indicar el nombre del macroproceso al que pertenece el activo)</t>
    </r>
  </si>
  <si>
    <r>
      <t xml:space="preserve">Proceso 
</t>
    </r>
    <r>
      <rPr>
        <sz val="10"/>
        <color rgb="FF002060"/>
        <rFont val="Vernada"/>
      </rPr>
      <t>(Indicar el nombre del proceso al que pertenece el activo) la lista se desplegar de acuerdo al Macroproceso seleccionado</t>
    </r>
  </si>
  <si>
    <r>
      <t xml:space="preserve">Grupo interno 
</t>
    </r>
    <r>
      <rPr>
        <sz val="10"/>
        <color rgb="FF002060"/>
        <rFont val="Vernada"/>
      </rPr>
      <t>(indicar el nombre del Grupo interno de trabajo si aplica)</t>
    </r>
  </si>
  <si>
    <r>
      <t xml:space="preserve">Fecha de generación del activo: </t>
    </r>
    <r>
      <rPr>
        <sz val="10"/>
        <color rgb="FF002060"/>
        <rFont val="Vernada"/>
      </rPr>
      <t>Indicar cual fue la fecha en la que se generó el activo en formato DD/MM/AA o la periodicidad</t>
    </r>
  </si>
  <si>
    <r>
      <rPr>
        <b/>
        <sz val="10"/>
        <color rgb="FF002060"/>
        <rFont val="Vernada"/>
      </rPr>
      <t>Nombre o título del Activo de Información</t>
    </r>
    <r>
      <rPr>
        <sz val="10"/>
        <color rgb="FF002060"/>
        <rFont val="Vernada"/>
      </rPr>
      <t xml:space="preserve">
</t>
    </r>
  </si>
  <si>
    <r>
      <rPr>
        <b/>
        <sz val="10"/>
        <color rgb="FF002060"/>
        <rFont val="Vernada"/>
      </rPr>
      <t>Descripción</t>
    </r>
    <r>
      <rPr>
        <sz val="10"/>
        <color rgb="FF002060"/>
        <rFont val="Vernada"/>
      </rPr>
      <t xml:space="preserve">
 (Breve descripción del contenido del activo)</t>
    </r>
  </si>
  <si>
    <r>
      <rPr>
        <b/>
        <sz val="10"/>
        <color rgb="FF002060"/>
        <rFont val="Vernada"/>
      </rPr>
      <t xml:space="preserve">TRD </t>
    </r>
    <r>
      <rPr>
        <sz val="10"/>
        <color rgb="FF002060"/>
        <rFont val="Vernada"/>
      </rPr>
      <t xml:space="preserve">
(El activo de información está incluído en la TRD de la Entidad)</t>
    </r>
  </si>
  <si>
    <r>
      <t xml:space="preserve"> Tipo de activo de información
</t>
    </r>
    <r>
      <rPr>
        <sz val="10"/>
        <color rgb="FF002060"/>
        <rFont val="Vernada"/>
      </rPr>
      <t>(Seleccione el tipo de activos de información</t>
    </r>
    <r>
      <rPr>
        <b/>
        <sz val="10"/>
        <color rgb="FF002060"/>
        <rFont val="Vernada"/>
      </rPr>
      <t xml:space="preserve">) </t>
    </r>
  </si>
  <si>
    <r>
      <rPr>
        <b/>
        <sz val="10"/>
        <color rgb="FF002060"/>
        <rFont val="Vernada"/>
      </rPr>
      <t xml:space="preserve"> Idioma </t>
    </r>
    <r>
      <rPr>
        <sz val="10"/>
        <color rgb="FF002060"/>
        <rFont val="Vernada"/>
      </rPr>
      <t xml:space="preserve">
(Seleccione el idioma, lengua o dialecto del activo)  Solo Aplica para Tipo de activo Información</t>
    </r>
  </si>
  <si>
    <r>
      <rPr>
        <b/>
        <sz val="10"/>
        <color rgb="FF002060"/>
        <rFont val="Vernada"/>
      </rPr>
      <t xml:space="preserve">Medio de Conservación y/o soporte </t>
    </r>
    <r>
      <rPr>
        <sz val="10"/>
        <color rgb="FF002060"/>
        <rFont val="Vernada"/>
      </rPr>
      <t xml:space="preserve">
(medio en el que se encuentra el activo)</t>
    </r>
  </si>
  <si>
    <r>
      <rPr>
        <b/>
        <sz val="10"/>
        <color rgb="FF002060"/>
        <rFont val="Vernada"/>
      </rPr>
      <t xml:space="preserve">Formato </t>
    </r>
    <r>
      <rPr>
        <sz val="10"/>
        <color rgb="FF002060"/>
        <rFont val="Vernada"/>
      </rPr>
      <t xml:space="preserve">
(Es la forma o modo en la que se encuentra el activo)</t>
    </r>
  </si>
  <si>
    <r>
      <rPr>
        <b/>
        <sz val="10"/>
        <color rgb="FF002060"/>
        <rFont val="Vernada"/>
      </rPr>
      <t>Accesibilidad de la Información</t>
    </r>
    <r>
      <rPr>
        <sz val="10"/>
        <color rgb="FF002060"/>
        <rFont val="Vernada"/>
      </rPr>
      <t xml:space="preserve"> (cómo se encuentra el activo para ser solicitado)</t>
    </r>
  </si>
  <si>
    <r>
      <rPr>
        <b/>
        <sz val="10"/>
        <color rgb="FF002060"/>
        <rFont val="Vernada"/>
      </rPr>
      <t xml:space="preserve">Ubicación del activo y/o lugar de consulta </t>
    </r>
    <r>
      <rPr>
        <sz val="10"/>
        <color rgb="FF002060"/>
        <rFont val="Vernada"/>
      </rPr>
      <t xml:space="preserve">
(Indicar el lugar donde puede ser consultado el activo)</t>
    </r>
  </si>
  <si>
    <r>
      <rPr>
        <b/>
        <sz val="10"/>
        <color rgb="FF002060"/>
        <rFont val="Vernada"/>
      </rPr>
      <t>Frecuencia de utilización del activo:</t>
    </r>
    <r>
      <rPr>
        <sz val="10"/>
        <color rgb="FF002060"/>
        <rFont val="Vernada"/>
      </rPr>
      <t xml:space="preserve"> Registrar la periodicidad en la cual se utiliza el activo de información (Diaria, mensual, por demanda, etc)</t>
    </r>
  </si>
  <si>
    <r>
      <rPr>
        <b/>
        <sz val="10"/>
        <color rgb="FF002060"/>
        <rFont val="Vernada"/>
      </rPr>
      <t xml:space="preserve">Actualización de información </t>
    </r>
    <r>
      <rPr>
        <sz val="10"/>
        <color rgb="FF002060"/>
        <rFont val="Vernada"/>
      </rPr>
      <t>Registro de frecuencia de generación o actualización del activos de información</t>
    </r>
  </si>
  <si>
    <r>
      <t xml:space="preserve">¿Quién produce la información? </t>
    </r>
    <r>
      <rPr>
        <sz val="10"/>
        <color rgb="FF002060"/>
        <rFont val="Vernada"/>
      </rPr>
      <t>Proceso que produce la información</t>
    </r>
  </si>
  <si>
    <r>
      <t xml:space="preserve">Propietario del activo </t>
    </r>
    <r>
      <rPr>
        <sz val="10"/>
        <color rgb="FF002060"/>
        <rFont val="Vernada"/>
      </rPr>
      <t>(cargo del responsable del proceso que crea o produce la información)</t>
    </r>
  </si>
  <si>
    <r>
      <t xml:space="preserve">Custodio </t>
    </r>
    <r>
      <rPr>
        <sz val="10"/>
        <color rgb="FF002060"/>
        <rFont val="Vernada"/>
      </rPr>
      <t>(cargo, proceso o grupo de trabajo  responsable de la custodia de la información</t>
    </r>
    <r>
      <rPr>
        <b/>
        <sz val="10"/>
        <color rgb="FF002060"/>
        <rFont val="Vernada"/>
      </rPr>
      <t>)</t>
    </r>
    <r>
      <rPr>
        <sz val="10"/>
        <color rgb="FF002060"/>
        <rFont val="Vernada"/>
      </rPr>
      <t xml:space="preserve">
</t>
    </r>
  </si>
  <si>
    <r>
      <rPr>
        <b/>
        <sz val="10"/>
        <color rgb="FF002060"/>
        <rFont val="Vernada"/>
      </rPr>
      <t>Disponibilidad</t>
    </r>
    <r>
      <rPr>
        <sz val="10"/>
        <color rgb="FF002060"/>
        <rFont val="Vernada"/>
      </rPr>
      <t xml:space="preserve">
(Baja, media, alta)</t>
    </r>
  </si>
  <si>
    <r>
      <rPr>
        <b/>
        <sz val="10"/>
        <color rgb="FF002060"/>
        <rFont val="Vernada"/>
      </rPr>
      <t xml:space="preserve">Confidencialidad </t>
    </r>
    <r>
      <rPr>
        <sz val="10"/>
        <color rgb="FF002060"/>
        <rFont val="Vernada"/>
      </rPr>
      <t>(Pública Reservada, Pública Clasificada y Pública). Aplica para todos los tipos de activos</t>
    </r>
  </si>
  <si>
    <r>
      <rPr>
        <b/>
        <sz val="10"/>
        <color rgb="FF002060"/>
        <rFont val="Vernada"/>
      </rPr>
      <t>Integridad</t>
    </r>
    <r>
      <rPr>
        <sz val="10"/>
        <color rgb="FF002060"/>
        <rFont val="Vernada"/>
      </rPr>
      <t xml:space="preserve">
(Bajo, medio, alto)</t>
    </r>
  </si>
  <si>
    <r>
      <rPr>
        <b/>
        <sz val="10"/>
        <color rgb="FF002060"/>
        <rFont val="Vernada"/>
      </rPr>
      <t xml:space="preserve">Criticidad
</t>
    </r>
    <r>
      <rPr>
        <sz val="10"/>
        <color rgb="FF002060"/>
        <rFont val="Vernada"/>
      </rPr>
      <t xml:space="preserve"> (campo automático)</t>
    </r>
  </si>
  <si>
    <r>
      <t>Nivel de riesgos</t>
    </r>
    <r>
      <rPr>
        <sz val="10"/>
        <color rgb="FF002060"/>
        <rFont val="Vernada"/>
      </rPr>
      <t xml:space="preserve"> (campo automático)</t>
    </r>
  </si>
  <si>
    <r>
      <t xml:space="preserve">Infraestructura Crítica Cibernética </t>
    </r>
    <r>
      <rPr>
        <sz val="10"/>
        <color rgb="FF002060"/>
        <rFont val="Vernada"/>
      </rPr>
      <t>(indicar si es ICC )</t>
    </r>
  </si>
  <si>
    <r>
      <rPr>
        <b/>
        <sz val="10"/>
        <color rgb="FF002060"/>
        <rFont val="Vernada"/>
      </rPr>
      <t>Públicos</t>
    </r>
    <r>
      <rPr>
        <sz val="10"/>
        <color rgb="FF002060"/>
        <rFont val="Vernada"/>
      </rPr>
      <t xml:space="preserve"> (indique si los datos personales son públicos)</t>
    </r>
  </si>
  <si>
    <r>
      <t xml:space="preserve">Semi-privados </t>
    </r>
    <r>
      <rPr>
        <sz val="10"/>
        <color rgb="FF002060"/>
        <rFont val="Vernada"/>
      </rPr>
      <t>(indique si los datos personales son semi-privados)</t>
    </r>
  </si>
  <si>
    <r>
      <t xml:space="preserve">5.6.3 Privados </t>
    </r>
    <r>
      <rPr>
        <sz val="10"/>
        <color rgb="FF002060"/>
        <rFont val="Vernada"/>
      </rPr>
      <t>(indique si los datos personales son privados)</t>
    </r>
  </si>
  <si>
    <r>
      <t xml:space="preserve">Sensibles </t>
    </r>
    <r>
      <rPr>
        <sz val="10"/>
        <color rgb="FF002060"/>
        <rFont val="Vernada"/>
      </rPr>
      <t>(indique si los datos personales son sensibles)</t>
    </r>
  </si>
  <si>
    <r>
      <t xml:space="preserve">Niños, niñas o adolescentes </t>
    </r>
    <r>
      <rPr>
        <sz val="10"/>
        <color rgb="FF002060"/>
        <rFont val="Vernada"/>
      </rPr>
      <t>(indique si los datos personales son de Niños, Niñas o Adolescentes)</t>
    </r>
  </si>
  <si>
    <r>
      <t xml:space="preserve">Datos personales que contiene </t>
    </r>
    <r>
      <rPr>
        <sz val="10"/>
        <color rgb="FF002060"/>
        <rFont val="Vernada"/>
      </rPr>
      <t>Listado que contiene el archivo con datos personales (Nombre, Correo electrónico, Dirección de residencai, etc.)</t>
    </r>
  </si>
  <si>
    <r>
      <t xml:space="preserve">Plazo de clasificación o reserva  </t>
    </r>
    <r>
      <rPr>
        <sz val="10"/>
        <color rgb="FF002060"/>
        <rFont val="Vernada"/>
      </rPr>
      <t>Medida de tiempo con respecto al cumplimiento de alguna</t>
    </r>
    <r>
      <rPr>
        <b/>
        <sz val="10"/>
        <color rgb="FF002060"/>
        <rFont val="Vernada"/>
      </rPr>
      <t xml:space="preserve"> </t>
    </r>
    <r>
      <rPr>
        <sz val="10"/>
        <color rgb="FF002060"/>
        <rFont val="Vernada"/>
      </rPr>
      <t>condición. Solo aplica para la información clasificada o reservada</t>
    </r>
  </si>
  <si>
    <r>
      <t xml:space="preserve">¿Se realiza Backup? </t>
    </r>
    <r>
      <rPr>
        <sz val="10"/>
        <color rgb="FF002060"/>
        <rFont val="Vernada"/>
      </rPr>
      <t>Si o No</t>
    </r>
  </si>
  <si>
    <r>
      <t xml:space="preserve">Tipo de Backup </t>
    </r>
    <r>
      <rPr>
        <sz val="10"/>
        <color rgb="FF002060"/>
        <rFont val="Vernada"/>
      </rPr>
      <t>Puede ser backup incremental o total</t>
    </r>
  </si>
  <si>
    <r>
      <t xml:space="preserve">Periodicidad </t>
    </r>
    <r>
      <rPr>
        <sz val="10"/>
        <color rgb="FF002060"/>
        <rFont val="Vernada"/>
      </rPr>
      <t>¿Cada cuanto se realiza el backup?</t>
    </r>
    <r>
      <rPr>
        <b/>
        <sz val="10"/>
        <color rgb="FF002060"/>
        <rFont val="Vernada"/>
      </rPr>
      <t xml:space="preserve"> </t>
    </r>
    <r>
      <rPr>
        <sz val="10"/>
        <color rgb="FF002060"/>
        <rFont val="Vernada"/>
      </rPr>
      <t>Si es cada vez que se solicita, es por demanda, delo contrario el periodo 15 días, diario, en tiempo real, etc.</t>
    </r>
  </si>
  <si>
    <r>
      <t xml:space="preserve">Lugar de Almacenamiento </t>
    </r>
    <r>
      <rPr>
        <sz val="10"/>
        <color rgb="FF002060"/>
        <rFont val="Vernada"/>
      </rPr>
      <t>Ruta del lugar físico o lógico</t>
    </r>
  </si>
  <si>
    <r>
      <t xml:space="preserve">Responsable del tratamiento </t>
    </r>
    <r>
      <rPr>
        <sz val="10"/>
        <color rgb="FF002060"/>
        <rFont val="Vernada"/>
      </rPr>
      <t>(Quien decida sobre la base de datos y/o el Tratamiento de los datos). Es a quien el titular autorizó para el tratamiento de datos personales</t>
    </r>
  </si>
  <si>
    <r>
      <t xml:space="preserve">Encargado </t>
    </r>
    <r>
      <rPr>
        <sz val="10"/>
        <color rgb="FF002060"/>
        <rFont val="Vernada"/>
      </rPr>
      <t>(Quien realice el Tratamiento de datos personales asignado por el Responsable del Tratamiento;)</t>
    </r>
  </si>
  <si>
    <r>
      <t xml:space="preserve">Marca </t>
    </r>
    <r>
      <rPr>
        <sz val="10"/>
        <color rgb="FF002060"/>
        <rFont val="Vernada"/>
      </rPr>
      <t>Fabricante del activo de información en los casos de hardware, software o componentes de red</t>
    </r>
  </si>
  <si>
    <r>
      <t xml:space="preserve">Plataforma </t>
    </r>
    <r>
      <rPr>
        <sz val="10"/>
        <color rgb="FF002060"/>
        <rFont val="Vernada"/>
      </rPr>
      <t>Registrar tipo de plataforma del activo de información en los casos de hardware, software o componentes de red</t>
    </r>
  </si>
  <si>
    <r>
      <t xml:space="preserve">Análoga: </t>
    </r>
    <r>
      <rPr>
        <sz val="10"/>
        <color rgb="FF002060"/>
        <rFont val="Vernada"/>
      </rPr>
      <t>Marca con una X, si el activo de información se encuentra elaborado en soporte de papel o cinta (vídeo, cassette, película, microfilm, entre otros)</t>
    </r>
  </si>
  <si>
    <r>
      <t xml:space="preserve">Digital: </t>
    </r>
    <r>
      <rPr>
        <sz val="10"/>
        <color rgb="FF002060"/>
        <rFont val="Vernada"/>
      </rPr>
      <t>Marca con una X,  encaso  que el documento haya sido digitalizado o haya sufrido un proceso de conversión inicialmente análogo.</t>
    </r>
  </si>
  <si>
    <r>
      <t xml:space="preserve">Electrónico: </t>
    </r>
    <r>
      <rPr>
        <sz val="10"/>
        <color rgb="FF002060"/>
        <rFont val="Vernada"/>
      </rPr>
      <t>Marca con una X,  si el registro es información generada,recibida,,almacenada y comunicada,  se encuentra en medios electrónicos y permanece en estos en durante su ciclo vital.</t>
    </r>
  </si>
  <si>
    <r>
      <t xml:space="preserve">Descripción del soporte: </t>
    </r>
    <r>
      <rPr>
        <sz val="10"/>
        <color rgb="FF002060"/>
        <rFont val="Vernada"/>
      </rPr>
      <t>En este caso se debe indicar elsoporte específico de la información (papel, cinta, vídeo, audio, microfilm, etc.) ; discos duros, , CD,DVD, etc.</t>
    </r>
  </si>
  <si>
    <r>
      <t xml:space="preserve">Cantidad de datos personales </t>
    </r>
    <r>
      <rPr>
        <sz val="8"/>
        <rFont val="Vernada"/>
      </rPr>
      <t>(número aproximado de titulares únicos)</t>
    </r>
    <r>
      <rPr>
        <b/>
        <sz val="8"/>
        <rFont val="Vernada"/>
      </rPr>
      <t xml:space="preserve"> </t>
    </r>
  </si>
  <si>
    <r>
      <t xml:space="preserve">¿En qué parte del proceso se recolectan? </t>
    </r>
    <r>
      <rPr>
        <sz val="8"/>
        <color theme="1"/>
        <rFont val="Vernada"/>
      </rPr>
      <t>(en que parte de la actividad se recolectan los datos personales)</t>
    </r>
  </si>
  <si>
    <r>
      <t xml:space="preserve">¿Pide autorización? </t>
    </r>
    <r>
      <rPr>
        <sz val="8"/>
        <color theme="1"/>
        <rFont val="Vernada"/>
      </rPr>
      <t>(se solicita autorización al titular o causahabiente o su representantes legal  de la información, en caso de no, se debe indicar por qué no)</t>
    </r>
  </si>
  <si>
    <r>
      <t xml:space="preserve">Frecuencia de uso </t>
    </r>
    <r>
      <rPr>
        <sz val="8"/>
        <color theme="1"/>
        <rFont val="Vernada"/>
      </rPr>
      <t>(se debe indicar con que frecuencia aproximadamente se utilizan estos datos personales)</t>
    </r>
  </si>
  <si>
    <r>
      <t xml:space="preserve">Finalidad </t>
    </r>
    <r>
      <rPr>
        <sz val="8"/>
        <color theme="1"/>
        <rFont val="Vernada"/>
      </rPr>
      <t>(Se debe indica por qué se requieren estos datos personales)</t>
    </r>
  </si>
  <si>
    <r>
      <t>Calidad del titular de los Datos Personales</t>
    </r>
    <r>
      <rPr>
        <sz val="8"/>
        <color theme="1"/>
        <rFont val="Vernada"/>
      </rPr>
      <t xml:space="preserve"> (Se debe indicar cuál es la calidad del titular) </t>
    </r>
  </si>
  <si>
    <r>
      <rPr>
        <b/>
        <sz val="10"/>
        <color rgb="FF002060"/>
        <rFont val="Vernada"/>
      </rPr>
      <t>Tipo de excepción</t>
    </r>
    <r>
      <rPr>
        <sz val="10"/>
        <color rgb="FF002060"/>
        <rFont val="Vernada"/>
      </rPr>
      <t xml:space="preserve">
Total o Parcial</t>
    </r>
  </si>
  <si>
    <t>VERSIÓN</t>
  </si>
  <si>
    <t>DESCRIPCIÓN DEL CAMBIO</t>
  </si>
  <si>
    <t>JUSTIFICACIÓN DEL CAMBIO</t>
  </si>
  <si>
    <t>FECHA</t>
  </si>
  <si>
    <t>CONTROL DE CAMBIOS MAPA DE RIESGOS</t>
  </si>
  <si>
    <t>1° Cuatrimestre</t>
  </si>
  <si>
    <t>2° Cuatrimestre</t>
  </si>
  <si>
    <t>3° Cuatrimestre</t>
  </si>
  <si>
    <t>Código: SIGI-F20
Versión: 07
Vigencia: XX/11/2025</t>
  </si>
  <si>
    <r>
      <t xml:space="preserve">Escribir como se desarrolla el riesgo identificado, teniendo en cuenta las preguntas claves o fu forma de redacción:
</t>
    </r>
    <r>
      <rPr>
        <b/>
        <sz val="11"/>
        <color theme="1" tint="0.249977111117893"/>
        <rFont val="Trebuchet MS"/>
        <family val="2"/>
      </rPr>
      <t>Gestión:</t>
    </r>
    <r>
      <rPr>
        <sz val="11"/>
        <color theme="1" tint="0.249977111117893"/>
        <rFont val="Trebuchet MS"/>
        <family val="2"/>
      </rPr>
      <t xml:space="preserve"> POSIBILIDAD DE  ¿Qué?, ¿Cómo? Y ¿Por qué?
NOTA: El ¿qué?, el ¿Cómo? Y el ¿Por qué? se responden y articulan cuando se contesta el Impacto, la causa inmediata y la causa raíz, el objetivo es unirlos para describir el riesgo de gestión anteponiendo "Posibilidad de....."
</t>
    </r>
    <r>
      <rPr>
        <b/>
        <sz val="11"/>
        <color theme="1" tint="0.249977111117893"/>
        <rFont val="Trebuchet MS"/>
        <family val="2"/>
      </rPr>
      <t>Ejemplo de Gestión:</t>
    </r>
    <r>
      <rPr>
        <sz val="11"/>
        <color theme="1" tint="0.249977111117893"/>
        <rFont val="Trebuchet MS"/>
        <family val="2"/>
      </rPr>
      <t xml:space="preserve"> Posibilidad de afectación económica por multa y sanciones del organismo de control debido a la adquisición de bienes y servicios fuera de los requerimientos normativos.
</t>
    </r>
    <r>
      <rPr>
        <b/>
        <sz val="11"/>
        <color theme="1" tint="0.249977111117893"/>
        <rFont val="Trebuchet MS"/>
        <family val="2"/>
      </rPr>
      <t xml:space="preserve">Corrupción: </t>
    </r>
    <r>
      <rPr>
        <sz val="11"/>
        <color theme="1" tint="0.249977111117893"/>
        <rFont val="Trebuchet MS"/>
        <family val="2"/>
      </rPr>
      <t xml:space="preserve">Acción u Omisión  + Uso del Poder + Desviación de la Gestión de la Gestión de lo Público + el Beneficio Privado.
</t>
    </r>
    <r>
      <rPr>
        <b/>
        <sz val="11"/>
        <color theme="1" tint="0.249977111117893"/>
        <rFont val="Trebuchet MS"/>
        <family val="2"/>
      </rPr>
      <t xml:space="preserve">Ejemplo de Corrupción: </t>
    </r>
    <r>
      <rPr>
        <sz val="11"/>
        <color theme="1" tint="0.249977111117893"/>
        <rFont val="Trebuchet MS"/>
        <family val="2"/>
      </rPr>
      <t xml:space="preserve">Posibilidad de recibir o solicitar cualquier dádiva o beneficio a nombre propio o de terceros con el fin de celebrar un contrato.
</t>
    </r>
    <r>
      <rPr>
        <b/>
        <sz val="11"/>
        <color theme="1" tint="0.249977111117893"/>
        <rFont val="Trebuchet MS"/>
        <family val="2"/>
      </rPr>
      <t xml:space="preserve">Seguridad de la Información: </t>
    </r>
    <r>
      <rPr>
        <sz val="11"/>
        <color theme="1" tint="0.249977111117893"/>
        <rFont val="Trebuchet MS"/>
        <family val="2"/>
      </rPr>
      <t>"Pérdida de" +  (Confidencialidad/integridad/disponibilidad) + "debido a" +  (Amenaza(s) + Vulnerabilidad(es)) + "afectando" +  Activo(s) de información..</t>
    </r>
    <r>
      <rPr>
        <b/>
        <sz val="11"/>
        <color theme="1" tint="0.249977111117893"/>
        <rFont val="Trebuchet MS"/>
        <family val="2"/>
      </rPr>
      <t xml:space="preserve">.
Ejemplo de Seguridad de la Información: </t>
    </r>
    <r>
      <rPr>
        <sz val="11"/>
        <color theme="1" tint="0.249977111117893"/>
        <rFont val="Trebuchet MS"/>
        <family val="2"/>
      </rPr>
      <t>Perdida de la Confidencialidad debido a falsificación de derechos, ausencia de registros de auditoría, falta de controles de acceso y validaciones afectando los sistemas de información de la ANE.</t>
    </r>
  </si>
  <si>
    <r>
      <t xml:space="preserve">Defina el número de veces que se ejecuta la actividad que referencia el riesgo durante el año.
</t>
    </r>
    <r>
      <rPr>
        <b/>
        <sz val="11"/>
        <color theme="1" tint="0.249977111117893"/>
        <rFont val="Trebuchet MS"/>
        <family val="2"/>
      </rPr>
      <t>Ejemplo: Elaboración de la nómina, respuesta:  12 (se realiza una por mes).</t>
    </r>
  </si>
  <si>
    <r>
      <t xml:space="preserve">Escribir claramente el control (evidenciable) que se aplica para el riesgo, aplicando la siguiente estructura en su redacción:
Responsable + Acción + Complemento.
</t>
    </r>
    <r>
      <rPr>
        <b/>
        <sz val="11"/>
        <color theme="1" tint="0.249977111117893"/>
        <rFont val="Trebuchet MS"/>
        <family val="2"/>
      </rPr>
      <t>Ejemplo: El profesional de Contratación verifica que la información suministrada por el proveedor corresponda con los requisitos establecidos acorde con el tipo de contratación,
a través de una lista de chequeo donde están los requisitos de información y la revisa con la información física suministrada por el proveedor, los contratos que cumplen son registrados en el sistema de información de contratación.</t>
    </r>
  </si>
  <si>
    <r>
      <t xml:space="preserve">Escribir las acciones realizadas una vez se identificó la materialización del riesgo </t>
    </r>
    <r>
      <rPr>
        <b/>
        <sz val="11"/>
        <color theme="1" tint="0.249977111117893"/>
        <rFont val="Trebuchet MS"/>
        <family val="2"/>
      </rPr>
      <t>(acciones correctivas para subsanar el riesgo y de mejoramiento establecidas para evitar nuevamente la materialización de este).</t>
    </r>
  </si>
  <si>
    <r>
      <t xml:space="preserve">Descripción del Riesgo
Gestión: </t>
    </r>
    <r>
      <rPr>
        <sz val="11"/>
        <color theme="1" tint="0.249977111117893"/>
        <rFont val="Trebuchet MS"/>
        <family val="2"/>
      </rPr>
      <t>POSIBILIDAD DE  ¿Qué?, ¿Cómo? Y ¿Por qué?</t>
    </r>
    <r>
      <rPr>
        <b/>
        <sz val="11"/>
        <color theme="1" tint="0.249977111117893"/>
        <rFont val="Trebuchet MS"/>
        <family val="2"/>
      </rPr>
      <t xml:space="preserve">
Corrupción: </t>
    </r>
    <r>
      <rPr>
        <sz val="11"/>
        <color theme="1" tint="0.249977111117893"/>
        <rFont val="Trebuchet MS"/>
        <family val="2"/>
      </rPr>
      <t>Acción u Omisión  + Uso del Poder + Desviación de la Gestión de la Gestión de lo Público + el Beneficio Privado.</t>
    </r>
    <r>
      <rPr>
        <b/>
        <sz val="11"/>
        <color theme="1" tint="0.249977111117893"/>
        <rFont val="Trebuchet MS"/>
        <family val="2"/>
      </rPr>
      <t xml:space="preserve">
Seguridad de la Información:</t>
    </r>
    <r>
      <rPr>
        <sz val="11"/>
        <color theme="1" tint="0.249977111117893"/>
        <rFont val="Trebuchet MS"/>
        <family val="2"/>
      </rPr>
      <t xml:space="preserve"> "Perdida de" +  (Confidencialidad/integridad/disponibilidad) + "debido a" +  (Amenaza(s) + Vulnerabilidad(es)) + "afectando" +  Activo(s) de información..</t>
    </r>
  </si>
  <si>
    <r>
      <t xml:space="preserve">Frecuencia con la cual se realiza la actividad a la que hace referencia el riesgo
</t>
    </r>
    <r>
      <rPr>
        <sz val="11"/>
        <color theme="1" tint="0.249977111117893"/>
        <rFont val="Trebuchet MS"/>
        <family val="2"/>
      </rPr>
      <t>(Defina el # de veces que se ejecuta la actividad que referencia el riesgo durante el año)</t>
    </r>
  </si>
  <si>
    <r>
      <t xml:space="preserve">Estrategia para Combatir el Riesgo
</t>
    </r>
    <r>
      <rPr>
        <b/>
        <sz val="9"/>
        <color theme="1" tint="0.249977111117893"/>
        <rFont val="Trebuchet MS"/>
        <family val="2"/>
      </rPr>
      <t>NOTA: (Ningún riesgo de corrupción podrá ser aceptado).</t>
    </r>
  </si>
  <si>
    <r>
      <t>Afectación a la triada:</t>
    </r>
    <r>
      <rPr>
        <sz val="11"/>
        <color theme="1" tint="0.249977111117893"/>
        <rFont val="Trebuchet MS"/>
        <family val="2"/>
      </rPr>
      <t xml:space="preserve">
(Confidencialidad, Integridad y Disponibilidad)</t>
    </r>
  </si>
  <si>
    <r>
      <t xml:space="preserve">Amenazas
</t>
    </r>
    <r>
      <rPr>
        <sz val="11"/>
        <color theme="1" tint="0.249977111117893"/>
        <rFont val="Trebuchet MS"/>
        <family val="2"/>
      </rPr>
      <t xml:space="preserve">(ver Amenazas Seg. de la Información) </t>
    </r>
  </si>
  <si>
    <r>
      <t xml:space="preserve">Criterios de Impacto Inherente
</t>
    </r>
    <r>
      <rPr>
        <sz val="10"/>
        <color theme="1" tint="0.249977111117893"/>
        <rFont val="Trebuchet MS"/>
        <family val="2"/>
      </rPr>
      <t>(Seleccione el impacto Económico o Reputacional)</t>
    </r>
  </si>
  <si>
    <r>
      <t xml:space="preserve">Impacto
</t>
    </r>
    <r>
      <rPr>
        <sz val="10"/>
        <color theme="1" tint="0.249977111117893"/>
        <rFont val="Trebuchet MS"/>
        <family val="2"/>
      </rPr>
      <t>(no aplica insignificante y menor)</t>
    </r>
  </si>
  <si>
    <t>SIGI
MAPA DE RIESGOS POR PROCESO</t>
  </si>
  <si>
    <t xml:space="preserve">
INVENTARIO DE ACTIVOS DE LA INFORMACIÓN
ANALISIS DEL CONTEXTO</t>
  </si>
  <si>
    <t>Código: SIGI-F20
Versión: 07
Vigencia: 13/11/2025</t>
  </si>
  <si>
    <t>DIRECCIONAMIENTO ESTRATÉGICO</t>
  </si>
  <si>
    <t>Orientar y asesorar las acciones de la Defensoría del Pueblo, en el 100% de las herramientas gerenciales, mediante el establecimiento de planes, programas, proyectos, políticas, mejora continua y la gestión oportuna de los recursos financieros, para el cumplimiento de la misión institucional con criterios de calidad, durante el plan estratégico 2021-2024</t>
  </si>
  <si>
    <t>GESTIÓN DE COMUNICACIONES</t>
  </si>
  <si>
    <t>Divulgar la información de la Defensoría del Pueblo hacia sus grupos de interés en un 100%, mediante el uso oportuno y estratégico de los canales de comunicación internos y externos, para fortalecer así la cultura organizacional de la Entidad y el reconocimiento de la comunidad nacional e internacional como una Entidad líder en la defensa y protección de los derechos humanos, permanentemente de forma eficiente y eficaz.</t>
  </si>
  <si>
    <t>GESTIÓN DE TICs</t>
  </si>
  <si>
    <t>Implementar las estrategias de Tecnologías de la Información (T.I) cumpliendo con la normatividad relacionada con las TIC´s, en un 100%, aumentando la eficacia de los procesos misionales por medio de la implementación de procedimientos sistemáticos y eficientes y tendencias tecnológicas, con el fin de contribuir al logro de los resultados esperados por la Defensoría del Pueblo, la satisfacción de los diferentes grupos de interés y la toma de decisiones en la Entidad, garantizando el goce efectivo de los DDHH, de manera permanente, eficaz, eficiente y efectiva.</t>
  </si>
  <si>
    <t>INVESTIGACIÓN Y ANÁLISIS</t>
  </si>
  <si>
    <t>Dirigir la realización de investigaciones en materia de Derechos Humanos y Derecho Internacional Humanitario que contribuyan al cumplimiento de los objetivos y funciones de la Defensoría del Pueblo, aplicando los criterios y recursos definidos en los lineamientos para la elaboración de investigaciones, con el fin de identificar situaciones en materia de DD.HH y DIH y hacer seguimiento a las conductas vulneratorias de los Derechos Humanos en Colombia para la vigencia del plan estratégico.</t>
  </si>
  <si>
    <t>PROMOCIÓN Y DIVULGACIÓN</t>
  </si>
  <si>
    <t>Promover el respeto, la protección y la garantía de los derechos humanos y del DIH de todos los habitantes del territorio nacional y de los colombianos en el exterior en cumplimiento de lo planeado, mediante acciones pertinentes de promoción, divulgación y participación con enfoque de derechos y enfoque territorial, para la incidencia en las políticas públicas y fortalecer la cultura de derechos humanos, de manera permanente.</t>
  </si>
  <si>
    <t>PREVENCIÓN Y PROTECCIÓN</t>
  </si>
  <si>
    <t>Promover las acciones de prevención y de protección por parte de las autoridades competentes, frente a las amenazas y riesgos de violaciones a los derechos humanos e infracciones al Derecho Internacional Humanitario; esto a través de la emisión de documentos de advertencia, alertas tempranas e informes de seguimiento, que concretan las labores de monitoreo, análisis, advertencia y seguimiento, dando cumplimiento al plan estrategico institucional de la Entidad, de acuerdo al Decreto 025 de 2014, artículo 2 y en lo relacionado con el Sistema de Alertas Tempranas, los lineamientos definidos en el Decreto 2124 de 2017, respecto del sistema de prevencion y alerta para la reaccion rapida en lo concerniente al componente de Alertas Tempranas de la DPC.</t>
  </si>
  <si>
    <t>ATENCIÓN Y TRÁMITE</t>
  </si>
  <si>
    <t>Atender y tramitar las peticiones en un 100% que sean de conocimiento de la Entidad a petición de parte o de oficio, de manera oportuna, con enfoque diferencial, priorizando a los sujetos de especial protección, bajo estándares de eficiencia, eficacia y efectividad, con el fin de proteger y defender los Derechos Humanos y el Derecho Internacional Humanitario y prevenir sus violaciones; atender, orientar y asesorar en el ejercicio de sus derechos; proveer y garantizar el acceso a la administración de justicia, en los casos señalados en la ley, de manera permanente.e</t>
  </si>
  <si>
    <t>ATENCIÓN Y TRÁMITE DE QUEJAS, SOLICITUDES Y ASESORIAS</t>
  </si>
  <si>
    <t>Atender, tramitar y resolver el 100% de las peticiones, gestionándolas ante las autoridades públicas y privadas, para lograr el respeto, protección y garantía de los Derechos Humanos y la aplicación del Derecho Internacional Humanitario, con enfoque diferencial y seguimiento permanente.</t>
  </si>
  <si>
    <t>DEFENSORÍA PÚBLICA</t>
  </si>
  <si>
    <t xml:space="preserve">Prestar el servicio de Defensoría Pública, al 100% de los usuarios que por sus condiciones económicas, sociales o hechos victimizarte se encuentran en circunstancias de desigualdad manifiesta o de vulnerabilidad, en los términos de la Ley, mediante su eficaz representación judicial o extrajudicial. Garantizar el acceso a la administración de justicia y la defensa de sus derechos, de manera permanente, de forma eficiente y en los tiempos establecidos.
</t>
  </si>
  <si>
    <t>RECURSOS Y ACCIONES JUDICIALES</t>
  </si>
  <si>
    <t>Coordinar y ejercer el litigio Defensorial del 100% de lo reportado en el sistema de informaciòn Visionweb mòdulo RAJ a través del direccionamiento y desplegando oportunamente los mecanismos constitucionales y legales, para la protección y efectividad de los Derechos Humanos, a tiempo, de manera permanente y de forma eficiente.</t>
  </si>
  <si>
    <t>GESTIÓN FINANCIERA</t>
  </si>
  <si>
    <t>Tramitar el 100% de las solicitudes radicadas en la Subdirección Financiera, relacionadas con la ejecución de los recursos financieros asignados a la Defensoría del Pueblo, de acuerdo con la normativa vigente en la materia, reflejando la realidad económica, social y ambiental, a fin de apoyar el cumplimiento de la misión institucional, dentro de la vigencia respectiva.</t>
  </si>
  <si>
    <t>GESTIÓN DOCUMENTAL</t>
  </si>
  <si>
    <t>Gestionar la documentación producida y recibida por la entidad  en un 100%,  mediante actividades administrativas y técnicas que permitan que la información registrada, sea recuperable para el uso de la entidad, el servicio al ciudadano y como fuente para la historia, de manera permanente, eficaz y eficiente</t>
  </si>
  <si>
    <t>GESTIÓN CONTRACTUAL</t>
  </si>
  <si>
    <t>Adelantar los procesos de contratación que requiere la Entidad en el 100% de los procesos que cumplan con los requisitos jurídicos, técnicos y financieros exigidos por la entidad mediante la adecuada aplicación de la normatividad contractual vigente, en el marco de los principios de transparencia, economía y responsabilidad, para contribuir can el cumplimiento de los fines de la Defensoría del Pueblo, satisfaciendo sus necesidades de bienes, obras y servicios, a tiempo, de manera permanente, de forma eficiente y eficaz.</t>
  </si>
  <si>
    <t>GESTIÓN DEL TALENTO HUMANO</t>
  </si>
  <si>
    <t>Gestionar integralmente el talento humano de la institución cumpliendo la totalidad de las actividades principales (100%), mediante el cumplimiento efectivo de politicas, planes y programas relacionados con diseños de cargos, vinculaciones, medición del desempeño, nómina, seguridad y salud en el trabajo, bienestar, calidad de vida, desarrollo de competencias entre otros, para obtener como resultado trabajadores con alto desempeño, motivados y competentes, que contribuyan al cumplimiento de los objetivos institucionales, así como la adecuada prestación del servicio, de manera continua y permanente.</t>
  </si>
  <si>
    <t>GESTIÓN DE SERVICIOS ADMINISTRATIVOS</t>
  </si>
  <si>
    <t>Administrar los servicios y bienes (muebles e inmuebles) y ejecutar la gestión ambiental de la Defensoría del Pueblo en un 100%, de manera eficaz y eficiente,  para apoyar el cumplimiento de la misión de la Entidad permanentemente</t>
  </si>
  <si>
    <t>GESTIÓN JURIDICA</t>
  </si>
  <si>
    <t>Representar a la Defensoría del Pueblo en las diferentes actuaciones judiciales, extrajudiciales y administrativas; y asesorar jurídicamente al despacho del Defensor del Pueblo y las demás dependencias de la entidad que así lo requieran de conformidad y en los términos establecidos legalmente, de manera eficiente y oportuna para salvaguardar los intereses de la entidad.Se encuentra alineado al Plan Estratégico de la Entidad, toda vez que una de las misiones del plan es proteger y defender los derechos humanos y prevenir sus violaciones. Se debe cumplir permanentemente.</t>
  </si>
  <si>
    <t>CONTROL INTERNO DISCIPLINARIO</t>
  </si>
  <si>
    <t>Conocer hasta la etapa de instrucción; es decir, hasta la debida notificación del pliego de cargos, de los asuntos relacionados con las conductas ilícitas de los servidores y exservidores públicos de la Defensoría del Pueblo evaluando el 100% de las noticias disciplinarias mediante la instrucción de las actuaciones disciplinarias con el fin de prevenir, corregir y garantizar la efectividad de los principios y fines de la función pública de manera permanente.</t>
  </si>
  <si>
    <t>EVALUACIÓN Y SEGUIMIENTO</t>
  </si>
  <si>
    <t>Verificar la efectividad del Sistema de Control Interno - SCI, para cumplir con el 100% de las actividades, planeadas para cada vigencia a través del monitoreo y la evaluación; revisando la eficiencia, eficacia y efectividad de los procesos, generando recomendaciones que orienten y contribuyan el mejoramiento de la Entidad y el fortalecimiento del Sistema de Control Interno, dando cumplimiento a lo establecido en el plan estratégico de la Entidad en desarrollo de su misionalidad.</t>
  </si>
  <si>
    <t>Desconocimiento en la formulación de indicadores y adopción de la Guía metodológica de formulación de Plan de Acción</t>
  </si>
  <si>
    <t>Falta de conocimiento en el Sistema de Gestion Institucional - SIGI</t>
  </si>
  <si>
    <t>Falta de planeación y seguimiento a los componentes técnico y financiero de los proyectos</t>
  </si>
  <si>
    <t>Falta de compromiso de los servidores publicos para dar cumplimiento en lo dispuesto en la Ley 1755 de 2015 y la  resolución 772 de 2020</t>
  </si>
  <si>
    <t>debido a la inadecuada asesoría en la formulación del Plan de Acción</t>
  </si>
  <si>
    <t>debido a la inadecuada asesoría en el Sistema de Gestión Institucional - SIGI</t>
  </si>
  <si>
    <t>debido al inadecuado seguimiento de proyectos</t>
  </si>
  <si>
    <t xml:space="preserve">debido a la falta de oportunidad en la respuesta de las peticiones, quejas,reclamos, sugerencias, denuncias y felicitaciones -PQRSDF de acuerdo a los terminos de ley establecidos </t>
  </si>
  <si>
    <t>Económica</t>
  </si>
  <si>
    <t>Económica y Reputacional</t>
  </si>
  <si>
    <t>* Falta de integridad de los servidores públicos y contratistas de la entidad.
* Falta de controles por parte del supervisor</t>
  </si>
  <si>
    <t>Posibilidad de clasificación, direccionamiento y cierre de las peticiones, quejas, reclamos, sugerencias, denuncias y felicitaciones -PQRSDF en beneficio propio o de terceros</t>
  </si>
  <si>
    <t>Desconocimiento de la normatividad en relacion con el manejo de recursos de proyectos de inversion</t>
  </si>
  <si>
    <t>Posibilidad de  uso de los recursos financieros  asignados a los proyectos de inversión, en beneficio propio o de terceros</t>
  </si>
  <si>
    <t>* Llega solicitud de CDP por el aplicativo Trámites Secretaria General
* Se revisa que coincida con el objeto general del Proyecto de Inversión y sus productos
* Se apruba o devuelve</t>
  </si>
  <si>
    <t xml:space="preserve">A traves del analisis permanente de las Quejas contra funcionarios y contratistas que se remiten para gestion del Grupo de T ySV.  Asi mismo se tomará una muestra aleatoria del informe mensual de PQRSDF radicadas, para evidenciar posibles quejas por corrupcion asociadas al riesgo, que no hubieran sido reportadas por las dependencias.
A traves del analisis y supervisión permanente de las Quejas a traves del ejercicio de reparto y asignación de casos, para garantizar la correcta tipificacion de las Quejas contra funcioarios y Contratistas
</t>
  </si>
  <si>
    <t>Verificando el diligenciamiento de los formatos  DE-P01-F02 Regionales
Formato DE-P01-F03 Nivel Central</t>
  </si>
  <si>
    <t>Se realiza cronograma de asesoria para la formulación del Plan de Acción</t>
  </si>
  <si>
    <t>Se realiza convocatoria ya sea virtual o presencial a lideres de procesos, oficinas, regionales o delegadas para asesorarlos en el Sistema Integrado de Gestión Institucional.</t>
  </si>
  <si>
    <t>*Verifica contra la información SIIF Nación como va las ejecuciones y el comportamiento de CDP
*Luego se realiza el informe para presentarlo a la Alta Dirección</t>
  </si>
  <si>
    <t>*Análisis del comportamiento de las PQRSDF (vencimientos - rtas extemporáneas y mala tipificación), Generando alertas para la intervención inmediata de aquellas áreas que generen vencimientos iguales o superiores al 5% del total de las PQRSDF asignadas a la dependencia,  en el periodo analizado.
* Análisis de una muestra aleatoria diaria de mínimo 50 PQRSDF para identificar posibles fallas en la clasificación y tipificación de una PQRSDF con respecto a lo solicitado por el usuario.</t>
  </si>
  <si>
    <t>validación y seguimiento al adecuado manejo de las novedades (por parte de los Supervisores y jefes de Dependencia) que puedan afectar la gestión oportuna de una PRSDF (vacaciones, retiros, traslados, finalización o suspensión de contratos, asignaciones de  varios usuarios a un mismo funcionario por diferencia de roles)</t>
  </si>
  <si>
    <t>*Monitoreo permanente de las bandejas de ORFEO asignadas a su dependencia (incluye contratistas)
*Seguimiento e intervención inmediata de las PQRSDF vencidas, con - respuestas extemporáneas y mala tipificación de las mismas).
*Garantizar la marcación  en el sistema ORFEO de aquellos casos que hayan sido identificados con error de tipificación o clasificación,  identificando la posible causa del error de tipificación.
*Reportar aquellas situaciones que derivadas del seguimiento y acompañamiento permanente se considera deben ser intervenidas por la Oficina de Control Interno Disciplinario, por ser generadas por causas no asociadas a fallas en el procedimiento establecido y/o sistemas de gestión.
* Reportar mensualmente al Grupo de Transparencia y Servicio al Ciudadano los radicados remitidos para gestión por otra dependencia con términos ya vencidos</t>
  </si>
  <si>
    <t xml:space="preserve">Revisión de las publicaciones en todos los canales de comunicación de la entidad. </t>
  </si>
  <si>
    <t xml:space="preserve">Validar el PETIC actual, de acuerdo a la metodologia de MINTIC.
</t>
  </si>
  <si>
    <t>Talleres de revisión de la aplicabilidad de la metodologia MINTIC al PETIC actual.</t>
  </si>
  <si>
    <t>Reuniones o sesiones de validación de los planes (Plan de necesidades+PAA+Plan de acción de todas las dependencias, PEI), contra el PETI</t>
  </si>
  <si>
    <t>Acto administrativo donde se formalice el procedimiento de solicitud y requerimientos de software.</t>
  </si>
  <si>
    <t>Ajustar el Procedimiento  del desarrollo o actualización de aplicaciones para incluir el alcance de adquisición de aplicaciones.</t>
  </si>
  <si>
    <t>Modificando el documento "procedimiento de desarrollo y actualización de aplicaciones".</t>
  </si>
  <si>
    <t>Definir y aplicar las politicas y el procedimiento, para el respaldo de la información.</t>
  </si>
  <si>
    <t>De conformidad con el procedimiento de desarrollo y actualización de aplicaciones.</t>
  </si>
  <si>
    <t>De conformidad con los procedimientos actualizados de monitoreo de los sistemas de información.</t>
  </si>
  <si>
    <t xml:space="preserve">Reuniones de planificación ajustada a las situaciones administrativas de la entidad.Reuniones de seguimiento de la ejecución técnica de las actividades programadas
</t>
  </si>
  <si>
    <t xml:space="preserve">Nos reunimos mensualmente para plantear situaciones administrativas. </t>
  </si>
  <si>
    <t>Nos reunimos de manera mensual, para Para realizar seguimiento a  actividades de investigación pertinenetes</t>
  </si>
  <si>
    <t>Programando reunión de seguimiento  con el fin de verificar el adecuado desarrollo  de las capacitaciones pedagógicas y didácticas en el marco de las actividades de formación y divulgación</t>
  </si>
  <si>
    <t>Se revisa las tareas propuestas de cada una de las actividades, para el cumplimiento del Plan Estratégico</t>
  </si>
  <si>
    <t>Se contrasta la remision por parte de la Delegada y la revisión por parte del Despacho del señor Defensor del Pueblo</t>
  </si>
  <si>
    <t>Alimentación de la base de acuerdo a la informacion remitida por los profesionales de seguimiento</t>
  </si>
  <si>
    <t xml:space="preserve">Los tres subprocesos remiten reporte de seguimiento y monitoreo al Lider del Proceso de AT. El proceso analiza las reportes allegados, si en dado caso hay una incosistencia en la estadistica, se solicita la verificación de la misma. </t>
  </si>
  <si>
    <t xml:space="preserve">Se consulta en el Sistema de infomación Misional VisionWeb/ATQ, la pestaña de reparto a nivel nacional  verificando el  reparto adecuado de las peticiones. En caso, que se evidencia peticiones sin reparto, la Dirección Nacional notificará a la Regional o Delegada para que adelante de manera prioritaria las acciones correspondientes. </t>
  </si>
  <si>
    <t>Visita de control de gestión</t>
  </si>
  <si>
    <t>Reunión mesual de seguimiento</t>
  </si>
  <si>
    <t>Se verifica en la base de datos excel la respectiva gestión</t>
  </si>
  <si>
    <t>Se hace confirmación del envio del oficio</t>
  </si>
  <si>
    <t xml:space="preserve">Se envia memorando interno a todas las Defensorias Regionales </t>
  </si>
  <si>
    <t xml:space="preserve">Se realizaran capacitaciones a 24 Defensorias Regionales </t>
  </si>
  <si>
    <t>Se generará un reporte en el sistema de información Vision web para realizar seguimiento a los registros activos del sistema de  información Visión WEB - Módulo RAJ  y RPG</t>
  </si>
  <si>
    <t xml:space="preserve"> A partir del control de gestión en la Defensorias Regionales</t>
  </si>
  <si>
    <t xml:space="preserve">Solicitud del PAC para el siguiente mes a cada dependencia. </t>
  </si>
  <si>
    <t>Verificación de la información cargada en el Secop</t>
  </si>
  <si>
    <t>Se verifica la información de la respectiva solicitud</t>
  </si>
  <si>
    <t>Con información cargada al SIIF Nación</t>
  </si>
  <si>
    <t xml:space="preserve">Revisando el documento del acto administrativo </t>
  </si>
  <si>
    <t>A travez de citación</t>
  </si>
  <si>
    <t>Comunicación oficial.</t>
  </si>
  <si>
    <t>Guardando tituos valores y sellos.</t>
  </si>
  <si>
    <t>Cronograma de Visitas / Agendamiento de Visitas / Realizar la Visita / Informe de Visita</t>
  </si>
  <si>
    <t>Reporte Cuatrimestral / Verificación Cuatrimestral / Seguimiento</t>
  </si>
  <si>
    <t>Programacion de capacitaciones</t>
  </si>
  <si>
    <t>Se remite formato ​​GD-P02-F20​​​  Donde las dependencias del nivel central y regional diligencian y envian consolidado a gestión documental para su analisis y seguimiento</t>
  </si>
  <si>
    <t>Se realiza un cornograma / Plan de Trabajo</t>
  </si>
  <si>
    <t>Se brinda asesoría a las dependencias que lo requieran, a través de reuniones presenciales o virtuales, o envío de información necesaria, a través de correos electrónicos o de la plataforma Microsoft Teams</t>
  </si>
  <si>
    <t>Revisión electrónica de los documentos recibidos a través de la plataforma de Orfeo, de correos electrónicos o de la plataforma Microsoft Teams</t>
  </si>
  <si>
    <t>Capacitación y revisión de la normatividad vigente</t>
  </si>
  <si>
    <t>Inlcuir la lista de procesos contratuales requeridos en el Plan Anual de Adquisiciones</t>
  </si>
  <si>
    <t>Se verifica con el formato de Anàlisis de requisitos mìnimos</t>
  </si>
  <si>
    <t>Se verifica con el formato de Anàlisis de factores de homologaciòn y equivalencias</t>
  </si>
  <si>
    <t>Se verifica con las listas de chequeo establecidas en el mapa de procesos y la autorizaciòn verificaciòn de tìtulos acadèmicos y certificaciones laborales</t>
  </si>
  <si>
    <t>Se hace seguimiento a travès del formato de evaluaciòn de actividades, asì como de las listas de asistencia a las actividades.</t>
  </si>
  <si>
    <t>El Profesional de la Subidreccion de Talento Humano Seguimiento a la ejecución de las actividades del PIFC</t>
  </si>
  <si>
    <t>A traves del cronograma del plan institucional de capacitaciòn, evaluaciòn de efectividad y listas de asistencia.</t>
  </si>
  <si>
    <t>A travès del reporte de cumplimiento, cronograma, memorias de reuniòn</t>
  </si>
  <si>
    <t>Mediante Memorias de reuniòn y seguimiento</t>
  </si>
  <si>
    <t>A travès de los reportes de pre nòmina, resùmen de nòmina, reporte nòmina del SIAF, reporte de bancos, reporte de seguridad social y formato de revisiòn de nòmina</t>
  </si>
  <si>
    <t>De ser necesario se hace la correcciòn correspondiente en el SIAF</t>
  </si>
  <si>
    <t>Se realiza seguimiento por las diferentes areas y regionales y se reciben los documentos o en su defecto se solicitan si hacen falta</t>
  </si>
  <si>
    <t>Se proyecta comunicación a traves del gestor Documental Orfeo con las evidencias de las personas faltantes</t>
  </si>
  <si>
    <t>Al momento de vinculacion se convocan a los responsables o traves de programaciones de reinduccion de manera virutal por TEAMS y reuniones concertadas</t>
  </si>
  <si>
    <t>frente a los documentacion enviada a traves de los diferentes formatos, se evalua y se sacan las observaciones</t>
  </si>
  <si>
    <t>Verificando los bienes de cada funcionario en sus puestos de trabajo u oficinas, validando y registrando la información en el Sistema SIAF II.</t>
  </si>
  <si>
    <t>Se ingresa al sistema de solicitud de comisiones y se valida la trazabilidad y los iconos verdes que significan que ha superado los niveles de aprobación, en el se detalla la fecha y usuario de cada etapa.</t>
  </si>
  <si>
    <t xml:space="preserve">Mediante el diligenciamiento de formato para solicitar mantenimiento del parque automotor. </t>
  </si>
  <si>
    <t>Mediante el diligenciamiento de formato para reportar el consumo del Combustible del parque automotor. 
Seguimiento histórico del consumo de combustible con topes máximos de control de consumo.</t>
  </si>
  <si>
    <t>Ejecutando el cronograma de visitas a las sedes de la entidad.
Manteniendo comunicación activa con las sedes</t>
  </si>
  <si>
    <t>Se envía memorando interno de acuerdo al cronograma aprobado por la Secretaría General y Planeación a las regionales y dependencias con las instrucciones de envío de la información.</t>
  </si>
  <si>
    <t>Cada regional o dependencia registra la información en el aplicativo Módulo del Plan anual de adquisiciones de acuerdo a las líneas que requieran para el cubrimiento de necesidades</t>
  </si>
  <si>
    <t>Se ajustan las necesidades de acuerdo a los recursos asignados en el decreto de liquidación de presupuesto para cada vigencia, priorizando los gastos recurrentes.</t>
  </si>
  <si>
    <t xml:space="preserve">Seguimiento a las solicitudes de conciliacion y demandas debidamente notificadas </t>
  </si>
  <si>
    <t xml:space="preserve">Se realiza Reunión de Equipo de la oficina juridica y se socializan los temas de estudios </t>
  </si>
  <si>
    <t xml:space="preserve">Seguimiento aleatorio de etapas procesales en los aplicativos de la rama judicial </t>
  </si>
  <si>
    <t>Se revisa la información y el plan de de trabajo a adelantar y se aprueba por parte del Jefe de la Oficina.</t>
  </si>
  <si>
    <t>Se adelantan mesas de trabajo o verificación de informes anteriores.</t>
  </si>
  <si>
    <t>Presentar el proyecto de Informe para su aprobación y formalización.</t>
  </si>
  <si>
    <t>Revisar la oportunidad de las evidencias de acuerdo con lo identificado dentro de la acción que atiende el hallazgo.</t>
  </si>
  <si>
    <t>Falta de seguimiento y control a la información publicada por los canales de la entidad.</t>
  </si>
  <si>
    <t xml:space="preserve">debido a la falta de definición de los mecanismos y de los responsables de realizar el seguimiento y control a la información publicada o por insuficiencia de recursos. </t>
  </si>
  <si>
    <t>El profesonal de la Oficina de Planeación , realiza un analisis de pertinencia y coherencia para la formulación del Plan de Acción</t>
  </si>
  <si>
    <t>El profesonal de la Oficina de Planeación , realiza asesoria en la formulación del Plan de Acción</t>
  </si>
  <si>
    <t xml:space="preserve">El profesonal de la Oficina de Planeación , realiza asesorias en el Sistema Integrado de Gestión Institucional </t>
  </si>
  <si>
    <t>El profesonal de la Oficina de Planeación , realiza informe de seguimiento a la ejecución del proyecto</t>
  </si>
  <si>
    <t>Profesional del Grupo de Transparencia y Servicio al Ciudadano,  rea liza el monitoreo a la gestión  oportuna de las PQRSDF, y adecuada clasificación de las mismas (entendiendo que la clasificación y Tipificación de una PQRSDF es responsabilidad de las dependencias regionales)</t>
  </si>
  <si>
    <t>El Grupo de Gestión Documental, realiza el monitoreo administración adecuada de las bandejas de ORFEO habilitadas para la gestión de PQRSDF</t>
  </si>
  <si>
    <t>Los Jefes de Dependencia a nivel nacional / Supervisores de Contrato, realizan el monitoreo permanente  a la gestión  oportuna de las PQRSDF, y adecuada clasificación de las mismas</t>
  </si>
  <si>
    <t>El Profesional del Grupo de Transparencia y Servicio al Ciudadano y los Jefes de Dependencia a nivel nacional , realizan monitoreo a la gestión de las PQRDSDF, entendiendo que la responsabilidad de la correcta tipificación y clasificación de las PQRSDF recaje sobre las regionales</t>
  </si>
  <si>
    <t>La Oficina de Planeación, la Secretaria General y la Subdirección Financiera, realiza Seguimiento de las solicitudes de CDP por el aplicativo de Secretaria General</t>
  </si>
  <si>
    <t>Oficina de Comunicaciones e Imagen Institucional.</t>
  </si>
  <si>
    <t>Todos los miembros del equipo de comunicaciones. realizan la Supervisión de las publicaciones realizadas en los canales de la entidad.</t>
  </si>
  <si>
    <t>Falta de ética por parte del funcionario que hace uso indebido de la información</t>
  </si>
  <si>
    <t>Posibilidad de uso de la información para beneficio propio o de terceros.</t>
  </si>
  <si>
    <t>Todos los miembros del equipo de comunicaciones, realizan la Supervisión de las publicaciones realizadas en los canales de la entidad. .</t>
  </si>
  <si>
    <t>Falta de entrega de información o entrega de información incorrecta y/o incompleta por parte de los procesos y un desenfoque en la formulación de los proyectos del PETI.</t>
  </si>
  <si>
    <t>debido a la inadecuada formulación del plan estrategico de tecnologias de la información.</t>
  </si>
  <si>
    <t>Definicion y desarrollo de los sistemas de informacion, sin el aval, evaluacion, verificacion de alcance y la interaccion con otros aplicativos.</t>
  </si>
  <si>
    <t>debido a la inobservancia de los procedimientos, politicas y guias, relacionadas con el desarrollo y adquisición de aplicaciones.</t>
  </si>
  <si>
    <t>La inobservancia de las normas y lineamientos definidos en las politicas de TI y  deficiencia en las herramientas y servicios que sorportan la información.</t>
  </si>
  <si>
    <t>debido a la inadecuada gestión sobre la integridad de la información y datos.</t>
  </si>
  <si>
    <t>* Incumplimiento de politicas de TI.
*Falta de etica en el ejercio de las funciones asignadas</t>
  </si>
  <si>
    <t xml:space="preserve">Posibilidad de adquisición de bienes y servicios de tecnologías de la información sin contar con el aval o estudio tecnico del Grupo de TI, favoreciendo a un tercero.     </t>
  </si>
  <si>
    <t>*Falta de controles del manejo de la información
*Falta de etica en el ejercicio de las funciones asignadas.</t>
  </si>
  <si>
    <t>Posibilidad de  manejo y/o manipulación de la información TICs  en beneficio propio o de un tercero.</t>
  </si>
  <si>
    <t>Los profesionales asiganados realizan la evaluación y seguimiento periódico de la ejecución de los proyectos planteados en el PETIC y su alineación con el plan estratégico institucional y lo planteado en el plan de acción anual del área de tecnología. (Plan de necesidades+PAA+Plan de acción de todas las dependencias).</t>
  </si>
  <si>
    <t>Los profesionales asiganados realizan  la observancia de los procedimientos de desarrollo y adquisición de soluciones de software y las disposiciones sobre el tema definidos en la políticas de TI.</t>
  </si>
  <si>
    <t xml:space="preserve">Los profesionales asiganados aseguran y respaldan los sistemas  de información.  </t>
  </si>
  <si>
    <t>Los profesionales asiganados revisan y optimizan las aplicaciones para el registro de los datos en los sistemas de información.</t>
  </si>
  <si>
    <t xml:space="preserve">Los profesionales asiganados realizan el monitoreo y control el acceso a los servidores de aplicaciones y bases de datos. </t>
  </si>
  <si>
    <t>Cuatrimestral</t>
  </si>
  <si>
    <t>Con la observancia de los parámetros definidos en código de ética institucional  y el codigo de etica profesional, para el ejercicio de la ingenieria.</t>
  </si>
  <si>
    <t>Con la observancia los lineamientos y directrices establecidos  por parte de Colombia Compra Eficiente y de la Entidad.</t>
  </si>
  <si>
    <t>Profesional especializado
Grupo TICs Da cumplimiento a  los parámetros definidos en código de ética institucional  y el codigo de etica profesional, para el ejercicio de la ingenieria.</t>
  </si>
  <si>
    <t>Profesional especializado
Grupo TICs adelanta los procesos de contratacion en materia de TI, cumpliendo los lineamientos y directrices establecidos  por parte de Colombia Compra Eficiente y de la Entidad.</t>
  </si>
  <si>
    <t>Con la observancia, divulgacion y comunicación de lo definido en  las politicas de seguridad de la informacion.</t>
  </si>
  <si>
    <t>Profesional especializado
Grupo TICs da cumplimiento de las politicas de seguridad de la información.</t>
  </si>
  <si>
    <t>Falta de seguimiento a las investigaciones programadas</t>
  </si>
  <si>
    <t>debido a la inorportunidad en la ejecución de las actividades previstas en el Plan anual de Investigaciones</t>
  </si>
  <si>
    <t>Falta de rigor analítico e investigativo en el desarrollo de las investigaciones</t>
  </si>
  <si>
    <t xml:space="preserve">debido a debilidades en los resultados de  las investigaciones </t>
  </si>
  <si>
    <t>El Profesional especializado de la vicedefensoria realiza reuniones periódicas para revisión de los avances de las investigaciones planteadas</t>
  </si>
  <si>
    <t>Falta de control por parte del líder del proceso</t>
  </si>
  <si>
    <t>Posibilidad de que la investigación no cumpla con los parámetros metodológicos establecidos en el manual para la elaboración de investigaciones.</t>
  </si>
  <si>
    <t xml:space="preserve">Deficiente manejo del lenguaje con enfoque diferencial, enfoque en DDHH y en derecho Internacional Humanitario     </t>
  </si>
  <si>
    <t>debido al inadecuado desarrollo  de las capacitaciones pedagógicas y didácticas en el marco de las actividades de formación y divulgación</t>
  </si>
  <si>
    <t xml:space="preserve">Limitaciones en el personal y su cualificación y Coyunturas nacionales que motivan al AR se vincule a actividades </t>
  </si>
  <si>
    <t>debido a la carencia de advertencias en escenarios de riesgo de  violaciones y vulneraciones de los derechos humanos e infracciones al DIH</t>
  </si>
  <si>
    <t>Limitaciones en el personal y coyunturas nacionales</t>
  </si>
  <si>
    <t>debido a la carencia de documentos analíticos sobre la respuesta estatal a la advertencia</t>
  </si>
  <si>
    <t xml:space="preserve">Los profesionales de las actividades de  Promoción y Divulgación a Nivel Nacional (Direcciones - Delegadas y Regionales) realizan reuniones seguimiento al desarrollo de las capacitaciones                                                       </t>
  </si>
  <si>
    <t>Lider del Proceso de Prevención y Protección, Coordinadores y Analistas Nacionales y Regionales  realizab reuniones periodicas de seguimiento a la proyección  de alertas tempranas</t>
  </si>
  <si>
    <t xml:space="preserve">Los Lider del Proceso de Prevención y Protección y Coordinadores, Nivel Central realizan Seguimiento al Plan de Acción </t>
  </si>
  <si>
    <t>Los Coordinadores - Profesional Especializado -17 elaboran las Base de datos de seguimiento</t>
  </si>
  <si>
    <t xml:space="preserve">Posibilidad de dadivas y/o coimas a cambio de la realización de capacitaciones del proceso de Promoción y Divulgación </t>
  </si>
  <si>
    <t xml:space="preserve">Falta de seguimiento a las actividades programadas del proceso de Promoción y Divulgación </t>
  </si>
  <si>
    <t>Los Profesionales de las actividades de  Promoción y Divulgación a Nivel Nacional (Direcciones - Delegadas y Regionales) realizan Reunión de seguimiento y monitoreo</t>
  </si>
  <si>
    <t xml:space="preserve">Programando reunión de seguimiento </t>
  </si>
  <si>
    <t>Conflictos de intereses de los servidores públicos de la entidad</t>
  </si>
  <si>
    <t xml:space="preserve">Posibilidad de omisión de advertencias en escenarios de riesgo de  violaciones y vulneraciones de los derechos humanos e infracciones al DIH </t>
  </si>
  <si>
    <t>Los líderes de procesos y coordinadores, realiza Seguimiento a la implementación del procedimiento de Monitoreo de análisis y advertencia</t>
  </si>
  <si>
    <t>Cumplimiento de los pasos establecidos en el protocolo de monitoreo</t>
  </si>
  <si>
    <t>Falta del cumplimiento de procedimiento AT-P01</t>
  </si>
  <si>
    <t xml:space="preserve">debido al inadecuado trámite de las peticiones recibidas </t>
  </si>
  <si>
    <t>Los Funcionarios de las Direccion Nacionales RAJ/ATQ/DP, realizan reporte remitido de las peticiones tramitadas por parte de RAJ, Defensoría Pública y ATQ</t>
  </si>
  <si>
    <t>Falta de ética del servidor público</t>
  </si>
  <si>
    <t>Posibilidad de prestación del servicio en beneficio propio o de un tercero.</t>
  </si>
  <si>
    <t>Los Funcionarios de cada Dirección Nacional de RAJ/DP/ATQ, realizan Seguimiento a las peticiones recibidas</t>
  </si>
  <si>
    <t>Se programa reunión mensual para verificar el seguimiento de las peticiones recibidas</t>
  </si>
  <si>
    <t>Control y seguimiento deficiente por parte de Defensores Regionales, Delegadas y jefe de Oficina.</t>
  </si>
  <si>
    <t xml:space="preserve">debido a la falta   de oportunidad en el Reparto de las peticiones (quejas, solicitudes y asesorías) en el Sistema de Información VisionWeb-ATQ. </t>
  </si>
  <si>
    <t>Los Funcionarios de Dirección Nacional de Atención y Trámite/Defensorias Regionales/Delegados y Jefe de Oficina realizan el Control gestión al Reparto de las peticiones en el Sistema de Informacion Misional VISIONWEB ATQ.</t>
  </si>
  <si>
    <t>Posibilidad de trámites y/o servicios internos y externos del Subproceso de atención y tramite de Quejas en beneficio propio o de terceros.</t>
  </si>
  <si>
    <t xml:space="preserve">Los Funcionarios de la Dirección Nacional de Atención y Trámite de Quejas realizan Seguimiento a las peticiones recibidas </t>
  </si>
  <si>
    <t xml:space="preserve"> Falta de control por parte del supervisor del contrato, frente a las denuncias realizadas por los usuarios respecto al cobro en la prestación del servicio </t>
  </si>
  <si>
    <t xml:space="preserve">Posibilidad  de cobro de la prestación del servicio, en el desarrollo de las actividades propias del defensor publico </t>
  </si>
  <si>
    <t>debido a la deficiente representación judicial o extrajudicial</t>
  </si>
  <si>
    <t>Desconocimiento y aplicación de los procedimientos del Subrproceso de Defensoría Pública.</t>
  </si>
  <si>
    <t xml:space="preserve"> Falta de medios humanos, logísticos, técnicos y tecnologicos</t>
  </si>
  <si>
    <t>debido al deficiente desarrollo del trámite de la orden de pago por  la Sentencia que finaliza la Acción de Grupo</t>
  </si>
  <si>
    <t>Falta de inmediatez de la respuesta del usuario (despacho judiciales) a los requerimintos de la entidad</t>
  </si>
  <si>
    <t>debido al retraso en el trámite de financiación</t>
  </si>
  <si>
    <t>Falta de depuración por cada usuario de la información registrada en el sistema de información Visión WEB - Módulo RAJ  y RPG</t>
  </si>
  <si>
    <t>debido a la deficiente gestión de la información radicada en el sistema de información Visión WEB - Módulo RAJ  y RPG</t>
  </si>
  <si>
    <t>Falta de controles para evitar la manipulación de la información y documentación por terceros.</t>
  </si>
  <si>
    <t>Posibilidad de manejo de la información y de documentación en beneficio propio o de un tercero, con relación a un expediente de Litigio Defensorial</t>
  </si>
  <si>
    <t xml:space="preserve"> Omisión en los conceptos de litigio defensorial</t>
  </si>
  <si>
    <t>Posibilidad de emisión de conceptos de Litigio Defensorial, para favorecer un interes particular, en materia de Recursos y Acciones Judiciales</t>
  </si>
  <si>
    <t xml:space="preserve">Los Profesionales  de los  Grupos de la Direccion Nacional de Defensoria Publica - Profesionales Administrativos y de Gestión - Defensores Públicos realizan visitas de control de gestión en las Defensorías del Pueblo Regionales </t>
  </si>
  <si>
    <t>Los Profesionales  de los  Grupos de la Direccion Nacional de Defensoria Publica - Profesionales Administrativos y de Gestión - Defensores Públicos realizan Seguimiento al Plan de Acción anual de Defensoría Publica</t>
  </si>
  <si>
    <t>Los profesionales administrativos y de gestión, realizan el Acta de visita, en la cual se les pregunta a las Personas Privadas de la Libertad, entre otras cosas, si les cobraron por el servicio.</t>
  </si>
  <si>
    <t>Los defensores del pueblo requinales, realizan el Trámite de los casos detectados de cobro por el servicio ante las instancias competentes de investigar y sancionar a los responsables.</t>
  </si>
  <si>
    <t>Acta de Derechos y Obligaciones del Usuario</t>
  </si>
  <si>
    <t>Acta de visita al usuario privado de la libertad</t>
  </si>
  <si>
    <t>Memorando Comunicación Oficial</t>
  </si>
  <si>
    <t>Los Profesional del Fondo para la Defensa de los Derechos e Intereses Colectivos, Realizan un seguimiento a las Acciones de Grupo por pagar</t>
  </si>
  <si>
    <t>Los Profesional del Fondo para la Defensa de los Derechos e Intereses Colectivos, Ofician a las entidades externas para la consignación de los montos de la condena</t>
  </si>
  <si>
    <t>Los Profesional del Fondo para la Defensa de los Derechos e Intereses Colectivos, Solicitan a los despachos judiciales a cargo de la accion, sentencia, publicación de la sentencia y auto de conformacion de grupo</t>
  </si>
  <si>
    <t>Los Profesional del Fondo para la Defensa de los Derechos e Intereses Colectivos, realizan memorando a todas las Regionales con la aclaración de los requisitos previos para la financiación</t>
  </si>
  <si>
    <t>Los Profesional del Fondo para la Defensa de los Derechos e Intereses Colectivos, realizan capacitación a las Defensorias Regionales con relación a todos los temas derivados del FDDIC</t>
  </si>
  <si>
    <t>Los Profesional de Recursos y Acciones Judiciales de nivel central y Regional, realizan Seguimiento al reporte de casos activos por usuario en el Sistema de información Visión WEB - Módulo RAJ  y RPG</t>
  </si>
  <si>
    <t>El Grupo de control de gestión de la DNRAJ, realiza los Informes del grupo de control de gestión realizado por la DNRAJ, a los módulos RAJ y RPG del sistema de información Vision web</t>
  </si>
  <si>
    <t>Los funcionarios de la Dirección realizarán, una revisión de sus documentos al iniciar y terminar la jornada. Al presentarse algún caso generar acta, donde se evidencien los datos de los documentos en pérdida.</t>
  </si>
  <si>
    <t xml:space="preserve">Se informa al superior y se deja constancia </t>
  </si>
  <si>
    <t xml:space="preserve">Profesional de la Dirección Nacional de Recursos y Acciones  Judiciales nivel central, Defensorias Regionales y  Fondo para la Defensa de los Derechos e Intereses Colectivos, realizan la  revisión aleatoria de los trámites asignados a los funcionarios </t>
  </si>
  <si>
    <t xml:space="preserve">A partir del escrito </t>
  </si>
  <si>
    <t>Profesional de la Dirección Nacional de Recursos y Acciones  Judiciales nivel central, Defensorias Regionales y  Fondo para la Defensa de los Derechos e Intereses Colectivos realizan la Revisión de términos que se deben de tener en cuenta, en las acciones constitucionales a interponer o interpuestas</t>
  </si>
  <si>
    <t>No se remite la información estimadda para la programación de recursos a pagar en el mes siguiente.</t>
  </si>
  <si>
    <t>La información remitida por los supervisores no es veraz o no esta esta debidamente soportada.</t>
  </si>
  <si>
    <t>El numero del CDP registrado en el documento que contiene el compromiso (Acto Administrativo, o contrato), o en las cargas masivas al Sistema de Información, no corresponde.</t>
  </si>
  <si>
    <t>No se recibe  la información oportuna, completa y correcta de los compromisos adquiridos con respaldo de autorización de vigencias futuras.</t>
  </si>
  <si>
    <t>Falta de programación por parte de las dependencias para entregar la solicitud de Registro Presupuestal con suficiente tiempo dentro del horario laboral.</t>
  </si>
  <si>
    <t>Suministro de información financiera inoportuna por parte de las otras dependencias.</t>
  </si>
  <si>
    <t>Falta seguimiento a la presentación oportuna de los formularios por parte de las regionales.</t>
  </si>
  <si>
    <t>El diseño de oficina abierta, facilita el permanente acceso de publico a las diferentes áreas de la Subdirección Financiera, donde se encuentran expuestos documentos financieros, y títulos valores.</t>
  </si>
  <si>
    <t>debido a la inadecuada programación del PAC</t>
  </si>
  <si>
    <t>debido al inadecuado ejercicio de la supervisión,pago a Contratistas</t>
  </si>
  <si>
    <t>debido a la expedición de Registros presupuestales con cargo a CDP cuyo objeto no corresponde</t>
  </si>
  <si>
    <t>debido a la inoportuna gestión de CDP y/o Registros presupuestales, asociados a las Vigencias Futuras</t>
  </si>
  <si>
    <t>debido a la demora en la entrega de solicitudes y/o  documentos que soportan la expedición de los Registros Presupuestales</t>
  </si>
  <si>
    <t>debido a la inoportuna presentación de los Estados Financieros</t>
  </si>
  <si>
    <t>debido a la inoportuna gestión para la atención de obligaciones tributarias</t>
  </si>
  <si>
    <t>debido al inadecuado manejo de valores y documentos financieros</t>
  </si>
  <si>
    <t>El Grupo de Contabilidad realiza Seguimiento a la programación. Comparar las necesidades mensuales de la Entidad contra el PAC asignado en el SIIF</t>
  </si>
  <si>
    <t>El Delegado del responsable del grupo de presupuesto realiza la Verificación y validación de la información completa en el Secop bajo la responsabilidad de los supervisores</t>
  </si>
  <si>
    <t>El Delegado del responsable del grupo de presupuesto realiza Al momento de suscribir el Registro presupuestal la verificación de la coherencia entre el objeto del CDP emitido y el del compromiso adquirido</t>
  </si>
  <si>
    <t>El Profesional E. responsable de Presupuesto realiza la validación de los compromisos que cuentan con vigencias futuras aprobadas, e informar a  las dependencias responsables de dichos contratos, las fechas definidas para la emisión de CDP, y Registros Presupuestales</t>
  </si>
  <si>
    <t>El Delegado del responsable del grupo de presupuesto realiza previo a la elaboración del Registro presupuestal en el sistema de información financiero, la verificación de la fecha de inicio del compromiso (Acto administrativo o Contrato), la cual no puede ser inferior a la del día en que se elaborará el Registro Presupuestal del Compromiso</t>
  </si>
  <si>
    <t>El Delegado del responsable del grupo de Contabilidad realiza reuniones del  Comité de conciliación contable, para verificar la información financiera presentada</t>
  </si>
  <si>
    <t>El Delegado del responsable del grupo de contabilidad, solicita a las Regionales la remisión de las normas tributarias actualizadas de cada secretaria distrital y gobernación.</t>
  </si>
  <si>
    <t>Delegado del responsable del grupo de contabilidad, realiza la gestión directa de la Subdirección Financiera a traves de internet en la pagina de las Secretarias de Hacienda de las Alcaldías para obtener información.</t>
  </si>
  <si>
    <t>El Delegado del responsable del grupo de tesorería identifica los elementos de pago como cheques y sellos se utilizan y se vuelven a guardar en la caja fuerte</t>
  </si>
  <si>
    <t>Omitir en el proceso de trámite de pagos, la revisión de requisitos legales, administrativos e institucionales, en los tres grupos de la Subdirección Financiera y/o crear cuentas que permitan beneficiar a funcionarios o terceros.</t>
  </si>
  <si>
    <t xml:space="preserve">Posibilidad de desviación de dineros </t>
  </si>
  <si>
    <t>El Registrador SIIF Nación realiza la Aplicación de parámetros para la asignación de perfiles de acceso al Sistema Integrado de Información Financiero, establecidos por el Ministerio de Hacienda y Crédito Público</t>
  </si>
  <si>
    <t>Se envia fotocopia de la cedula al 150% y Acta de posesión de cada funcionario al Ministerio de Hacienda - SIIF Nación, para el registro del perfil solicitado por cada responsable de grupo, o jefe de oficina.</t>
  </si>
  <si>
    <t>Profesional Especializado responsable del grupo de presupuesto realiza Informes de Ejecución Presupuestal.</t>
  </si>
  <si>
    <t>Archivos de gestión sin inventario documental</t>
  </si>
  <si>
    <t>debido a la perdida o deterioro de documentos de archivo de gestión</t>
  </si>
  <si>
    <t>No utilización del sistema de gestión documental (Orfeo) para la radicación de comunicaciones oficiales.</t>
  </si>
  <si>
    <t>debido a la pérdida de la trazabilidad de las comunicaciones oficiales (PQRSDF, Administrativas y Misionales)</t>
  </si>
  <si>
    <t>Intereses propios y de terceros</t>
  </si>
  <si>
    <t xml:space="preserve">Posibilidad de alteración o sustracción de documentos </t>
  </si>
  <si>
    <t>La Dependencia del Nivel Central y Regional / Grupo de Gestión Documental  realiza el Reporte Cuatrimestral de Gestion Documental Regionales y Dependencias de Nivel Central.</t>
  </si>
  <si>
    <t xml:space="preserve">Consolidación y análisis de informes  Reporte cuatrimestral formulario GD-P02-F20​​​  </t>
  </si>
  <si>
    <t xml:space="preserve">Gestion Documental y Oficina de Control Interno de Gestión, realizan Visitas de seguimiento a sedes Nivel Central y Regional    
</t>
  </si>
  <si>
    <t xml:space="preserve"> Talento Humano y Grupo de Gestión Documental Realiza Capacitaciones / Listados de Asistencia</t>
  </si>
  <si>
    <t xml:space="preserve">Gestión Documental Visitas de seguimiento a sedes Nivel Central y Regional  (virtual o presencial) </t>
  </si>
  <si>
    <t>Desconocimiento por parte de los funcionarios de las dependencias encargados de elaborar los estudios previos y del sector, de los requisitos que deben contener, establecidos por la Entidad y de acuerdo con la ley en materia contractual.</t>
  </si>
  <si>
    <t>Desconocimiento de las novedades o actualizaciones de la normatividad vigente en materia de contratación pública por parte de los profesionales que participan en la gestión contractual.</t>
  </si>
  <si>
    <t>Inadeacuada planeación de los procesos de contratación</t>
  </si>
  <si>
    <t>debido a las debilidades en la elaboración de los estudios previos y estudios del sector.</t>
  </si>
  <si>
    <t>debido a procesos de contratación sin el cumplimiento de requisitos legales.</t>
  </si>
  <si>
    <t>debido a la contratación de bienes, obras o servicios que no satisfagan en debida forma las necesidades de la entidad.</t>
  </si>
  <si>
    <t>*Estudios previos y pliego de condiciones elaborados sin tener en cuenta los principios de la función administrativa, de la contratación estatal y  los requisitos de ley.
^ Falta de  aplicación estricta de la normatividad vigente, manual de contratación y procedimientos asociados, para favorecer a terceros.
^ Uso indebido del poder.
^ Falta de integridad de los servidores encargados de la etapa precontractual.
^ Existencia de intereses personales.
^ Ofrecimiento de beneficios para los servidores públicos, pago de favores y compromisos políticos.
^ Tráfico de influencias.
^ Inoperancia de la justicia.</t>
  </si>
  <si>
    <t>^ Uso indebido del poder.
^ Falta de integridad de los servidores encargados de la etapa precontractual.
^ Existencia de intereses personales.
^ Ofrecimiento de beneficios para los servidores públicos, pago de favores y compromisos políticos.
^ Tráfico de influencias.
^ Inoperancia de la justicia.</t>
  </si>
  <si>
    <t xml:space="preserve">Posibilidad de elaborar estudios previos, invitaciones públicas o pliegos de condiciones con el fin de direccionar la adjudicación del contrato a un oferente en particular.  </t>
  </si>
  <si>
    <t>Posibilidad de verificar y evaluar las ofertas de manera subjetiva o errónea, con el fin de favorecer a un oferente en particular.</t>
  </si>
  <si>
    <t>Posibilidad de permitir la modificación o cambio de documentos en las propuestas que mejoren la oferta, con el propósito de favorecer a un tercero</t>
  </si>
  <si>
    <t xml:space="preserve">Posibilidad de seleccionar a personas naturales o jurídicas para la contratación de prestación de servicios de manera directa, sin que sean personas idóneas para el cumplimiento del contrato </t>
  </si>
  <si>
    <t xml:space="preserve">El Responsable Grupo de Contratación
Profesionales encargados del proceso de Gestión Contractual Realiza Asesoría respecto a la elaboración de los estudios previos y estudios del sector, de acuerdo con los requisitos que deben contener, establecidos por la Entidad y de acuerdo con la ley en materia contractual.
</t>
  </si>
  <si>
    <t>El Responsable Grupo de Contratación
Profesionales encargados del proceso de Gestión Contractual Realiza Revisión de estudios previos y estudios del sector por parte de los profesionales del Grupo de Contratación, con el fin de que se encuentren bien elaborados, de acuerdo con los requisitos que deben contener, establecidos por la Entidad y de acuerdo con la ley en materia contractual.</t>
  </si>
  <si>
    <t xml:space="preserve">El Responsable Grupo de Contratación
Profesionales encargados del proceso de Gestión Contractual realiza Actualización para los profesionales del Grupo de Contratación sobre la normatidad en materia de contratación estatal. </t>
  </si>
  <si>
    <t xml:space="preserve">El Todas las dependencias realizan la  Planeación oportuna y completa de los procesos de contratación para satisfacer de manera adecuada las necesidades de bienes, obras o servicios. </t>
  </si>
  <si>
    <t>Secretario General
Asesores Secretaría General
Responsable Grupo de Contratación
Profesionales encargados del proceso de Gestión Contractual</t>
  </si>
  <si>
    <t>Todas las dependencias
Responsable Grupo de Contratación
Profesionales encargados del proceso de Gestión Contractual, realiza Asesoría respecto a la elaboración de los estudios previos y estudios del sector, de acuerdo con los requisitos que deben contener, establecidos por la Entidad y de acuerdo con la ley en materia contractual</t>
  </si>
  <si>
    <t>Todas las dependencias
Responsable Grupo de Contratación
Asesores Secretaría General
Profesionales encargados del proceso de Gestión Contractual, realiza la Revisión de estudios previos y estudios del sector, con el fin de que se encuentren bien elaborados, de acuerdo con los requisitos que deben contener, establecidos por la Entidad y de acuerdo con la ley en materia contractual</t>
  </si>
  <si>
    <t>Todas las dependencias
Secretario General
Asesores Secretaría General
Responsable Grupo de Contratación
Profesionales encargados del proceso de Gestión Contractual, realiza la Revisión de pliegos de condiciones</t>
  </si>
  <si>
    <t xml:space="preserve">Revisión electrónica de los documentos recibidos a través de la plataforma de Orfeo, de correos electrónicos o de la plataforma Microsoft Teams, con apego a la normatividad vigente
</t>
  </si>
  <si>
    <t xml:space="preserve">Revisión electrónica de los documentos recibidos a través de la plataforma de Orfeo, de correos electrónicos o de la plataforma Microsoft Teams, con apego a la ley que permitan pluralidad de oferentes
</t>
  </si>
  <si>
    <t>Revisión electrónica de los informes de verificación y evaluación recibidos a través de la plataforma de Orfeo, de correos electrónicos o de la plataforma Microsoft Teams</t>
  </si>
  <si>
    <t>Revisión electrónica de los documentos para subsanar la ausencia de requisitos habilitantes de carácter jurídico, técnico o financiero a través de la plataforma del SECOP</t>
  </si>
  <si>
    <t xml:space="preserve">Revisión electrónica de los documentos recibidos a través de la plataforma de Orfeo, de correos electrónicos o de la plataforma Microsoft Teams
</t>
  </si>
  <si>
    <t>Incorrecta verificación de los requisitos establecidos en el Manual de funciones para el ingreso al servicio  conforme a los procedimientos.</t>
  </si>
  <si>
    <t>debido a la inadecuada selección y vinculación de los servidores públicos de la Defensoria del Pueblo</t>
  </si>
  <si>
    <t>Inadecuada ejecución de actividades criticas de los planes, programas y sistemas de gestión humana.</t>
  </si>
  <si>
    <t>debido a la inoportuna ejecución del Plan Institucional de Capacitación-PIC, Programa de Bienestar Social Laboral- PBSL,  Planes y del Sistema de Gestión de Seguridad y Salud en el Trabajo-SGSST.</t>
  </si>
  <si>
    <t>Ingreso errado de informaciòn en las novedades de nòmina, asì como el incumplimiento del cronograma por parte de los funcionarios y de las entidades.</t>
  </si>
  <si>
    <t>debido a la inconformidad de los datos y cifras de liquidación y pagos de la nómina</t>
  </si>
  <si>
    <t>Falta de seguimiento por parte de los jefes inmediatos</t>
  </si>
  <si>
    <t>debido a la inoportuna entrega de la evaluación de desempeño de los funcionarios.</t>
  </si>
  <si>
    <t>No verificación de los requisitos establecidos en el Manual de funciones para el ingreso al servicio   conforme a los procedimientos.</t>
  </si>
  <si>
    <t xml:space="preserve">Alteración de los datos de liquidación de la nómina con intenciones subersivas asi como de las demás contribuciones inherentes a la misma </t>
  </si>
  <si>
    <t>Alteración y eliminación de los documentos de la historia laboral sin autorización previa.</t>
  </si>
  <si>
    <t>^ Existencia de intereses personales
^ Favorecimiento personal o de un tercero
^ Falta de ética del servidor público</t>
  </si>
  <si>
    <t>Posibilidad de selección y vinculación de servidores públicos, sin el cumplimiento de los requisitos exigidos para el cargo en beneficio particular o de tercero</t>
  </si>
  <si>
    <t>Posibilidad de modificación de la liquidación de nómina y  demás contribuciones inherentes a la misma, para beneficio particular o de terceros</t>
  </si>
  <si>
    <t xml:space="preserve">Posibilidad de manipulación o extravío de información de la Historia Laboral para beneficio particular o de terceros </t>
  </si>
  <si>
    <t>Posibilidad de recibir y/o solicitar dineros o beneficios por los servicios que presta la Subdirección de Gestión del Talento Humano para favorecer intereses propios o de terceros</t>
  </si>
  <si>
    <t xml:space="preserve">El Profesional de la Subidreccion de Talento Humano, realiza la Verificación de cumplimiento de requisitos minimos de los aspirantes a los cargos a proveer.
</t>
  </si>
  <si>
    <t xml:space="preserve">El Profesional de la Subidreccion de Talento Humano, realiza la Verificación de factores de homologación y equivalencias de los aspirantes a los cargos a proveer.
</t>
  </si>
  <si>
    <t>El Profesional de la Subidreccion de Talento Humano, realiza la Verificación Lista de chequeo para posesión y documentos para tomar posesión.</t>
  </si>
  <si>
    <t>El Profesional de la Subidreccion de Talento Humano, realiza el Seguimiento a la ejecución de las actividades definidas en el Programa Anual de Bienestar Social Laboral</t>
  </si>
  <si>
    <t>El Profesional de la Subidreccion de Talento Humano realiza el Seguimiento a los cronogramas de las actividades definidas en el SGSST</t>
  </si>
  <si>
    <t>El Profesional de la Subidreccion de Talento Humano, realiza el  Seguimiento a las actividades y la ejecución presupuestal asignada para la gestión del talento humano</t>
  </si>
  <si>
    <t>El Profesional de la Subidreccion de Talento Humano, realiza la Corrección de la parametrización del sistema en los casos que se requiera, ya sea por cambios normativos o cambios solicitados por la alta dirección.</t>
  </si>
  <si>
    <t>El Profesional de la Subidreccion de Talento Humano, realiza las Comunicaciones oficiales con lineamientos para desarrollar los acuerdos evaluación del desempeño.</t>
  </si>
  <si>
    <t>El Profesional de la Subidreccion de Talento Humano, realiza el Desarrollo de Inducción y reinducción institucional con acompañamiento permanente.</t>
  </si>
  <si>
    <t>El Profesional de la Subidreccion de Talento Humano, realiza la Revisión de formatos de concertación de objetivos y las evaluaciones del desempeño.</t>
  </si>
  <si>
    <t xml:space="preserve">Control de préstamo y consulta de Historias Laborales. </t>
  </si>
  <si>
    <t xml:space="preserve">El Profesional de la Subidreccion de Talento Humano, realiza la Verificación del cumplimiento de los requisitos establecidos en el Manual de Funciones y Competencias laborales </t>
  </si>
  <si>
    <t>El Profesional de la Subidreccion de Talento Humano, verifica que los datos y valores de la nomina coincidan</t>
  </si>
  <si>
    <t>El Profesional de la Subidreccion de Talento Humano, realiza la Digitalización de la Información de Historias laborales.</t>
  </si>
  <si>
    <t>El Profesional de la Subidreccion de Talento Humano, Elabora las Hojas de Control de las Historias Laborales.</t>
  </si>
  <si>
    <t>El Profesional de la Subidreccion de Talento Humano, Verifica constante a la información registrada en los documentos y trámites generados en la Subdirección</t>
  </si>
  <si>
    <t>Se realiza revisión mediante reportes, así como la planilla de revisión.</t>
  </si>
  <si>
    <t>Emitiendo archivos planos del SIAF y cruzandolos con los archivos de excel que tiene el equipo de nomina</t>
  </si>
  <si>
    <t xml:space="preserve">Escanear los documentos de la historia laboral y subirlos al gestor documental ORFEO </t>
  </si>
  <si>
    <t>Se alimenta el formato de hoja de control digital, se imprime y se anexa la historia laboral, posteriormente se actualiza manualmente</t>
  </si>
  <si>
    <t>Se diligencia el formulario de Consulta y prestamo y se hace firmar por el solicitante</t>
  </si>
  <si>
    <t>Se valida la información y documentos soporte para el trámite de servicos ofrecidos por la subdirección</t>
  </si>
  <si>
    <t>Falta de seguimiento y monitoreo al cumplimiento de los procedimientos de Gestión de Bienes establecido en el proceso de Gestión de Servicios Administrativos.</t>
  </si>
  <si>
    <t>debido a la insuficiente administración y gestión de los bienes contabilizados de la entidad</t>
  </si>
  <si>
    <t>No recepción oportuna de las respectivas solicitudes de comisiones en la plataforma de la INTRANET.</t>
  </si>
  <si>
    <t>debido a la insuficiente gestión oportuna de los viáticos, gastos de viaje o desplazamiento a los servidores públicos y/o contratistas de la entidad</t>
  </si>
  <si>
    <t>Incapacidad del parque automotor para cubrir la demanda de uso de los funcionarios de la entidad a nivel nacional y falta de recursos presupuestales para el abastecimiento de combustible.</t>
  </si>
  <si>
    <t>debido a la inadecuada administración y mantenimiento del parque automotor y abastecimiento de combustible.</t>
  </si>
  <si>
    <t>Falta de seguimiento y control financiero, operativo y técnico a todas sedes para identificar las necesidades de mantenimiento correctivo y preventivo.</t>
  </si>
  <si>
    <t>debido al inoportuno mantenimiento preventivo y correctivo de la infraestructura de las diferentes sedes de la Entidad.</t>
  </si>
  <si>
    <t>Falta de oportunidad y pertinencia de las necesidades de las regionales y dependencias.</t>
  </si>
  <si>
    <t xml:space="preserve">debido a la insuficiente identificación, registro, programación y planeación de las necesidades de bienes y servicios de la entidad. </t>
  </si>
  <si>
    <t>Riesgo de Integridad Pública - Corrupción.</t>
  </si>
  <si>
    <t>Riesgo de Integridad Pública - LA/FT/FP.</t>
  </si>
  <si>
    <t>Riesgo Fiscal.</t>
  </si>
  <si>
    <t>Falta de administración, vigilancia y control sobre los bienes contabilizados de la entidad</t>
  </si>
  <si>
    <t xml:space="preserve">Alteraciones en la gestión del trámite de pago de los viáticos, gastos de viaje </t>
  </si>
  <si>
    <t>Variaciones en las facturas del abastecimiento de combustible.
Aprobación de facturas de combustible no consumido.
Falta de seguimiento y control en el mantenimiento del parque automotor.
Indebida utilización de los automotores propiedad de la entidad</t>
  </si>
  <si>
    <t>Falta de control sobre las necesidades de mantenimiento de la infraestructura de las sedes de la Entidad y el costo de las mismas</t>
  </si>
  <si>
    <t>Falta de control y verificación de la información del histórico de necesidades reportado por las regionales y dependencias que requieren presupuesto para la adquisición de bienes y/o servicios</t>
  </si>
  <si>
    <t xml:space="preserve">Posibilidad de indebido uso y custodia de los recursos físicos de la entidad (bienes) </t>
  </si>
  <si>
    <t xml:space="preserve">Posibilidad de alterar la liquidación de los viáticos, gastos de viaje o desplazamiento de  los servidores públicos y/o contratistas de la Defensoría del Pueblo </t>
  </si>
  <si>
    <t>Posibilidad de indebida administración y mantenimiento del parque automotor y abastecimiento de combustible</t>
  </si>
  <si>
    <t>Posibilidad de solicitud de mantenimiento preventivo y correctivo de los inmuebles de las sedes de la Entidad en beneficio propio o un tercero</t>
  </si>
  <si>
    <t>Posibilidad de inadecuada identificación, registro, programación de las necesidades de bienes y servicios de la entidad para beneficio a un tercero</t>
  </si>
  <si>
    <t xml:space="preserve">El Profesionales Especializados de la Subdirección Administrativa,  Realiza seguimiento al inventario personalizado a nivel regional y central mediante las tomas físicas y la actualización de los traslados internos. </t>
  </si>
  <si>
    <t>El Técnico administrativo G15 Subdirección Administrativa, Realiza verificación diaria de las solicitudes de comisiones en la INTRANET recibidas.</t>
  </si>
  <si>
    <t xml:space="preserve">El Técnico administrativo G11 Subdirección Administrativa, realiza la Implementación del procedimiento MANTENIMIENTO PARQUE AUTOMOTOR. </t>
  </si>
  <si>
    <t>El Técnico administrativo G11 Subdirección Administrativa, realiza la Implementación del procedimiento MANTENIMIENTO PARQUE AUTOMOTOR - Abastecimiento de Combustible.</t>
  </si>
  <si>
    <t>Los Profesionales Especializados de la Subdirección Administrativa , realizan la Verificación del estado de la infraestructura de las sedes de la entidad.</t>
  </si>
  <si>
    <t xml:space="preserve">El Técnico administrativo G15 Subdirección Administrativa, realiza la Solicitud de información de las necesidades de las áreas </t>
  </si>
  <si>
    <t>El Técnico administrativo G15 Subdirección Administrativa, realiza la Consolidación de la información enviada por las regionales y dependencias de la entidad.</t>
  </si>
  <si>
    <t>El Técnico administrativo G15 Subdirección Administrativa, Revisa el cubrimiento de las principales necesidades de la entidad con sus respectivos rubros</t>
  </si>
  <si>
    <t xml:space="preserve">Los Profesionales Especializados de Bienes de la Subdirección Administrativa, Verifican periódica mente las novedades reportadas y seguimiento al inventario personalizado a nivel regional y central </t>
  </si>
  <si>
    <t xml:space="preserve">El Técnico administrativo G15 de la Subdirección Administrativa, Verifica periódicamente y cautelosamente la información incluida en las solicitudes de comisión remitidas a área de viáticos </t>
  </si>
  <si>
    <t>El Técnico administrativo G11 de la Subdirección Administrativa, realiza el Seguimiento y revisión constante al histórico de consumo de combustible del parque automotor.</t>
  </si>
  <si>
    <t>Los  Profesionales Especializados de Servicios de la Subdirección Administrativa, realizan la Revisión adecuada de los formatos de solicitud de servicios.</t>
  </si>
  <si>
    <t>Los Profesionales Especializados de Servicios de la Subdirección Administrativa, realizan la Revisión de las necesidades de mantenimiento y verificación de la cualificación del personal/empresa a contratar</t>
  </si>
  <si>
    <t>Los Técnicos Administrativo G15 de la Subdirección Administrativa, realizan la Verificación de las necesidades de bienes y servicios administrativos enviadas por las dependencias y regionales</t>
  </si>
  <si>
    <t xml:space="preserve">Se realizan visitas a las dependencias y regionales para el levantamiento de las Tomas físicas y se procede a la actualización de los traslados internos. </t>
  </si>
  <si>
    <t xml:space="preserve">Se valida la información del cada solicitud con la resolución que genera el sistema </t>
  </si>
  <si>
    <t>Revisando las bases de datos de los consumos que se han legalizado de meses anteriores y comparando con lo facturado por el contratista.</t>
  </si>
  <si>
    <t>Validación de la proporcionalidad de la necesidad y comparación con las fichas de inmuebles diligenciadas con anterioridad.</t>
  </si>
  <si>
    <t>Validación y tipificación de las necesidades, así como la experiencia y solicitudes de cotizaciones.</t>
  </si>
  <si>
    <t>Se consolida la información y se confronta con el stock de Almacén para crear las líneas del Plan Anual de Adquisiciones.</t>
  </si>
  <si>
    <t xml:space="preserve">* No contestar o interponer demandas, tutelas o conciliaciones extrajudiciales en tiempo.
* No asistir intencionalmente a las audiencias programadas al interior de los procesos judiciales y extrajudiciales en perjuicio de la entidad. </t>
  </si>
  <si>
    <t xml:space="preserve">* Dejar vencer los términos de manera intencional o negligente. 
* Falta de seguimiento y control  a las etapas del cobro coactivo que permitan una gestión oportuna. </t>
  </si>
  <si>
    <t xml:space="preserve">Posibilidad de una actuación inoportuna e inapropiada en la defensa de los intereses de la entidad </t>
  </si>
  <si>
    <t xml:space="preserve">Posibilidad de vencimiento de términos de las acciones de cobro coactivo tendientes a recuperar los dineros a favor de la entidad </t>
  </si>
  <si>
    <t>Falta de aplicación de MASC (Mecanismos Alternos de Solución de Conflictos) por parte de la entidad por falta de recursos y/o gestión inadecuada</t>
  </si>
  <si>
    <t>debido al incremento en el pago de condenas en litigios que pueden ser solucionados antes de que se dé trámite a la acción judicial</t>
  </si>
  <si>
    <t>Falta de comunicación y coordinación entre los funcionarios</t>
  </si>
  <si>
    <t>debido a la debilidad en la unificación de criterios en torno a los diferentes temas consultados por las áreas misionales y administrativas.</t>
  </si>
  <si>
    <t>Falta de seguimiento a los procesos por parte del funcionario encargado.</t>
  </si>
  <si>
    <t>debido a las actuaciones procesales presentadas por fuera de los términos legales.</t>
  </si>
  <si>
    <t xml:space="preserve">El Cordinador Grupo de Representacion Judicial -Oficina Juridica, realizan las Solicitudes de Conciliación y Demandas Presentadas </t>
  </si>
  <si>
    <t xml:space="preserve">El Líder del Proceso de Gestion Juridica y Funcionarios de la oficina juridica, realizan la  Socialización de los temas tratados en la Oficina en reuniones, con el fin de unificar criterios y compartir experiencias.  </t>
  </si>
  <si>
    <t>El Funcionarios de la oficina jurídica, realiza los  Informes mensuales rendidos por los apoderados en los cuales se evidencia el seguimiento a cada uno de los procesos asignados y las gestiones realizadas.</t>
  </si>
  <si>
    <t>Seguimiento al reparto de procesos y a la adecuada gestión de los mismos</t>
  </si>
  <si>
    <t xml:space="preserve">Seguimiento al término de caducidad de los procesos de cobro coactivo </t>
  </si>
  <si>
    <t>El Jefe Oficina Jurídica, realiza Seguimiento de reparto de procesos por parte del Jefe de la Oficina Jurídica.</t>
  </si>
  <si>
    <t xml:space="preserve">El Jefe Oficina Jurídica, realiza Informes trimestrales de los cobros coactivos. </t>
  </si>
  <si>
    <t>El Líder del Proceso de Control Interno Disciplinario
( Integrantes: Equipo de trabajo del proceso de Control Interno Disciplinario), realiza el Seguimiento al sistema SIID</t>
  </si>
  <si>
    <t>El Responsable de la evaluación independiente del Proceso de Evaluación y Seguimiento, realiza la Revisión de la efectividad de los controles establecidos a traves de listas de chequeo o informes anteriores.</t>
  </si>
  <si>
    <t>El Jefe De la Oficina de Control Interno, realiza la Revisión y validación con la formalización del Informe.</t>
  </si>
  <si>
    <t>El Profesional responsable de dar cierre al plan de mejora, realiza la Solicitud de las evidencias que dan cumplimiento al plan de mejora.</t>
  </si>
  <si>
    <t>El Profesional responsable de dar cierre al plan de mejora,  Verifica las evidencias entregadas para el cierre del plan de mejora-</t>
  </si>
  <si>
    <t>Líder del Proceso de Control Interno Disciplinario
( Integrantes: Equipo de trabajo del proceso de Control Interno Disciplinario), realiza Seguimiento permanente al trámite dado de los procesos a cargo de la oficina.</t>
  </si>
  <si>
    <t>Consolidación de bases de datos para el registro y monitoreo permanente de las actuaciones disciplinarias</t>
  </si>
  <si>
    <t>Jefe de la Oficina de Control Interno, realiza las Fases adelantadas dentro del proceso auditor y los informes de Evaluación y Seguimiento y la presentación de los informes como resultado de las fases previas a los informes que adelanta la Oficina de Control Interno como tercera linea de defensa</t>
  </si>
  <si>
    <t xml:space="preserve">Revisar las fases del desarrollo de la auditoría y actividades dentro de los roles como tercera línea de defensa, por parte del Jefe de la Oficina de Control Interno </t>
  </si>
  <si>
    <t>El Responsable de la evaluación independiente del Proceso de Evaluación y Seguimiento, realiza la Revisión del cumplimiento de requisitos, previa a la solicitud; y la Solicitud de información y revisión de documentación soporte previo al ejercicio de evaluación.
Plan de Auditoria, previo al desarrollo de la actividad.</t>
  </si>
  <si>
    <t xml:space="preserve">* Falta de ética o imparcialidad en las Investigaciones Disciplinarias.
* Permitir acceso a los expedientes o bases de datos a personas no habilitadas legal o expresamente para ello </t>
  </si>
  <si>
    <t>Falta de ética en actividades establecidas dentro de los roles de la Oficina de Control Interno.</t>
  </si>
  <si>
    <t>Posibilidad de manejo de la información contenida en los procesos disciplinarios para favorecer o afectar a terceros.</t>
  </si>
  <si>
    <t>Posibilidad de resultados de los informes de auditoría interna y de informes de gestión generados como tercera línea de defensa en beneficio de terceros.</t>
  </si>
  <si>
    <t>Falta o indebida evaluación y seguimiento de las noticias disciplinarias allegadas a la OCID en los términos establecidos.</t>
  </si>
  <si>
    <t>Se desconozca el objeto, controles y riesgos del tema / proceso, durante la evaluación independiente a realizar.</t>
  </si>
  <si>
    <t>No se verifique por completo las evidencias aportadas para el cierre del plan de mejora</t>
  </si>
  <si>
    <t>debido a la inadecuada evaluación de  quejas y tramites de actuaciones disciplinarias allegadas a la oficina de Control Interno Disciplinario</t>
  </si>
  <si>
    <t>Debido a no realizar un buen análisis de la efectividad de los controles y riesgos del Sistema de Control Interno, durante la evaluación independiente a la documentación soporte del proceso a verificar.</t>
  </si>
  <si>
    <t>Debido a inadecuado cierre del plan de mejora</t>
  </si>
  <si>
    <t>Secretaria General - Grupo de Tecnologías de la Información y las Comunicaciones.</t>
  </si>
  <si>
    <t>Despacho del Defensor del Pueblo.</t>
  </si>
  <si>
    <t>Despacho del Vicedefensor del Pueblo</t>
  </si>
  <si>
    <t>Dirección Nacional de Promoción y Divulgación de Derechos Humanos.</t>
  </si>
  <si>
    <t>Delegada para la Prevención de Riesgos de Violaciones de DDHH e infracciones al DIH</t>
  </si>
  <si>
    <t>Dirección Nacional de Atención y Trámite de Quejas.</t>
  </si>
  <si>
    <t>Dirección Nacional de Defensoría Pública.</t>
  </si>
  <si>
    <t>Dirección Nacional de Recursos y Acciones Judiciales.</t>
  </si>
  <si>
    <t>Subdirección Financiera.</t>
  </si>
  <si>
    <t>Subdirección Administrativa.</t>
  </si>
  <si>
    <t>Secretaría General - Subdirección Administrativa - Grupo Interno de Gestión Documental</t>
  </si>
  <si>
    <t>Secretaría General -Grupo Interno de Contratación.</t>
  </si>
  <si>
    <t>Subdirección de Gestión del Talento Humano.</t>
  </si>
  <si>
    <t>Oficina Jurídica.</t>
  </si>
  <si>
    <t>Oficina de Control Interno Disciplinario.</t>
  </si>
  <si>
    <t>Oficina de Control Interno.</t>
  </si>
  <si>
    <t xml:space="preserve">Mediante Reuniones Mensuales </t>
  </si>
  <si>
    <t xml:space="preserve">Profesional especializado de la vicedefensoria realiza Reunión de seguimiento y monitoreo </t>
  </si>
  <si>
    <t>Los profesionales administrativos y de gestión, realizan el acta de Derechos y Obligaciones que se aplica con los usuarios, mediante la cual se les explica que el servicio es gratuito.</t>
  </si>
  <si>
    <t>se descarga la informacion del SIIF Nación y se presenta en formato con la información mas relevante, de manera mensual.
La información presupuestal se descarga diariamente y se deja en una carpeta compartida para la consulta de los responsables de la ejecución presupuestal.</t>
  </si>
  <si>
    <t>Las Dependencias del Nivel Central y Regional realizan el Diligienciamiento formularios: GD-P02-F15 formato único de inventario documental, GD-P02-F16 Consulta y préstamo de documentos de archivo, GD-P02-F20  Reporte cuatrimestral aplicacion proceso Gestión Documental, GD-P02-F22 Entrega de Archivos Físicos, Electrónicos y Sistema de Información.</t>
  </si>
  <si>
    <t>Todas las dependencias
 Reporte Cuatrimestral de Gestion Documental Regionales y Dependencias el Nivel Central, realizan Reporte Cuatrimestral de Gestion Documental Regionales y Dependencias el Nivel Central.</t>
  </si>
  <si>
    <t xml:space="preserve">El Profesional de la Subidreccion de Talento Humano, realiza la Revisión de pre-nomina, verificación y comparación de las novedades incluidas en el sistema por los diferentes responsables. </t>
  </si>
  <si>
    <t xml:space="preserve"> Todas las dependencias que tienen personal de carrera administrativa, realiza la Entrega de las evaluaciones de desempeño de los funcionarios publicos vinculados mediante carrera administrativa</t>
  </si>
  <si>
    <t xml:space="preserve">El Profesional de la Subidreccion de Talento Humano, realiza la pre-nómina mediante la revisión o cotejo documental de las novedades mensuales de la nómina contra lo liquidado por el sistema, con punto de control con la responsable del Grupo de nómina. </t>
  </si>
  <si>
    <t>Consolidación de bases de datos para el registro y monitoreo permanente de las actuaciones disciplinarias.
La actividad es realizada de manera mensual por cada sustanciador y verificada por el lider del proceso</t>
  </si>
  <si>
    <t>El Líder del Proceso de Control Interno Disciplinario
( Integrantes: Equipo de trabajo del proceso de Control Interno Disciplinario), realiza el Seguimiento en Base de Datos de las noticias disciplinarias allegadas a la OCID</t>
  </si>
  <si>
    <t>A través de la consulta y actualización permanente del SIID.
La actividad es realizada de manera mensual por cada sustanciador y verificada por el lider del proceso</t>
  </si>
  <si>
    <t>Mapa de Riesgos por Proceso; Vigencia: 2026; Versión: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</si>
</sst>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General"/>
    <numFmt numFmtId="165" formatCode="[$-240A]0%"/>
  </numFmts>
  <fonts count="78">
    <font>
      <sz val="11"/>
      <color theme="1"/>
      <name val="Calibri"/>
      <family val="2"/>
      <scheme val="minor"/>
    </font>
    <font>
      <sz val="8"/>
      <name val="Calibri"/>
      <family val="2"/>
      <scheme val="minor"/>
    </font>
    <font>
      <sz val="11"/>
      <color indexed="8"/>
      <name val="Calibri"/>
      <family val="2"/>
    </font>
    <font>
      <b/>
      <sz val="11"/>
      <color indexed="63"/>
      <name val="Calibri"/>
      <family val="2"/>
    </font>
    <font>
      <sz val="11"/>
      <color theme="1"/>
      <name val="Calibri"/>
      <family val="2"/>
      <scheme val="minor"/>
    </font>
    <font>
      <sz val="11"/>
      <color rgb="FF000000"/>
      <name val="Calibri"/>
      <family val="2"/>
    </font>
    <font>
      <sz val="10"/>
      <color theme="1"/>
      <name val="Arial"/>
      <family val="2"/>
    </font>
    <font>
      <sz val="10"/>
      <name val="Arial"/>
      <family val="2"/>
    </font>
    <font>
      <b/>
      <sz val="9"/>
      <color indexed="81"/>
      <name val="Tahoma"/>
      <family val="2"/>
    </font>
    <font>
      <sz val="9"/>
      <color indexed="81"/>
      <name val="Tahoma"/>
      <family val="2"/>
    </font>
    <font>
      <u/>
      <sz val="11"/>
      <color theme="10"/>
      <name val="Calibri"/>
      <family val="2"/>
      <scheme val="minor"/>
    </font>
    <font>
      <sz val="11"/>
      <color theme="1"/>
      <name val="Century Gothic"/>
      <family val="2"/>
    </font>
    <font>
      <sz val="11"/>
      <color rgb="FF0070C0"/>
      <name val="Century Gothic"/>
      <family val="2"/>
    </font>
    <font>
      <b/>
      <sz val="8"/>
      <color rgb="FF0070C0"/>
      <name val="Century Gothic"/>
      <family val="2"/>
    </font>
    <font>
      <sz val="9"/>
      <color rgb="FF0070C0"/>
      <name val="Century Gothic"/>
      <family val="2"/>
    </font>
    <font>
      <sz val="7"/>
      <color rgb="FF0070C0"/>
      <name val="Century Gothic"/>
      <family val="2"/>
    </font>
    <font>
      <b/>
      <sz val="8.5"/>
      <color rgb="FF0070C0"/>
      <name val="Century Gothic"/>
      <family val="2"/>
    </font>
    <font>
      <b/>
      <sz val="7"/>
      <color rgb="FF0070C0"/>
      <name val="Century Gothic"/>
      <family val="2"/>
    </font>
    <font>
      <b/>
      <sz val="11"/>
      <color rgb="FF002060"/>
      <name val="Century Gothic"/>
      <family val="2"/>
    </font>
    <font>
      <sz val="11"/>
      <color rgb="FF002060"/>
      <name val="Century Gothic"/>
      <family val="2"/>
    </font>
    <font>
      <b/>
      <sz val="10"/>
      <color rgb="FF002060"/>
      <name val="Century Gothic"/>
      <family val="2"/>
    </font>
    <font>
      <sz val="10"/>
      <color rgb="FF002060"/>
      <name val="Century Gothic"/>
      <family val="2"/>
    </font>
    <font>
      <sz val="9.5"/>
      <color rgb="FF002060"/>
      <name val="Century Gothic"/>
      <family val="2"/>
    </font>
    <font>
      <sz val="8"/>
      <color theme="1"/>
      <name val="Calibri"/>
      <family val="2"/>
      <scheme val="minor"/>
    </font>
    <font>
      <sz val="11"/>
      <color rgb="FF002060"/>
      <name val="Verdana"/>
      <family val="2"/>
    </font>
    <font>
      <b/>
      <sz val="11"/>
      <color theme="1" tint="0.249977111117893"/>
      <name val="Verdana"/>
      <family val="2"/>
    </font>
    <font>
      <sz val="11"/>
      <color theme="1" tint="0.249977111117893"/>
      <name val="Verdana"/>
      <family val="2"/>
    </font>
    <font>
      <b/>
      <sz val="8"/>
      <color theme="1" tint="0.249977111117893"/>
      <name val="Verdana"/>
      <family val="2"/>
    </font>
    <font>
      <b/>
      <sz val="12"/>
      <color theme="1" tint="0.249977111117893"/>
      <name val="Verdana"/>
      <family val="2"/>
    </font>
    <font>
      <b/>
      <sz val="10"/>
      <color theme="1" tint="0.249977111117893"/>
      <name val="Verdana"/>
      <family val="2"/>
    </font>
    <font>
      <sz val="10"/>
      <color theme="1" tint="0.249977111117893"/>
      <name val="Verdana"/>
      <family val="2"/>
    </font>
    <font>
      <sz val="12"/>
      <color theme="1" tint="0.249977111117893"/>
      <name val="Verdana"/>
      <family val="2"/>
    </font>
    <font>
      <b/>
      <sz val="14"/>
      <color theme="1" tint="0.249977111117893"/>
      <name val="Verdana"/>
      <family val="2"/>
    </font>
    <font>
      <b/>
      <sz val="22"/>
      <color rgb="FF002060"/>
      <name val="Verdana"/>
      <family val="2"/>
    </font>
    <font>
      <b/>
      <sz val="40"/>
      <color rgb="FF002060"/>
      <name val="Verdana"/>
      <family val="2"/>
    </font>
    <font>
      <sz val="28"/>
      <color rgb="FF002060"/>
      <name val="Verdana"/>
      <family val="2"/>
    </font>
    <font>
      <b/>
      <sz val="28"/>
      <color rgb="FF002060"/>
      <name val="Verdana"/>
      <family val="2"/>
    </font>
    <font>
      <b/>
      <sz val="36"/>
      <color rgb="FF002060"/>
      <name val="Verdana"/>
      <family val="2"/>
    </font>
    <font>
      <sz val="24"/>
      <color theme="1" tint="0.249977111117893"/>
      <name val="Verdana"/>
      <family val="2"/>
    </font>
    <font>
      <b/>
      <sz val="24"/>
      <color theme="1" tint="0.249977111117893"/>
      <name val="Verdana"/>
      <family val="2"/>
    </font>
    <font>
      <b/>
      <sz val="16"/>
      <color theme="1" tint="0.249977111117893"/>
      <name val="Verdana"/>
      <family val="2"/>
    </font>
    <font>
      <b/>
      <u/>
      <sz val="11"/>
      <color theme="1" tint="0.249977111117893"/>
      <name val="Verdana"/>
      <family val="2"/>
    </font>
    <font>
      <b/>
      <sz val="11"/>
      <color rgb="FF002060"/>
      <name val="Vernada"/>
    </font>
    <font>
      <b/>
      <sz val="12"/>
      <color theme="0"/>
      <name val="Vernada"/>
    </font>
    <font>
      <sz val="11"/>
      <color rgb="FF002060"/>
      <name val="Vernada"/>
    </font>
    <font>
      <b/>
      <sz val="10"/>
      <color rgb="FF002060"/>
      <name val="Vernada"/>
    </font>
    <font>
      <sz val="10"/>
      <color rgb="FF002060"/>
      <name val="Vernada"/>
    </font>
    <font>
      <sz val="8"/>
      <name val="Vernada"/>
    </font>
    <font>
      <b/>
      <sz val="8"/>
      <name val="Vernada"/>
    </font>
    <font>
      <b/>
      <sz val="8"/>
      <color theme="1"/>
      <name val="Vernada"/>
    </font>
    <font>
      <sz val="8"/>
      <color theme="1"/>
      <name val="Vernada"/>
    </font>
    <font>
      <b/>
      <sz val="8"/>
      <color rgb="FF002060"/>
      <name val="Vernada"/>
    </font>
    <font>
      <sz val="8"/>
      <color rgb="FF002060"/>
      <name val="Vernada"/>
    </font>
    <font>
      <u/>
      <sz val="11"/>
      <color theme="10"/>
      <name val="Vernada"/>
    </font>
    <font>
      <b/>
      <sz val="11"/>
      <color theme="1" tint="0.249977111117893"/>
      <name val="Trebuchet MS"/>
      <family val="2"/>
    </font>
    <font>
      <b/>
      <sz val="9"/>
      <color theme="1" tint="0.249977111117893"/>
      <name val="Trebuchet MS"/>
      <family val="2"/>
    </font>
    <font>
      <sz val="9"/>
      <color theme="1" tint="0.249977111117893"/>
      <name val="Trebuchet MS"/>
      <family val="2"/>
    </font>
    <font>
      <sz val="10"/>
      <color theme="1" tint="0.249977111117893"/>
      <name val="Trebuchet MS"/>
      <family val="2"/>
    </font>
    <font>
      <sz val="11"/>
      <color theme="1" tint="0.249977111117893"/>
      <name val="Trebuchet MS"/>
      <family val="2"/>
    </font>
    <font>
      <b/>
      <sz val="10"/>
      <color theme="1" tint="0.249977111117893"/>
      <name val="Trebuchet MS"/>
      <family val="2"/>
    </font>
    <font>
      <b/>
      <sz val="16"/>
      <color theme="1" tint="0.249977111117893"/>
      <name val="Trebuchet MS"/>
      <family val="2"/>
    </font>
    <font>
      <b/>
      <sz val="11"/>
      <color rgb="FF002060"/>
      <name val="Trebuchet MS"/>
      <family val="2"/>
    </font>
    <font>
      <sz val="11"/>
      <color rgb="FF002060"/>
      <name val="Trebuchet MS"/>
      <family val="2"/>
    </font>
    <font>
      <sz val="12"/>
      <color theme="1"/>
      <name val="Trebuchet MS"/>
      <family val="2"/>
    </font>
    <font>
      <sz val="10"/>
      <name val="Trebuchet MS"/>
      <family val="2"/>
    </font>
    <font>
      <b/>
      <sz val="12"/>
      <color theme="1" tint="0.249977111117893"/>
      <name val="Trebuchet MS"/>
      <family val="2"/>
    </font>
    <font>
      <b/>
      <sz val="8"/>
      <color theme="1" tint="0.249977111117893"/>
      <name val="Trebuchet MS"/>
      <family val="2"/>
    </font>
    <font>
      <sz val="12"/>
      <color rgb="FF002060"/>
      <name val="Trebuchet MS"/>
      <family val="2"/>
    </font>
    <font>
      <sz val="8"/>
      <color theme="1" tint="0.249977111117893"/>
      <name val="Trebuchet MS"/>
      <family val="2"/>
    </font>
    <font>
      <b/>
      <sz val="9"/>
      <color rgb="FF0070C0"/>
      <name val="Trebuchet MS"/>
      <family val="2"/>
    </font>
    <font>
      <b/>
      <sz val="11"/>
      <color theme="1"/>
      <name val="Trebuchet MS"/>
      <family val="2"/>
    </font>
    <font>
      <b/>
      <sz val="11"/>
      <color theme="0"/>
      <name val="Trebuchet MS"/>
      <family val="2"/>
    </font>
    <font>
      <sz val="11"/>
      <color theme="1"/>
      <name val="Trebuchet MS"/>
      <family val="2"/>
    </font>
    <font>
      <b/>
      <sz val="11"/>
      <name val="Trebuchet MS"/>
      <family val="2"/>
    </font>
    <font>
      <b/>
      <sz val="12"/>
      <color rgb="FF002060"/>
      <name val="Trebuchet MS"/>
      <family val="2"/>
    </font>
    <font>
      <b/>
      <sz val="14"/>
      <color theme="1" tint="0.249977111117893"/>
      <name val="Trebuchet MS"/>
      <family val="2"/>
    </font>
    <font>
      <sz val="11"/>
      <name val="Trebuchet MS"/>
      <family val="2"/>
    </font>
    <font>
      <b/>
      <sz val="7"/>
      <color theme="1" tint="0.249977111117893"/>
      <name val="Trebuchet MS"/>
      <family val="2"/>
    </font>
  </fonts>
  <fills count="35">
    <fill>
      <patternFill patternType="none"/>
    </fill>
    <fill>
      <patternFill patternType="gray125"/>
    </fill>
    <fill>
      <patternFill patternType="solid">
        <fgColor rgb="FF99CC00"/>
        <bgColor indexed="64"/>
      </patternFill>
    </fill>
    <fill>
      <patternFill patternType="solid">
        <fgColor theme="0"/>
        <bgColor indexed="64"/>
      </patternFill>
    </fill>
    <fill>
      <patternFill patternType="solid">
        <fgColor rgb="FFC00000"/>
        <bgColor indexed="64"/>
      </patternFill>
    </fill>
    <fill>
      <patternFill patternType="solid">
        <fgColor rgb="FF002060"/>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rgb="FF33CC33"/>
        <bgColor indexed="64"/>
      </patternFill>
    </fill>
    <fill>
      <patternFill patternType="solid">
        <fgColor theme="9" tint="-0.249977111117893"/>
        <bgColor indexed="64"/>
      </patternFill>
    </fill>
    <fill>
      <patternFill patternType="solid">
        <fgColor rgb="FF00B050"/>
        <bgColor indexed="64"/>
      </patternFill>
    </fill>
    <fill>
      <patternFill patternType="solid">
        <fgColor theme="9"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indexed="22"/>
        <bgColor indexed="31"/>
      </patternFill>
    </fill>
    <fill>
      <patternFill patternType="solid">
        <fgColor rgb="FFFF990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rgb="FFE26B0A"/>
        <bgColor indexed="64"/>
      </patternFill>
    </fill>
    <fill>
      <patternFill patternType="solid">
        <fgColor rgb="FF92D050"/>
        <bgColor indexed="64"/>
      </patternFill>
    </fill>
    <fill>
      <patternFill patternType="solid">
        <fgColor rgb="FF00CC00"/>
        <bgColor indexed="64"/>
      </patternFill>
    </fill>
    <fill>
      <patternFill patternType="solid">
        <fgColor rgb="FFFFFFFF"/>
        <bgColor rgb="FFFFFFFF"/>
      </patternFill>
    </fill>
    <fill>
      <patternFill patternType="solid">
        <fgColor rgb="FF00B0F0"/>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theme="0"/>
        <bgColor rgb="FF000000"/>
      </patternFill>
    </fill>
    <fill>
      <patternFill patternType="solid">
        <fgColor theme="0"/>
        <bgColor rgb="FFFDEADA"/>
      </patternFill>
    </fill>
    <fill>
      <patternFill patternType="solid">
        <fgColor theme="0"/>
        <bgColor rgb="FFFFFFFF"/>
      </patternFill>
    </fill>
    <fill>
      <patternFill patternType="solid">
        <fgColor theme="0" tint="-0.14999847407452621"/>
        <bgColor indexed="64"/>
      </patternFill>
    </fill>
    <fill>
      <patternFill patternType="solid">
        <fgColor theme="4"/>
        <bgColor indexed="64"/>
      </patternFill>
    </fill>
    <fill>
      <patternFill patternType="solid">
        <fgColor theme="7"/>
        <bgColor indexed="64"/>
      </patternFill>
    </fill>
    <fill>
      <patternFill patternType="solid">
        <fgColor theme="4"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style="medium">
        <color rgb="FFFFFFFF"/>
      </left>
      <right/>
      <top/>
      <bottom style="thin">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rgb="FFE8A046"/>
      </left>
      <right style="thin">
        <color rgb="FFE8A046"/>
      </right>
      <top style="thin">
        <color rgb="FFE8A046"/>
      </top>
      <bottom style="thin">
        <color rgb="FFE8A046"/>
      </bottom>
      <diagonal/>
    </border>
    <border>
      <left/>
      <right/>
      <top style="double">
        <color rgb="FFE8A046"/>
      </top>
      <bottom/>
      <diagonal/>
    </border>
    <border>
      <left/>
      <right style="double">
        <color rgb="FFE8A046"/>
      </right>
      <top style="double">
        <color rgb="FFE8A046"/>
      </top>
      <bottom/>
      <diagonal/>
    </border>
    <border>
      <left style="thin">
        <color rgb="FFE8A046"/>
      </left>
      <right/>
      <top style="thin">
        <color rgb="FFE8A046"/>
      </top>
      <bottom/>
      <diagonal/>
    </border>
    <border>
      <left/>
      <right/>
      <top style="thin">
        <color rgb="FFE8A046"/>
      </top>
      <bottom/>
      <diagonal/>
    </border>
    <border>
      <left/>
      <right style="thin">
        <color rgb="FFE8A046"/>
      </right>
      <top style="thin">
        <color rgb="FFE8A046"/>
      </top>
      <bottom/>
      <diagonal/>
    </border>
    <border>
      <left style="thin">
        <color rgb="FFE8A046"/>
      </left>
      <right/>
      <top/>
      <bottom/>
      <diagonal/>
    </border>
    <border>
      <left/>
      <right style="thin">
        <color rgb="FFE8A046"/>
      </right>
      <top/>
      <bottom/>
      <diagonal/>
    </border>
    <border>
      <left style="thin">
        <color rgb="FFE8A046"/>
      </left>
      <right/>
      <top/>
      <bottom style="thin">
        <color rgb="FFE8A046"/>
      </bottom>
      <diagonal/>
    </border>
    <border>
      <left/>
      <right/>
      <top/>
      <bottom style="thin">
        <color rgb="FFE8A046"/>
      </bottom>
      <diagonal/>
    </border>
    <border>
      <left/>
      <right style="thin">
        <color rgb="FFE8A046"/>
      </right>
      <top/>
      <bottom style="thin">
        <color rgb="FFE8A046"/>
      </bottom>
      <diagonal/>
    </border>
    <border>
      <left style="thin">
        <color theme="7"/>
      </left>
      <right style="thin">
        <color theme="7"/>
      </right>
      <top style="thin">
        <color theme="7"/>
      </top>
      <bottom style="thin">
        <color theme="7"/>
      </bottom>
      <diagonal/>
    </border>
    <border>
      <left/>
      <right/>
      <top/>
      <bottom style="thin">
        <color theme="7"/>
      </bottom>
      <diagonal/>
    </border>
    <border>
      <left style="thin">
        <color auto="1"/>
      </left>
      <right style="thin">
        <color auto="1"/>
      </right>
      <top style="thin">
        <color auto="1"/>
      </top>
      <bottom style="thin">
        <color auto="1"/>
      </bottom>
      <diagonal/>
    </border>
    <border>
      <left style="thin">
        <color rgb="FFE8A046"/>
      </left>
      <right style="thin">
        <color rgb="FFE8A046"/>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ashed">
        <color indexed="64"/>
      </left>
      <right style="dashed">
        <color indexed="64"/>
      </right>
      <top style="dashed">
        <color indexed="64"/>
      </top>
      <bottom/>
      <diagonal/>
    </border>
  </borders>
  <cellStyleXfs count="14">
    <xf numFmtId="0" fontId="0" fillId="0" borderId="0"/>
    <xf numFmtId="0" fontId="2" fillId="0" borderId="0"/>
    <xf numFmtId="0" fontId="3" fillId="17" borderId="15" applyNumberFormat="0" applyAlignment="0" applyProtection="0"/>
    <xf numFmtId="9" fontId="4" fillId="0" borderId="0" applyFont="0" applyFill="0" applyBorder="0" applyAlignment="0" applyProtection="0"/>
    <xf numFmtId="164" fontId="5" fillId="0" borderId="0"/>
    <xf numFmtId="0" fontId="6" fillId="0" borderId="0"/>
    <xf numFmtId="0" fontId="6" fillId="0" borderId="0"/>
    <xf numFmtId="0" fontId="6" fillId="0" borderId="0">
      <alignment horizontal="left"/>
    </xf>
    <xf numFmtId="0" fontId="6" fillId="0" borderId="0"/>
    <xf numFmtId="0" fontId="6" fillId="0" borderId="0"/>
    <xf numFmtId="0" fontId="5" fillId="0" borderId="0"/>
    <xf numFmtId="0" fontId="7" fillId="0" borderId="0"/>
    <xf numFmtId="0" fontId="10" fillId="0" borderId="0" applyNumberFormat="0" applyFill="0" applyBorder="0" applyAlignment="0" applyProtection="0"/>
    <xf numFmtId="0" fontId="4" fillId="0" borderId="0"/>
  </cellStyleXfs>
  <cellXfs count="468">
    <xf numFmtId="0" fontId="0" fillId="0" borderId="0" xfId="0"/>
    <xf numFmtId="0" fontId="11" fillId="0" borderId="0" xfId="0" applyFont="1" applyProtection="1">
      <protection locked="0"/>
    </xf>
    <xf numFmtId="0" fontId="12" fillId="0" borderId="0" xfId="0" applyFont="1"/>
    <xf numFmtId="0" fontId="13" fillId="19" borderId="3" xfId="0" applyFont="1" applyFill="1" applyBorder="1" applyAlignment="1">
      <alignment horizontal="center" vertical="center" wrapText="1"/>
    </xf>
    <xf numFmtId="0" fontId="13" fillId="19" borderId="1" xfId="0" applyFont="1" applyFill="1" applyBorder="1" applyAlignment="1">
      <alignment horizontal="center" vertical="center" wrapText="1"/>
    </xf>
    <xf numFmtId="0" fontId="15" fillId="3" borderId="12" xfId="0" applyFont="1" applyFill="1" applyBorder="1" applyAlignment="1">
      <alignment horizontal="left" vertical="center" wrapText="1" indent="1"/>
    </xf>
    <xf numFmtId="0" fontId="15" fillId="3" borderId="3" xfId="0" applyFont="1" applyFill="1" applyBorder="1" applyAlignment="1">
      <alignment horizontal="left" vertical="center" wrapText="1" indent="1"/>
    </xf>
    <xf numFmtId="0" fontId="15" fillId="3" borderId="14" xfId="0" applyFont="1" applyFill="1" applyBorder="1" applyAlignment="1">
      <alignment horizontal="left" vertical="center" wrapText="1" indent="1"/>
    </xf>
    <xf numFmtId="0" fontId="15" fillId="3" borderId="4" xfId="0" applyFont="1" applyFill="1" applyBorder="1" applyAlignment="1">
      <alignment horizontal="left" vertical="center" wrapText="1" indent="1"/>
    </xf>
    <xf numFmtId="0" fontId="16" fillId="3" borderId="14" xfId="0" applyFont="1" applyFill="1" applyBorder="1" applyAlignment="1">
      <alignment vertical="center" wrapText="1"/>
    </xf>
    <xf numFmtId="0" fontId="16" fillId="3" borderId="4" xfId="0" applyFont="1" applyFill="1" applyBorder="1" applyAlignment="1">
      <alignment vertical="center" wrapText="1"/>
    </xf>
    <xf numFmtId="0" fontId="15" fillId="3" borderId="7" xfId="0" applyFont="1" applyFill="1" applyBorder="1" applyAlignment="1">
      <alignment horizontal="left" vertical="center" wrapText="1" indent="1"/>
    </xf>
    <xf numFmtId="0" fontId="15" fillId="3" borderId="6" xfId="0" applyFont="1" applyFill="1" applyBorder="1" applyAlignment="1">
      <alignment horizontal="left" vertical="center" wrapText="1" indent="1"/>
    </xf>
    <xf numFmtId="0" fontId="12" fillId="3" borderId="4" xfId="0" applyFont="1" applyFill="1" applyBorder="1"/>
    <xf numFmtId="0" fontId="12" fillId="3" borderId="5" xfId="0" applyFont="1" applyFill="1" applyBorder="1"/>
    <xf numFmtId="0" fontId="15" fillId="3" borderId="11" xfId="0" applyFont="1" applyFill="1" applyBorder="1" applyAlignment="1">
      <alignment horizontal="left" vertical="center" wrapText="1" indent="1"/>
    </xf>
    <xf numFmtId="0" fontId="12" fillId="0" borderId="0" xfId="0" applyFont="1" applyAlignment="1">
      <alignment wrapText="1"/>
    </xf>
    <xf numFmtId="0" fontId="19" fillId="0" borderId="0" xfId="0" applyFont="1" applyAlignment="1">
      <alignment horizontal="center" vertical="center" wrapText="1"/>
    </xf>
    <xf numFmtId="0" fontId="19" fillId="0" borderId="0" xfId="0" applyFont="1" applyAlignment="1">
      <alignment vertical="center" wrapText="1"/>
    </xf>
    <xf numFmtId="0" fontId="19" fillId="0" borderId="0" xfId="0" applyFont="1" applyAlignment="1">
      <alignment wrapText="1"/>
    </xf>
    <xf numFmtId="0" fontId="19" fillId="0" borderId="1" xfId="0" applyFont="1" applyBorder="1" applyAlignment="1">
      <alignment horizontal="center" vertical="center" wrapText="1"/>
    </xf>
    <xf numFmtId="164" fontId="21" fillId="24" borderId="0" xfId="4" applyFont="1" applyFill="1"/>
    <xf numFmtId="0" fontId="21" fillId="0" borderId="0" xfId="9" applyFont="1"/>
    <xf numFmtId="0" fontId="18" fillId="2" borderId="1" xfId="0" applyFont="1" applyFill="1" applyBorder="1" applyAlignment="1">
      <alignment horizontal="center" vertical="center" wrapText="1"/>
    </xf>
    <xf numFmtId="0" fontId="18" fillId="10" borderId="1"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9" fillId="0" borderId="0" xfId="0" applyFont="1"/>
    <xf numFmtId="0" fontId="18" fillId="0" borderId="1" xfId="0" applyFont="1" applyBorder="1" applyAlignment="1">
      <alignment horizontal="center" vertical="center" wrapText="1"/>
    </xf>
    <xf numFmtId="0" fontId="19" fillId="0" borderId="0" xfId="0" applyFont="1" applyAlignment="1">
      <alignment vertical="center"/>
    </xf>
    <xf numFmtId="0" fontId="19" fillId="0" borderId="0" xfId="0" applyFont="1" applyAlignment="1">
      <alignment horizontal="center"/>
    </xf>
    <xf numFmtId="0" fontId="22" fillId="0" borderId="0" xfId="0" applyFont="1" applyAlignment="1">
      <alignment horizontal="center" vertical="center"/>
    </xf>
    <xf numFmtId="0" fontId="19" fillId="3" borderId="0" xfId="0" applyFont="1" applyFill="1" applyAlignment="1">
      <alignment wrapText="1"/>
    </xf>
    <xf numFmtId="0" fontId="20" fillId="0" borderId="0" xfId="0" applyFont="1" applyAlignment="1">
      <alignment horizontal="center" vertical="center" wrapText="1"/>
    </xf>
    <xf numFmtId="0" fontId="21" fillId="0" borderId="0" xfId="0" applyFont="1" applyAlignment="1">
      <alignment horizontal="center" vertical="center" wrapText="1"/>
    </xf>
    <xf numFmtId="0" fontId="18" fillId="0" borderId="0" xfId="0" applyFont="1" applyAlignment="1">
      <alignment horizontal="center" vertical="center" wrapText="1"/>
    </xf>
    <xf numFmtId="0" fontId="18" fillId="14"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2" xfId="0" applyFont="1" applyFill="1" applyBorder="1" applyAlignment="1">
      <alignment horizontal="center" vertical="center" wrapText="1"/>
    </xf>
    <xf numFmtId="0" fontId="19" fillId="5" borderId="0" xfId="0" applyFont="1" applyFill="1" applyAlignment="1">
      <alignment horizontal="center" vertical="center" wrapText="1"/>
    </xf>
    <xf numFmtId="0" fontId="19" fillId="13" borderId="0" xfId="0" applyFont="1" applyFill="1" applyAlignment="1">
      <alignment horizontal="center" vertical="center" wrapText="1"/>
    </xf>
    <xf numFmtId="0" fontId="18" fillId="25" borderId="0" xfId="0" applyFont="1" applyFill="1" applyAlignment="1">
      <alignment horizontal="center" vertical="center" wrapText="1"/>
    </xf>
    <xf numFmtId="0" fontId="18" fillId="2" borderId="0" xfId="0" applyFont="1" applyFill="1" applyAlignment="1">
      <alignment horizontal="center" vertical="center" wrapText="1"/>
    </xf>
    <xf numFmtId="9" fontId="18" fillId="2" borderId="0" xfId="0" applyNumberFormat="1" applyFont="1" applyFill="1" applyAlignment="1">
      <alignment horizontal="center" vertical="center" wrapText="1"/>
    </xf>
    <xf numFmtId="0" fontId="18" fillId="4" borderId="20" xfId="0" applyFont="1" applyFill="1" applyBorder="1" applyAlignment="1">
      <alignment horizontal="center" vertical="center" wrapText="1" readingOrder="1"/>
    </xf>
    <xf numFmtId="0" fontId="18" fillId="10" borderId="0" xfId="0" applyFont="1" applyFill="1" applyAlignment="1">
      <alignment horizontal="center" vertical="center" wrapText="1"/>
    </xf>
    <xf numFmtId="9" fontId="18" fillId="10" borderId="0" xfId="0" applyNumberFormat="1" applyFont="1" applyFill="1" applyAlignment="1">
      <alignment horizontal="center" vertical="center" wrapText="1"/>
    </xf>
    <xf numFmtId="0" fontId="18" fillId="21" borderId="17" xfId="0" applyFont="1" applyFill="1" applyBorder="1" applyAlignment="1">
      <alignment horizontal="center" vertical="center" wrapText="1" readingOrder="1"/>
    </xf>
    <xf numFmtId="0" fontId="18" fillId="26" borderId="0" xfId="0" applyFont="1" applyFill="1" applyAlignment="1">
      <alignment horizontal="center" vertical="center" wrapText="1"/>
    </xf>
    <xf numFmtId="0" fontId="18" fillId="9" borderId="0" xfId="0" applyFont="1" applyFill="1" applyAlignment="1">
      <alignment horizontal="center" vertical="center" wrapText="1"/>
    </xf>
    <xf numFmtId="9" fontId="18" fillId="9" borderId="0" xfId="0" applyNumberFormat="1" applyFont="1" applyFill="1" applyAlignment="1">
      <alignment horizontal="center" vertical="center" wrapText="1"/>
    </xf>
    <xf numFmtId="0" fontId="18" fillId="9" borderId="17" xfId="0" applyFont="1" applyFill="1" applyBorder="1" applyAlignment="1">
      <alignment horizontal="center" vertical="center" wrapText="1" readingOrder="1"/>
    </xf>
    <xf numFmtId="164" fontId="19" fillId="0" borderId="0" xfId="4" applyFont="1" applyAlignment="1">
      <alignment horizontal="center" vertical="center"/>
    </xf>
    <xf numFmtId="0" fontId="18" fillId="7" borderId="0" xfId="0" applyFont="1" applyFill="1" applyAlignment="1">
      <alignment horizontal="center" vertical="center" wrapText="1"/>
    </xf>
    <xf numFmtId="9" fontId="18" fillId="7" borderId="0" xfId="0" applyNumberFormat="1" applyFont="1" applyFill="1" applyAlignment="1">
      <alignment horizontal="center" vertical="center" wrapText="1"/>
    </xf>
    <xf numFmtId="0" fontId="18" fillId="22" borderId="17" xfId="0" applyFont="1" applyFill="1" applyBorder="1" applyAlignment="1">
      <alignment horizontal="center" vertical="center" wrapText="1" readingOrder="1"/>
    </xf>
    <xf numFmtId="0" fontId="19" fillId="15" borderId="0" xfId="0" applyFont="1" applyFill="1" applyAlignment="1">
      <alignment horizontal="center" vertical="center" wrapText="1"/>
    </xf>
    <xf numFmtId="0" fontId="19" fillId="12" borderId="0" xfId="0" applyFont="1" applyFill="1" applyAlignment="1">
      <alignment horizontal="center" vertical="center" wrapText="1"/>
    </xf>
    <xf numFmtId="0" fontId="18" fillId="8" borderId="0" xfId="0" applyFont="1" applyFill="1" applyAlignment="1">
      <alignment horizontal="center" vertical="center" wrapText="1"/>
    </xf>
    <xf numFmtId="9" fontId="18" fillId="8" borderId="0" xfId="0" applyNumberFormat="1" applyFont="1" applyFill="1" applyAlignment="1">
      <alignment horizontal="center" vertical="center" wrapText="1"/>
    </xf>
    <xf numFmtId="0" fontId="18" fillId="6" borderId="0" xfId="0" applyFont="1" applyFill="1" applyAlignment="1">
      <alignment horizontal="center" vertical="center" wrapText="1"/>
    </xf>
    <xf numFmtId="0" fontId="19" fillId="20" borderId="0" xfId="0" applyFont="1" applyFill="1" applyAlignment="1">
      <alignment horizontal="center" vertical="center" wrapText="1"/>
    </xf>
    <xf numFmtId="0" fontId="18" fillId="27" borderId="0" xfId="0" applyFont="1" applyFill="1" applyAlignment="1">
      <alignment horizontal="center" vertical="center" wrapText="1"/>
    </xf>
    <xf numFmtId="0" fontId="19" fillId="3" borderId="0" xfId="0" applyFont="1" applyFill="1" applyAlignment="1">
      <alignment horizontal="left" vertical="center" wrapText="1"/>
    </xf>
    <xf numFmtId="0" fontId="19" fillId="3" borderId="0" xfId="0" applyFont="1" applyFill="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left" vertical="center" wrapText="1"/>
    </xf>
    <xf numFmtId="0" fontId="25" fillId="3" borderId="25" xfId="0" applyFont="1" applyFill="1" applyBorder="1" applyAlignment="1">
      <alignment horizontal="center" vertical="center" wrapText="1"/>
    </xf>
    <xf numFmtId="0" fontId="29" fillId="3" borderId="25" xfId="0" applyFont="1" applyFill="1" applyBorder="1" applyAlignment="1">
      <alignment horizontal="center" vertical="center" wrapText="1"/>
    </xf>
    <xf numFmtId="0" fontId="30" fillId="3" borderId="25" xfId="0" applyFont="1" applyFill="1" applyBorder="1" applyAlignment="1">
      <alignment horizontal="justify" vertical="center" wrapText="1"/>
    </xf>
    <xf numFmtId="0" fontId="24" fillId="3" borderId="0" xfId="0" applyFont="1" applyFill="1"/>
    <xf numFmtId="0" fontId="24" fillId="0" borderId="0" xfId="0" applyFont="1"/>
    <xf numFmtId="0" fontId="38" fillId="3" borderId="0" xfId="0" applyFont="1" applyFill="1"/>
    <xf numFmtId="0" fontId="39" fillId="21" borderId="0" xfId="0" applyFont="1" applyFill="1" applyAlignment="1" applyProtection="1">
      <alignment horizontal="center" vertical="center" wrapText="1" readingOrder="1"/>
      <protection hidden="1"/>
    </xf>
    <xf numFmtId="0" fontId="39" fillId="9" borderId="0" xfId="0" applyFont="1" applyFill="1" applyAlignment="1" applyProtection="1">
      <alignment horizontal="center" wrapText="1" readingOrder="1"/>
      <protection hidden="1"/>
    </xf>
    <xf numFmtId="0" fontId="39" fillId="22" borderId="0" xfId="0" applyFont="1" applyFill="1" applyAlignment="1" applyProtection="1">
      <alignment horizontal="center" wrapText="1" readingOrder="1"/>
      <protection hidden="1"/>
    </xf>
    <xf numFmtId="0" fontId="39" fillId="21" borderId="28" xfId="0" applyFont="1" applyFill="1" applyBorder="1" applyAlignment="1" applyProtection="1">
      <alignment horizontal="center" vertical="center" wrapText="1" readingOrder="1"/>
      <protection hidden="1"/>
    </xf>
    <xf numFmtId="0" fontId="39" fillId="21" borderId="29" xfId="0" applyFont="1" applyFill="1" applyBorder="1" applyAlignment="1" applyProtection="1">
      <alignment horizontal="center" vertical="center" wrapText="1" readingOrder="1"/>
      <protection hidden="1"/>
    </xf>
    <xf numFmtId="0" fontId="39" fillId="21" borderId="30" xfId="0" applyFont="1" applyFill="1" applyBorder="1" applyAlignment="1" applyProtection="1">
      <alignment horizontal="center" vertical="center" wrapText="1" readingOrder="1"/>
      <protection hidden="1"/>
    </xf>
    <xf numFmtId="0" fontId="39" fillId="21" borderId="31" xfId="0" applyFont="1" applyFill="1" applyBorder="1" applyAlignment="1" applyProtection="1">
      <alignment horizontal="center" vertical="center" wrapText="1" readingOrder="1"/>
      <protection hidden="1"/>
    </xf>
    <xf numFmtId="0" fontId="39" fillId="21" borderId="32" xfId="0" applyFont="1" applyFill="1" applyBorder="1" applyAlignment="1" applyProtection="1">
      <alignment horizontal="center" vertical="center" wrapText="1" readingOrder="1"/>
      <protection hidden="1"/>
    </xf>
    <xf numFmtId="0" fontId="39" fillId="21" borderId="33" xfId="0" applyFont="1" applyFill="1" applyBorder="1" applyAlignment="1" applyProtection="1">
      <alignment horizontal="center" vertical="center" wrapText="1" readingOrder="1"/>
      <protection hidden="1"/>
    </xf>
    <xf numFmtId="0" fontId="39" fillId="21" borderId="34" xfId="0" applyFont="1" applyFill="1" applyBorder="1" applyAlignment="1" applyProtection="1">
      <alignment horizontal="center" vertical="center" wrapText="1" readingOrder="1"/>
      <protection hidden="1"/>
    </xf>
    <xf numFmtId="0" fontId="39" fillId="21" borderId="35" xfId="0" applyFont="1" applyFill="1" applyBorder="1" applyAlignment="1" applyProtection="1">
      <alignment horizontal="center" vertical="center" wrapText="1" readingOrder="1"/>
      <protection hidden="1"/>
    </xf>
    <xf numFmtId="0" fontId="39" fillId="4" borderId="0" xfId="0" applyFont="1" applyFill="1" applyAlignment="1" applyProtection="1">
      <alignment horizontal="center" wrapText="1" readingOrder="1"/>
      <protection hidden="1"/>
    </xf>
    <xf numFmtId="0" fontId="39" fillId="4" borderId="28" xfId="0" applyFont="1" applyFill="1" applyBorder="1" applyAlignment="1" applyProtection="1">
      <alignment horizontal="center" wrapText="1" readingOrder="1"/>
      <protection hidden="1"/>
    </xf>
    <xf numFmtId="0" fontId="39" fillId="4" borderId="29" xfId="0" applyFont="1" applyFill="1" applyBorder="1" applyAlignment="1" applyProtection="1">
      <alignment horizontal="center" wrapText="1" readingOrder="1"/>
      <protection hidden="1"/>
    </xf>
    <xf numFmtId="0" fontId="39" fillId="4" borderId="30" xfId="0" applyFont="1" applyFill="1" applyBorder="1" applyAlignment="1" applyProtection="1">
      <alignment horizontal="center" wrapText="1" readingOrder="1"/>
      <protection hidden="1"/>
    </xf>
    <xf numFmtId="0" fontId="39" fillId="4" borderId="31" xfId="0" applyFont="1" applyFill="1" applyBorder="1" applyAlignment="1" applyProtection="1">
      <alignment horizontal="center" wrapText="1" readingOrder="1"/>
      <protection hidden="1"/>
    </xf>
    <xf numFmtId="0" fontId="39" fillId="4" borderId="32" xfId="0" applyFont="1" applyFill="1" applyBorder="1" applyAlignment="1" applyProtection="1">
      <alignment horizontal="center" wrapText="1" readingOrder="1"/>
      <protection hidden="1"/>
    </xf>
    <xf numFmtId="0" fontId="39" fillId="4" borderId="33" xfId="0" applyFont="1" applyFill="1" applyBorder="1" applyAlignment="1" applyProtection="1">
      <alignment horizontal="center" wrapText="1" readingOrder="1"/>
      <protection hidden="1"/>
    </xf>
    <xf numFmtId="0" fontId="39" fillId="4" borderId="34" xfId="0" applyFont="1" applyFill="1" applyBorder="1" applyAlignment="1" applyProtection="1">
      <alignment horizontal="center" wrapText="1" readingOrder="1"/>
      <protection hidden="1"/>
    </xf>
    <xf numFmtId="0" fontId="39" fillId="4" borderId="35" xfId="0" applyFont="1" applyFill="1" applyBorder="1" applyAlignment="1" applyProtection="1">
      <alignment horizontal="center" wrapText="1" readingOrder="1"/>
      <protection hidden="1"/>
    </xf>
    <xf numFmtId="0" fontId="39" fillId="9" borderId="28" xfId="0" applyFont="1" applyFill="1" applyBorder="1" applyAlignment="1" applyProtection="1">
      <alignment horizontal="center" wrapText="1" readingOrder="1"/>
      <protection hidden="1"/>
    </xf>
    <xf numFmtId="0" fontId="39" fillId="9" borderId="29" xfId="0" applyFont="1" applyFill="1" applyBorder="1" applyAlignment="1" applyProtection="1">
      <alignment horizontal="center" wrapText="1" readingOrder="1"/>
      <protection hidden="1"/>
    </xf>
    <xf numFmtId="0" fontId="39" fillId="9" borderId="30" xfId="0" applyFont="1" applyFill="1" applyBorder="1" applyAlignment="1" applyProtection="1">
      <alignment horizontal="center" wrapText="1" readingOrder="1"/>
      <protection hidden="1"/>
    </xf>
    <xf numFmtId="0" fontId="39" fillId="9" borderId="31" xfId="0" applyFont="1" applyFill="1" applyBorder="1" applyAlignment="1" applyProtection="1">
      <alignment horizontal="center" wrapText="1" readingOrder="1"/>
      <protection hidden="1"/>
    </xf>
    <xf numFmtId="0" fontId="39" fillId="9" borderId="32" xfId="0" applyFont="1" applyFill="1" applyBorder="1" applyAlignment="1" applyProtection="1">
      <alignment horizontal="center" wrapText="1" readingOrder="1"/>
      <protection hidden="1"/>
    </xf>
    <xf numFmtId="0" fontId="39" fillId="9" borderId="33" xfId="0" applyFont="1" applyFill="1" applyBorder="1" applyAlignment="1" applyProtection="1">
      <alignment horizontal="center" wrapText="1" readingOrder="1"/>
      <protection hidden="1"/>
    </xf>
    <xf numFmtId="0" fontId="39" fillId="9" borderId="34" xfId="0" applyFont="1" applyFill="1" applyBorder="1" applyAlignment="1" applyProtection="1">
      <alignment horizontal="center" wrapText="1" readingOrder="1"/>
      <protection hidden="1"/>
    </xf>
    <xf numFmtId="0" fontId="39" fillId="9" borderId="35" xfId="0" applyFont="1" applyFill="1" applyBorder="1" applyAlignment="1" applyProtection="1">
      <alignment horizontal="center" wrapText="1" readingOrder="1"/>
      <protection hidden="1"/>
    </xf>
    <xf numFmtId="0" fontId="39" fillId="22" borderId="28" xfId="0" applyFont="1" applyFill="1" applyBorder="1" applyAlignment="1" applyProtection="1">
      <alignment horizontal="center" wrapText="1" readingOrder="1"/>
      <protection hidden="1"/>
    </xf>
    <xf numFmtId="0" fontId="39" fillId="22" borderId="29" xfId="0" applyFont="1" applyFill="1" applyBorder="1" applyAlignment="1" applyProtection="1">
      <alignment horizontal="center" wrapText="1" readingOrder="1"/>
      <protection hidden="1"/>
    </xf>
    <xf numFmtId="0" fontId="39" fillId="22" borderId="30" xfId="0" applyFont="1" applyFill="1" applyBorder="1" applyAlignment="1" applyProtection="1">
      <alignment horizontal="center" wrapText="1" readingOrder="1"/>
      <protection hidden="1"/>
    </xf>
    <xf numFmtId="0" fontId="39" fillId="22" borderId="31" xfId="0" applyFont="1" applyFill="1" applyBorder="1" applyAlignment="1" applyProtection="1">
      <alignment horizontal="center" wrapText="1" readingOrder="1"/>
      <protection hidden="1"/>
    </xf>
    <xf numFmtId="0" fontId="39" fillId="22" borderId="32" xfId="0" applyFont="1" applyFill="1" applyBorder="1" applyAlignment="1" applyProtection="1">
      <alignment horizontal="center" wrapText="1" readingOrder="1"/>
      <protection hidden="1"/>
    </xf>
    <xf numFmtId="0" fontId="39" fillId="22" borderId="33" xfId="0" applyFont="1" applyFill="1" applyBorder="1" applyAlignment="1" applyProtection="1">
      <alignment horizontal="center" wrapText="1" readingOrder="1"/>
      <protection hidden="1"/>
    </xf>
    <xf numFmtId="0" fontId="39" fillId="22" borderId="34" xfId="0" applyFont="1" applyFill="1" applyBorder="1" applyAlignment="1" applyProtection="1">
      <alignment horizontal="center" wrapText="1" readingOrder="1"/>
      <protection hidden="1"/>
    </xf>
    <xf numFmtId="0" fontId="39" fillId="22" borderId="35" xfId="0" applyFont="1" applyFill="1" applyBorder="1" applyAlignment="1" applyProtection="1">
      <alignment horizontal="center" wrapText="1" readingOrder="1"/>
      <protection hidden="1"/>
    </xf>
    <xf numFmtId="0" fontId="28" fillId="3" borderId="25" xfId="0" applyFont="1" applyFill="1" applyBorder="1" applyAlignment="1">
      <alignment horizontal="center" vertical="center" wrapText="1"/>
    </xf>
    <xf numFmtId="0" fontId="19" fillId="3" borderId="0" xfId="0" applyFont="1" applyFill="1" applyAlignment="1">
      <alignment vertical="center" wrapText="1"/>
    </xf>
    <xf numFmtId="0" fontId="30" fillId="18" borderId="25" xfId="0" applyFont="1" applyFill="1" applyBorder="1" applyAlignment="1">
      <alignment horizontal="center" vertical="center" wrapText="1"/>
    </xf>
    <xf numFmtId="0" fontId="30" fillId="8" borderId="25"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23" borderId="25" xfId="0" applyFont="1" applyFill="1" applyBorder="1" applyAlignment="1">
      <alignment horizontal="center" vertical="center" wrapText="1"/>
    </xf>
    <xf numFmtId="0" fontId="28" fillId="3" borderId="0" xfId="0" applyFont="1" applyFill="1" applyAlignment="1">
      <alignment vertical="center" wrapText="1"/>
    </xf>
    <xf numFmtId="0" fontId="44" fillId="3" borderId="0" xfId="0" applyFont="1" applyFill="1" applyAlignment="1">
      <alignment vertical="center"/>
    </xf>
    <xf numFmtId="0" fontId="44" fillId="3" borderId="0" xfId="0" applyFont="1" applyFill="1" applyAlignment="1">
      <alignment wrapText="1"/>
    </xf>
    <xf numFmtId="0" fontId="42" fillId="3" borderId="36" xfId="10" applyFont="1" applyFill="1" applyBorder="1" applyAlignment="1">
      <alignment horizontal="center" vertical="center"/>
    </xf>
    <xf numFmtId="0" fontId="44" fillId="28" borderId="36" xfId="10" applyFont="1" applyFill="1" applyBorder="1" applyAlignment="1">
      <alignment horizontal="center" vertical="center" wrapText="1"/>
    </xf>
    <xf numFmtId="0" fontId="45" fillId="28" borderId="36" xfId="10" applyFont="1" applyFill="1" applyBorder="1" applyAlignment="1">
      <alignment horizontal="center" vertical="center" wrapText="1"/>
    </xf>
    <xf numFmtId="0" fontId="45" fillId="28" borderId="36" xfId="10" applyFont="1" applyFill="1" applyBorder="1" applyAlignment="1">
      <alignment vertical="center" wrapText="1"/>
    </xf>
    <xf numFmtId="0" fontId="43" fillId="0" borderId="36" xfId="10" applyFont="1" applyBorder="1" applyAlignment="1">
      <alignment horizontal="center" vertical="center"/>
    </xf>
    <xf numFmtId="0" fontId="47" fillId="0" borderId="36" xfId="10" applyFont="1" applyBorder="1" applyAlignment="1">
      <alignment horizontal="center" vertical="center" wrapText="1"/>
    </xf>
    <xf numFmtId="0" fontId="46" fillId="3" borderId="36" xfId="0" applyFont="1" applyFill="1" applyBorder="1" applyAlignment="1">
      <alignment vertical="center" wrapText="1"/>
    </xf>
    <xf numFmtId="0" fontId="51" fillId="0" borderId="36" xfId="0" applyFont="1" applyBorder="1" applyAlignment="1">
      <alignment horizontal="left" vertical="center" wrapText="1"/>
    </xf>
    <xf numFmtId="0" fontId="52" fillId="0" borderId="36" xfId="0" applyFont="1" applyBorder="1" applyAlignment="1">
      <alignment horizontal="left" vertical="center" wrapText="1"/>
    </xf>
    <xf numFmtId="0" fontId="53" fillId="0" borderId="36" xfId="12" applyFont="1" applyBorder="1" applyAlignment="1">
      <alignment horizontal="left" vertical="center" wrapText="1"/>
    </xf>
    <xf numFmtId="0" fontId="52" fillId="0" borderId="36" xfId="0" applyFont="1" applyBorder="1" applyAlignment="1">
      <alignment horizontal="center" vertical="center" wrapText="1"/>
    </xf>
    <xf numFmtId="0" fontId="46" fillId="28" borderId="36" xfId="10" applyFont="1" applyFill="1" applyBorder="1" applyAlignment="1">
      <alignment vertical="center" wrapText="1"/>
    </xf>
    <xf numFmtId="0" fontId="50" fillId="0" borderId="36" xfId="0" applyFont="1" applyBorder="1" applyAlignment="1">
      <alignment horizontal="left" vertical="center" wrapText="1"/>
    </xf>
    <xf numFmtId="0" fontId="52" fillId="3" borderId="36" xfId="0" applyFont="1" applyFill="1" applyBorder="1" applyAlignment="1">
      <alignment horizontal="left" vertical="center" wrapText="1"/>
    </xf>
    <xf numFmtId="0" fontId="43" fillId="0" borderId="36" xfId="0" applyFont="1" applyBorder="1" applyAlignment="1">
      <alignment horizontal="center" vertical="center"/>
    </xf>
    <xf numFmtId="0" fontId="48" fillId="0" borderId="36" xfId="10" applyFont="1" applyBorder="1" applyAlignment="1">
      <alignment horizontal="center" vertical="center" wrapText="1"/>
    </xf>
    <xf numFmtId="0" fontId="49" fillId="0" borderId="36" xfId="0" applyFont="1" applyBorder="1" applyAlignment="1">
      <alignment horizontal="center" vertical="center" wrapText="1"/>
    </xf>
    <xf numFmtId="0" fontId="29"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31" fillId="3" borderId="1" xfId="0" applyFont="1" applyFill="1" applyBorder="1" applyAlignment="1">
      <alignment horizontal="center" vertical="center" wrapText="1"/>
    </xf>
    <xf numFmtId="0" fontId="29" fillId="3" borderId="1" xfId="0" applyFont="1" applyFill="1" applyBorder="1" applyAlignment="1">
      <alignment horizontal="center" vertical="center"/>
    </xf>
    <xf numFmtId="0" fontId="26" fillId="3" borderId="1" xfId="0" applyFont="1" applyFill="1" applyBorder="1" applyAlignment="1">
      <alignment horizontal="center"/>
    </xf>
    <xf numFmtId="0" fontId="31" fillId="3" borderId="1" xfId="0" applyFont="1" applyFill="1" applyBorder="1" applyAlignment="1">
      <alignment horizontal="center" vertical="center"/>
    </xf>
    <xf numFmtId="0" fontId="55" fillId="0" borderId="1" xfId="0" applyFont="1" applyBorder="1" applyAlignment="1">
      <alignment vertical="center" wrapText="1"/>
    </xf>
    <xf numFmtId="0" fontId="56" fillId="0" borderId="1" xfId="0" applyFont="1" applyBorder="1" applyAlignment="1">
      <alignment vertical="center" wrapText="1"/>
    </xf>
    <xf numFmtId="0" fontId="56" fillId="0" borderId="1" xfId="0" applyFont="1" applyBorder="1" applyAlignment="1">
      <alignment vertical="center"/>
    </xf>
    <xf numFmtId="0" fontId="61" fillId="0" borderId="0" xfId="0" applyFont="1" applyAlignment="1">
      <alignment vertical="center" wrapText="1"/>
    </xf>
    <xf numFmtId="0" fontId="59" fillId="3" borderId="25" xfId="0" applyFont="1" applyFill="1" applyBorder="1" applyAlignment="1">
      <alignment horizontal="center" vertical="center" wrapText="1"/>
    </xf>
    <xf numFmtId="0" fontId="54" fillId="2" borderId="25" xfId="0" applyFont="1" applyFill="1" applyBorder="1" applyAlignment="1">
      <alignment horizontal="center" vertical="center" wrapText="1"/>
    </xf>
    <xf numFmtId="0" fontId="54" fillId="10" borderId="25" xfId="0" applyFont="1" applyFill="1" applyBorder="1" applyAlignment="1">
      <alignment horizontal="center" vertical="center" wrapText="1"/>
    </xf>
    <xf numFmtId="0" fontId="54" fillId="9" borderId="25" xfId="0" applyFont="1" applyFill="1" applyBorder="1" applyAlignment="1">
      <alignment horizontal="center" vertical="center" wrapText="1"/>
    </xf>
    <xf numFmtId="0" fontId="54" fillId="7" borderId="25" xfId="0" applyFont="1" applyFill="1" applyBorder="1" applyAlignment="1">
      <alignment horizontal="center" vertical="center" wrapText="1"/>
    </xf>
    <xf numFmtId="0" fontId="54" fillId="8" borderId="25" xfId="0" applyFont="1" applyFill="1" applyBorder="1" applyAlignment="1">
      <alignment horizontal="center" vertical="center" wrapText="1"/>
    </xf>
    <xf numFmtId="0" fontId="54" fillId="0" borderId="0" xfId="0" applyFont="1" applyAlignment="1">
      <alignment vertical="center" wrapText="1"/>
    </xf>
    <xf numFmtId="0" fontId="58" fillId="0" borderId="0" xfId="0" applyFont="1" applyAlignment="1">
      <alignment vertical="center" wrapText="1"/>
    </xf>
    <xf numFmtId="0" fontId="58" fillId="0" borderId="25" xfId="0" applyFont="1" applyBorder="1" applyAlignment="1">
      <alignment horizontal="center" vertical="center" wrapText="1"/>
    </xf>
    <xf numFmtId="9" fontId="58" fillId="0" borderId="25" xfId="0" applyNumberFormat="1" applyFont="1" applyBorder="1" applyAlignment="1">
      <alignment horizontal="center" vertical="center" wrapText="1"/>
    </xf>
    <xf numFmtId="0" fontId="58" fillId="0" borderId="0" xfId="0" applyFont="1"/>
    <xf numFmtId="0" fontId="62" fillId="0" borderId="0" xfId="0" applyFont="1" applyAlignment="1">
      <alignment vertical="center" wrapText="1"/>
    </xf>
    <xf numFmtId="0" fontId="59" fillId="3" borderId="1" xfId="0" applyFont="1" applyFill="1" applyBorder="1" applyAlignment="1">
      <alignment horizontal="center" vertical="center" wrapText="1"/>
    </xf>
    <xf numFmtId="0" fontId="54" fillId="0" borderId="1" xfId="0" applyFont="1" applyBorder="1" applyAlignment="1">
      <alignment horizontal="center" vertical="center" wrapText="1"/>
    </xf>
    <xf numFmtId="0" fontId="54" fillId="8" borderId="1" xfId="0" applyFont="1" applyFill="1" applyBorder="1" applyAlignment="1">
      <alignment horizontal="center" vertical="center" wrapText="1"/>
    </xf>
    <xf numFmtId="0" fontId="58" fillId="0" borderId="1" xfId="0" applyFont="1" applyBorder="1" applyAlignment="1">
      <alignment horizontal="center" vertical="center" wrapText="1"/>
    </xf>
    <xf numFmtId="0" fontId="54" fillId="7" borderId="1" xfId="0" applyFont="1" applyFill="1" applyBorder="1" applyAlignment="1">
      <alignment horizontal="center" vertical="center" wrapText="1"/>
    </xf>
    <xf numFmtId="0" fontId="54" fillId="9" borderId="1" xfId="0" applyFont="1" applyFill="1" applyBorder="1" applyAlignment="1">
      <alignment horizontal="center" vertical="center" wrapText="1"/>
    </xf>
    <xf numFmtId="0" fontId="54" fillId="2" borderId="1" xfId="0" applyFont="1" applyFill="1" applyBorder="1" applyAlignment="1">
      <alignment horizontal="center" vertical="center" wrapText="1"/>
    </xf>
    <xf numFmtId="0" fontId="54" fillId="10" borderId="1" xfId="0" applyFont="1" applyFill="1" applyBorder="1" applyAlignment="1">
      <alignment horizontal="center" vertical="center" wrapText="1"/>
    </xf>
    <xf numFmtId="164" fontId="28" fillId="29" borderId="1" xfId="4" applyFont="1" applyFill="1" applyBorder="1" applyAlignment="1">
      <alignment horizontal="center" vertical="center" wrapText="1" readingOrder="1"/>
    </xf>
    <xf numFmtId="164" fontId="28" fillId="30" borderId="1" xfId="4" applyFont="1" applyFill="1" applyBorder="1" applyAlignment="1">
      <alignment horizontal="center" vertical="center" wrapText="1" readingOrder="1"/>
    </xf>
    <xf numFmtId="164" fontId="31" fillId="30" borderId="1" xfId="4" applyFont="1" applyFill="1" applyBorder="1" applyAlignment="1">
      <alignment horizontal="justify" vertical="center" wrapText="1" readingOrder="1"/>
    </xf>
    <xf numFmtId="165" fontId="28" fillId="30" borderId="1" xfId="4" applyNumberFormat="1" applyFont="1" applyFill="1" applyBorder="1" applyAlignment="1">
      <alignment horizontal="center" vertical="center" wrapText="1" readingOrder="1"/>
    </xf>
    <xf numFmtId="164" fontId="31" fillId="30" borderId="1" xfId="4" applyFont="1" applyFill="1" applyBorder="1" applyAlignment="1">
      <alignment horizontal="center" vertical="center" wrapText="1" readingOrder="1"/>
    </xf>
    <xf numFmtId="0" fontId="26" fillId="3" borderId="1" xfId="0" applyFont="1" applyFill="1" applyBorder="1" applyAlignment="1">
      <alignment horizontal="center" vertical="center" wrapText="1"/>
    </xf>
    <xf numFmtId="0" fontId="26" fillId="3" borderId="39" xfId="0" applyFont="1" applyFill="1" applyBorder="1" applyAlignment="1">
      <alignment vertical="center" wrapText="1"/>
    </xf>
    <xf numFmtId="0" fontId="26" fillId="3" borderId="39" xfId="0" applyFont="1" applyFill="1" applyBorder="1" applyAlignment="1">
      <alignment horizontal="center" vertical="center" wrapText="1"/>
    </xf>
    <xf numFmtId="0" fontId="41" fillId="3" borderId="1" xfId="0" applyFont="1" applyFill="1" applyBorder="1" applyAlignment="1">
      <alignment horizontal="center" vertical="center" wrapText="1"/>
    </xf>
    <xf numFmtId="0" fontId="30" fillId="3" borderId="1" xfId="0" applyFont="1" applyFill="1" applyBorder="1" applyAlignment="1">
      <alignment horizontal="justify" vertical="center" wrapText="1"/>
    </xf>
    <xf numFmtId="9" fontId="54" fillId="0" borderId="1" xfId="0" applyNumberFormat="1" applyFont="1" applyBorder="1" applyAlignment="1">
      <alignment horizontal="center" vertical="center" wrapText="1"/>
    </xf>
    <xf numFmtId="0" fontId="63" fillId="0" borderId="0" xfId="0" applyFont="1" applyAlignment="1">
      <alignment horizontal="center" vertical="center"/>
    </xf>
    <xf numFmtId="0" fontId="64" fillId="0" borderId="38" xfId="0" applyFont="1" applyBorder="1" applyAlignment="1">
      <alignment vertical="center" wrapText="1"/>
    </xf>
    <xf numFmtId="0" fontId="59" fillId="0" borderId="38" xfId="0" applyFont="1" applyBorder="1" applyAlignment="1">
      <alignment vertical="center" wrapText="1"/>
    </xf>
    <xf numFmtId="0" fontId="61" fillId="0" borderId="0" xfId="0" applyFont="1" applyAlignment="1">
      <alignment wrapText="1"/>
    </xf>
    <xf numFmtId="0" fontId="57" fillId="0" borderId="26" xfId="0" applyFont="1" applyBorder="1" applyAlignment="1">
      <alignment vertical="center" wrapText="1"/>
    </xf>
    <xf numFmtId="0" fontId="64" fillId="0" borderId="26" xfId="0" applyFont="1" applyBorder="1" applyAlignment="1">
      <alignment horizontal="center" vertical="center" wrapText="1"/>
    </xf>
    <xf numFmtId="0" fontId="64" fillId="0" borderId="27" xfId="0" applyFont="1" applyBorder="1" applyAlignment="1">
      <alignment horizontal="center" vertical="center" wrapText="1"/>
    </xf>
    <xf numFmtId="0" fontId="63" fillId="3" borderId="0" xfId="0" applyFont="1" applyFill="1" applyAlignment="1">
      <alignment horizontal="center" vertical="center"/>
    </xf>
    <xf numFmtId="0" fontId="66" fillId="28" borderId="38" xfId="0" applyFont="1" applyFill="1" applyBorder="1" applyAlignment="1">
      <alignment horizontal="center" vertical="center"/>
    </xf>
    <xf numFmtId="0" fontId="67" fillId="0" borderId="0" xfId="0" applyFont="1" applyAlignment="1">
      <alignment horizontal="center" vertical="center"/>
    </xf>
    <xf numFmtId="0" fontId="68" fillId="3" borderId="38" xfId="0" applyFont="1" applyFill="1" applyBorder="1" applyAlignment="1">
      <alignment horizontal="center" vertical="center" wrapText="1"/>
    </xf>
    <xf numFmtId="14" fontId="68" fillId="3" borderId="38" xfId="0" applyNumberFormat="1" applyFont="1" applyFill="1" applyBorder="1" applyAlignment="1">
      <alignment horizontal="center" vertical="center" wrapText="1"/>
    </xf>
    <xf numFmtId="14" fontId="68" fillId="3" borderId="38" xfId="0" applyNumberFormat="1" applyFont="1" applyFill="1" applyBorder="1" applyAlignment="1">
      <alignment horizontal="center" vertical="center"/>
    </xf>
    <xf numFmtId="0" fontId="68" fillId="3" borderId="38" xfId="0" applyFont="1" applyFill="1" applyBorder="1" applyAlignment="1">
      <alignment horizontal="justify" vertical="center" wrapText="1"/>
    </xf>
    <xf numFmtId="0" fontId="68" fillId="0" borderId="38" xfId="0" applyFont="1" applyBorder="1" applyAlignment="1">
      <alignment horizontal="center" vertical="center" wrapText="1"/>
    </xf>
    <xf numFmtId="14" fontId="68" fillId="0" borderId="38" xfId="0" applyNumberFormat="1" applyFont="1" applyBorder="1" applyAlignment="1">
      <alignment horizontal="center" vertical="center"/>
    </xf>
    <xf numFmtId="0" fontId="68" fillId="0" borderId="38" xfId="0" applyFont="1" applyBorder="1" applyAlignment="1">
      <alignment horizontal="justify" vertical="center" wrapText="1"/>
    </xf>
    <xf numFmtId="0" fontId="54" fillId="3" borderId="38" xfId="0" applyFont="1" applyFill="1" applyBorder="1" applyAlignment="1">
      <alignment horizontal="center" vertical="center" wrapText="1"/>
    </xf>
    <xf numFmtId="0" fontId="61" fillId="0" borderId="0" xfId="0" applyFont="1"/>
    <xf numFmtId="0" fontId="62" fillId="0" borderId="0" xfId="0" applyFont="1"/>
    <xf numFmtId="0" fontId="61" fillId="0" borderId="0" xfId="0" applyFont="1" applyAlignment="1">
      <alignment horizontal="center"/>
    </xf>
    <xf numFmtId="0" fontId="70" fillId="0" borderId="0" xfId="0" applyFont="1" applyAlignment="1" applyProtection="1">
      <alignment wrapText="1"/>
      <protection locked="0"/>
    </xf>
    <xf numFmtId="0" fontId="70" fillId="0" borderId="0" xfId="0" applyFont="1" applyProtection="1">
      <protection locked="0"/>
    </xf>
    <xf numFmtId="0" fontId="71" fillId="0" borderId="0" xfId="0" applyFont="1" applyProtection="1">
      <protection locked="0"/>
    </xf>
    <xf numFmtId="0" fontId="72" fillId="0" borderId="0" xfId="0" applyFont="1" applyProtection="1">
      <protection locked="0"/>
    </xf>
    <xf numFmtId="0" fontId="72" fillId="0" borderId="0" xfId="0" applyFont="1" applyAlignment="1" applyProtection="1">
      <alignment horizontal="center"/>
      <protection locked="0"/>
    </xf>
    <xf numFmtId="0" fontId="73" fillId="0" borderId="0" xfId="0" applyFont="1" applyProtection="1">
      <protection locked="0"/>
    </xf>
    <xf numFmtId="0" fontId="73" fillId="0" borderId="0" xfId="0" applyFont="1" applyAlignment="1" applyProtection="1">
      <alignment wrapText="1"/>
      <protection locked="0"/>
    </xf>
    <xf numFmtId="0" fontId="72" fillId="0" borderId="0" xfId="0" applyFont="1" applyAlignment="1" applyProtection="1">
      <alignment wrapText="1"/>
      <protection locked="0"/>
    </xf>
    <xf numFmtId="0" fontId="72" fillId="0" borderId="0" xfId="0" applyFont="1" applyAlignment="1" applyProtection="1">
      <alignment horizontal="left"/>
      <protection locked="0"/>
    </xf>
    <xf numFmtId="0" fontId="72" fillId="0" borderId="0" xfId="0" applyFont="1" applyAlignment="1" applyProtection="1">
      <alignment horizontal="center" vertical="center"/>
      <protection locked="0"/>
    </xf>
    <xf numFmtId="0" fontId="59" fillId="3" borderId="1" xfId="0" applyFont="1" applyFill="1" applyBorder="1" applyAlignment="1" applyProtection="1">
      <alignment horizontal="center" vertical="center" wrapText="1"/>
      <protection locked="0"/>
    </xf>
    <xf numFmtId="0" fontId="61" fillId="0" borderId="0" xfId="0" applyFont="1" applyProtection="1">
      <protection locked="0"/>
    </xf>
    <xf numFmtId="0" fontId="54" fillId="3" borderId="1" xfId="0" applyFont="1" applyFill="1" applyBorder="1" applyAlignment="1" applyProtection="1">
      <alignment horizontal="center" vertical="center" wrapText="1"/>
      <protection locked="0"/>
    </xf>
    <xf numFmtId="0" fontId="59" fillId="3" borderId="1" xfId="0" applyFont="1" applyFill="1" applyBorder="1" applyAlignment="1" applyProtection="1">
      <alignment horizontal="center" vertical="center" textRotation="90"/>
      <protection locked="0"/>
    </xf>
    <xf numFmtId="0" fontId="59" fillId="3" borderId="1" xfId="0" applyFont="1" applyFill="1" applyBorder="1" applyAlignment="1" applyProtection="1">
      <alignment horizontal="center" vertical="center" textRotation="90" wrapText="1"/>
      <protection locked="0"/>
    </xf>
    <xf numFmtId="0" fontId="59" fillId="3" borderId="1" xfId="0" applyFont="1" applyFill="1" applyBorder="1" applyAlignment="1" applyProtection="1">
      <alignment vertical="center" textRotation="90" wrapText="1"/>
      <protection locked="0"/>
    </xf>
    <xf numFmtId="0" fontId="74" fillId="0" borderId="0" xfId="0" applyFont="1" applyAlignment="1" applyProtection="1">
      <alignment vertical="center"/>
      <protection locked="0"/>
    </xf>
    <xf numFmtId="0" fontId="57" fillId="3" borderId="1" xfId="0" applyFont="1" applyFill="1" applyBorder="1" applyAlignment="1" applyProtection="1">
      <alignment horizontal="center" vertical="center" wrapText="1"/>
      <protection locked="0"/>
    </xf>
    <xf numFmtId="0" fontId="59" fillId="3" borderId="1" xfId="0" applyFont="1" applyFill="1" applyBorder="1" applyAlignment="1" applyProtection="1">
      <alignment horizontal="center" vertical="center" textRotation="255" wrapText="1"/>
      <protection locked="0"/>
    </xf>
    <xf numFmtId="0" fontId="59" fillId="0" borderId="1" xfId="0" applyFont="1" applyBorder="1" applyAlignment="1" applyProtection="1">
      <alignment horizontal="center" vertical="center" textRotation="90" wrapText="1"/>
      <protection locked="0"/>
    </xf>
    <xf numFmtId="0" fontId="57" fillId="0" borderId="1" xfId="0" applyFont="1" applyBorder="1" applyAlignment="1" applyProtection="1">
      <alignment horizontal="left" vertical="center" wrapText="1"/>
      <protection locked="0"/>
    </xf>
    <xf numFmtId="0" fontId="57" fillId="0" borderId="1" xfId="0" applyFont="1" applyBorder="1" applyAlignment="1" applyProtection="1">
      <alignment horizontal="left" vertical="center" wrapText="1"/>
      <protection hidden="1"/>
    </xf>
    <xf numFmtId="0" fontId="57" fillId="0" borderId="1" xfId="0" applyFont="1" applyBorder="1" applyAlignment="1" applyProtection="1">
      <alignment horizontal="center" vertical="center" textRotation="90"/>
      <protection locked="0"/>
    </xf>
    <xf numFmtId="0" fontId="57" fillId="0" borderId="1" xfId="0" applyFont="1" applyBorder="1" applyAlignment="1" applyProtection="1">
      <alignment horizontal="center" vertical="center" textRotation="90"/>
      <protection hidden="1"/>
    </xf>
    <xf numFmtId="9" fontId="57" fillId="0" borderId="1" xfId="3" applyFont="1" applyFill="1" applyBorder="1" applyAlignment="1" applyProtection="1">
      <alignment horizontal="center" vertical="center" textRotation="90"/>
      <protection hidden="1"/>
    </xf>
    <xf numFmtId="164" fontId="54" fillId="0" borderId="1" xfId="4" applyFont="1" applyBorder="1" applyAlignment="1" applyProtection="1">
      <alignment horizontal="center" vertical="center" textRotation="90" wrapText="1"/>
      <protection hidden="1"/>
    </xf>
    <xf numFmtId="9" fontId="59" fillId="0" borderId="1" xfId="3" applyFont="1" applyFill="1" applyBorder="1" applyAlignment="1" applyProtection="1">
      <alignment horizontal="center" vertical="center" textRotation="90"/>
      <protection hidden="1"/>
    </xf>
    <xf numFmtId="0" fontId="59" fillId="0" borderId="1" xfId="0" applyFont="1" applyBorder="1" applyAlignment="1" applyProtection="1">
      <alignment horizontal="center" vertical="center" textRotation="90" wrapText="1"/>
      <protection hidden="1"/>
    </xf>
    <xf numFmtId="49" fontId="57" fillId="3" borderId="1" xfId="0" applyNumberFormat="1" applyFont="1" applyFill="1" applyBorder="1" applyAlignment="1" applyProtection="1">
      <alignment horizontal="center" vertical="center" wrapText="1"/>
      <protection locked="0"/>
    </xf>
    <xf numFmtId="49" fontId="57" fillId="3" borderId="1" xfId="0" applyNumberFormat="1" applyFont="1" applyFill="1" applyBorder="1" applyAlignment="1" applyProtection="1">
      <alignment vertical="center" wrapText="1"/>
      <protection locked="0"/>
    </xf>
    <xf numFmtId="49" fontId="57" fillId="3" borderId="1" xfId="0" applyNumberFormat="1" applyFont="1" applyFill="1" applyBorder="1" applyAlignment="1" applyProtection="1">
      <alignment horizontal="left" vertical="center" wrapText="1"/>
      <protection locked="0"/>
    </xf>
    <xf numFmtId="14" fontId="57" fillId="3" borderId="1" xfId="0" applyNumberFormat="1" applyFont="1" applyFill="1" applyBorder="1" applyAlignment="1" applyProtection="1">
      <alignment horizontal="center" vertical="center" wrapText="1"/>
      <protection locked="0"/>
    </xf>
    <xf numFmtId="0" fontId="62" fillId="0" borderId="0" xfId="0" applyFont="1" applyProtection="1">
      <protection locked="0"/>
    </xf>
    <xf numFmtId="0" fontId="76" fillId="0" borderId="0" xfId="0" applyFont="1" applyProtection="1">
      <protection locked="0"/>
    </xf>
    <xf numFmtId="0" fontId="77" fillId="3" borderId="1" xfId="0" applyFont="1" applyFill="1" applyBorder="1" applyAlignment="1" applyProtection="1">
      <alignment horizontal="center" vertical="center" wrapText="1"/>
      <protection locked="0"/>
    </xf>
    <xf numFmtId="0" fontId="73" fillId="0" borderId="0" xfId="0" applyFont="1" applyAlignment="1" applyProtection="1">
      <alignment horizontal="center" vertical="center"/>
      <protection locked="0"/>
    </xf>
    <xf numFmtId="0" fontId="57" fillId="0" borderId="1" xfId="0" applyFont="1" applyBorder="1" applyAlignment="1" applyProtection="1">
      <alignment horizontal="center" vertical="center" wrapText="1"/>
      <protection locked="0"/>
    </xf>
    <xf numFmtId="0" fontId="64" fillId="0" borderId="42" xfId="0" applyFont="1" applyBorder="1" applyAlignment="1" applyProtection="1">
      <alignment horizontal="justify" vertical="center" wrapText="1"/>
      <protection hidden="1"/>
    </xf>
    <xf numFmtId="0" fontId="64" fillId="3" borderId="42" xfId="0" applyFont="1" applyFill="1" applyBorder="1" applyAlignment="1" applyProtection="1">
      <alignment horizontal="justify" vertical="center" wrapText="1"/>
      <protection hidden="1"/>
    </xf>
    <xf numFmtId="0" fontId="76" fillId="0" borderId="0" xfId="0" applyFont="1" applyAlignment="1" applyProtection="1">
      <alignment horizontal="center"/>
      <protection locked="0"/>
    </xf>
    <xf numFmtId="0" fontId="76" fillId="0" borderId="0" xfId="0" applyFont="1" applyAlignment="1" applyProtection="1">
      <alignment wrapText="1"/>
      <protection locked="0"/>
    </xf>
    <xf numFmtId="0" fontId="76" fillId="0" borderId="0" xfId="0" applyFont="1" applyAlignment="1" applyProtection="1">
      <alignment horizontal="left"/>
      <protection locked="0"/>
    </xf>
    <xf numFmtId="0" fontId="76" fillId="0" borderId="0" xfId="0" applyFont="1" applyAlignment="1" applyProtection="1">
      <alignment horizontal="center" vertical="center"/>
      <protection locked="0"/>
    </xf>
    <xf numFmtId="0" fontId="54" fillId="3" borderId="38" xfId="0" applyFont="1" applyFill="1" applyBorder="1" applyAlignment="1">
      <alignment horizontal="center" vertical="center"/>
    </xf>
    <xf numFmtId="0" fontId="65" fillId="0" borderId="40" xfId="0" applyFont="1" applyBorder="1" applyAlignment="1">
      <alignment horizontal="center" vertical="center" wrapText="1"/>
    </xf>
    <xf numFmtId="0" fontId="65" fillId="0" borderId="41" xfId="0" applyFont="1" applyBorder="1" applyAlignment="1">
      <alignment horizontal="center" vertical="center" wrapText="1"/>
    </xf>
    <xf numFmtId="0" fontId="65" fillId="0" borderId="38" xfId="0" applyFont="1" applyBorder="1" applyAlignment="1">
      <alignment horizontal="center" vertical="center" wrapText="1"/>
    </xf>
    <xf numFmtId="0" fontId="58" fillId="3" borderId="38" xfId="0" applyFont="1" applyFill="1" applyBorder="1" applyAlignment="1">
      <alignment horizontal="justify" vertical="top" wrapText="1"/>
    </xf>
    <xf numFmtId="0" fontId="54" fillId="3" borderId="38" xfId="0" applyFont="1" applyFill="1" applyBorder="1" applyAlignment="1">
      <alignment horizontal="center" vertical="center" wrapText="1"/>
    </xf>
    <xf numFmtId="0" fontId="58" fillId="3" borderId="38" xfId="0" applyFont="1" applyFill="1" applyBorder="1" applyAlignment="1">
      <alignment horizontal="justify" vertical="center" wrapText="1"/>
    </xf>
    <xf numFmtId="0" fontId="54" fillId="3" borderId="38" xfId="0" applyFont="1" applyFill="1" applyBorder="1" applyAlignment="1">
      <alignment horizontal="left" vertical="center" wrapText="1"/>
    </xf>
    <xf numFmtId="0" fontId="64" fillId="0" borderId="38" xfId="0" applyFont="1" applyBorder="1" applyAlignment="1">
      <alignment horizontal="center" vertical="center" wrapText="1"/>
    </xf>
    <xf numFmtId="0" fontId="54" fillId="3" borderId="38" xfId="0" applyFont="1" applyFill="1" applyBorder="1" applyAlignment="1">
      <alignment vertical="center" wrapText="1"/>
    </xf>
    <xf numFmtId="0" fontId="58" fillId="3" borderId="38" xfId="0" applyFont="1" applyFill="1" applyBorder="1" applyAlignment="1">
      <alignment horizontal="left" vertical="center" wrapText="1"/>
    </xf>
    <xf numFmtId="0" fontId="61" fillId="0" borderId="0" xfId="0" applyFont="1" applyAlignment="1">
      <alignment horizontal="left" wrapText="1"/>
    </xf>
    <xf numFmtId="0" fontId="19" fillId="16" borderId="0" xfId="0" applyFont="1" applyFill="1" applyAlignment="1">
      <alignment horizontal="center" vertical="center" wrapText="1"/>
    </xf>
    <xf numFmtId="0" fontId="18" fillId="0" borderId="1" xfId="0" applyFont="1" applyBorder="1" applyAlignment="1">
      <alignment horizontal="center" vertical="center" wrapText="1"/>
    </xf>
    <xf numFmtId="0" fontId="18" fillId="13" borderId="8" xfId="0" applyFont="1" applyFill="1" applyBorder="1" applyAlignment="1">
      <alignment horizontal="center" vertical="center" wrapText="1"/>
    </xf>
    <xf numFmtId="0" fontId="18" fillId="13" borderId="2" xfId="0" applyFont="1" applyFill="1" applyBorder="1" applyAlignment="1">
      <alignment horizontal="center" vertical="center" wrapText="1"/>
    </xf>
    <xf numFmtId="0" fontId="19" fillId="13" borderId="10" xfId="0" applyFont="1" applyFill="1" applyBorder="1" applyAlignment="1">
      <alignment horizontal="center" vertical="center" wrapText="1"/>
    </xf>
    <xf numFmtId="0" fontId="19" fillId="15" borderId="0" xfId="0" applyFont="1" applyFill="1" applyAlignment="1">
      <alignment horizontal="center" vertical="center" wrapText="1"/>
    </xf>
    <xf numFmtId="0" fontId="18" fillId="13" borderId="1" xfId="0" applyFont="1" applyFill="1" applyBorder="1" applyAlignment="1">
      <alignment horizontal="center" vertical="center" wrapText="1"/>
    </xf>
    <xf numFmtId="49" fontId="57" fillId="3" borderId="1" xfId="0" applyNumberFormat="1" applyFont="1" applyFill="1" applyBorder="1" applyAlignment="1" applyProtection="1">
      <alignment horizontal="center" vertical="center" wrapText="1"/>
      <protection locked="0"/>
    </xf>
    <xf numFmtId="0" fontId="75" fillId="3" borderId="1" xfId="0" applyFont="1" applyFill="1" applyBorder="1" applyAlignment="1" applyProtection="1">
      <alignment horizontal="center" vertical="center" wrapText="1"/>
      <protection locked="0"/>
    </xf>
    <xf numFmtId="0" fontId="57" fillId="0" borderId="3" xfId="0" applyFont="1" applyBorder="1" applyAlignment="1" applyProtection="1">
      <alignment horizontal="center" vertical="center" wrapText="1"/>
      <protection hidden="1"/>
    </xf>
    <xf numFmtId="0" fontId="57" fillId="0" borderId="4" xfId="0" applyFont="1" applyBorder="1" applyAlignment="1" applyProtection="1">
      <alignment horizontal="center" vertical="center" wrapText="1"/>
      <protection hidden="1"/>
    </xf>
    <xf numFmtId="0" fontId="57" fillId="0" borderId="5" xfId="0" applyFont="1" applyBorder="1" applyAlignment="1" applyProtection="1">
      <alignment horizontal="center" vertical="center" wrapText="1"/>
      <protection hidden="1"/>
    </xf>
    <xf numFmtId="0" fontId="57" fillId="0" borderId="1" xfId="0" applyFont="1" applyBorder="1" applyAlignment="1" applyProtection="1">
      <alignment horizontal="center" vertical="center" wrapText="1"/>
      <protection locked="0"/>
    </xf>
    <xf numFmtId="164" fontId="54" fillId="3" borderId="1" xfId="4" applyFont="1" applyFill="1" applyBorder="1" applyAlignment="1" applyProtection="1">
      <alignment horizontal="center" vertical="center" textRotation="90" wrapText="1"/>
      <protection locked="0" hidden="1"/>
    </xf>
    <xf numFmtId="9" fontId="57" fillId="0" borderId="1" xfId="3" applyFont="1" applyFill="1" applyBorder="1" applyAlignment="1" applyProtection="1">
      <alignment horizontal="center" vertical="center" textRotation="90"/>
      <protection hidden="1"/>
    </xf>
    <xf numFmtId="9" fontId="57" fillId="0" borderId="1" xfId="3" applyFont="1" applyFill="1" applyBorder="1" applyAlignment="1" applyProtection="1">
      <alignment horizontal="center" vertical="center" wrapText="1"/>
      <protection locked="0"/>
    </xf>
    <xf numFmtId="9" fontId="57" fillId="0" borderId="1" xfId="3" applyFont="1" applyFill="1" applyBorder="1" applyAlignment="1" applyProtection="1">
      <alignment horizontal="center" vertical="center" wrapText="1"/>
      <protection hidden="1"/>
    </xf>
    <xf numFmtId="9" fontId="59" fillId="0" borderId="1" xfId="3" applyFont="1" applyFill="1" applyBorder="1" applyAlignment="1" applyProtection="1">
      <alignment horizontal="center" vertical="center" textRotation="90"/>
      <protection hidden="1"/>
    </xf>
    <xf numFmtId="0" fontId="59" fillId="0" borderId="1" xfId="0" applyFont="1" applyBorder="1" applyAlignment="1" applyProtection="1">
      <alignment horizontal="center" vertical="center" textRotation="90" wrapText="1"/>
      <protection hidden="1"/>
    </xf>
    <xf numFmtId="0" fontId="57" fillId="0" borderId="1" xfId="0" applyFont="1" applyBorder="1" applyAlignment="1" applyProtection="1">
      <alignment horizontal="center" vertical="center" textRotation="90" wrapText="1"/>
      <protection locked="0"/>
    </xf>
    <xf numFmtId="0" fontId="59" fillId="31" borderId="1" xfId="0" applyFont="1" applyFill="1" applyBorder="1" applyAlignment="1" applyProtection="1">
      <alignment horizontal="center" vertical="center" textRotation="90" wrapText="1"/>
      <protection locked="0"/>
    </xf>
    <xf numFmtId="0" fontId="57" fillId="0" borderId="1" xfId="0" applyFont="1" applyBorder="1" applyAlignment="1" applyProtection="1">
      <alignment horizontal="center" vertical="center" textRotation="90" wrapText="1"/>
      <protection hidden="1"/>
    </xf>
    <xf numFmtId="0" fontId="57" fillId="3" borderId="1" xfId="0" applyFont="1" applyFill="1" applyBorder="1" applyAlignment="1" applyProtection="1">
      <alignment horizontal="center" vertical="center" wrapText="1"/>
      <protection locked="0"/>
    </xf>
    <xf numFmtId="0" fontId="64" fillId="34" borderId="1" xfId="0" applyFont="1" applyFill="1" applyBorder="1" applyAlignment="1" applyProtection="1">
      <alignment horizontal="center" vertical="center" wrapText="1"/>
      <protection hidden="1"/>
    </xf>
    <xf numFmtId="0" fontId="57" fillId="0" borderId="1" xfId="0" applyFont="1" applyBorder="1" applyAlignment="1" applyProtection="1">
      <alignment horizontal="center" vertical="center" wrapText="1"/>
      <protection hidden="1"/>
    </xf>
    <xf numFmtId="0" fontId="65" fillId="6" borderId="1" xfId="0" applyFont="1" applyFill="1" applyBorder="1" applyAlignment="1" applyProtection="1">
      <alignment horizontal="center" vertical="center" wrapText="1"/>
      <protection locked="0"/>
    </xf>
    <xf numFmtId="0" fontId="57" fillId="3" borderId="3" xfId="0" applyFont="1" applyFill="1" applyBorder="1" applyAlignment="1" applyProtection="1">
      <alignment horizontal="center" vertical="center" wrapText="1"/>
      <protection locked="0"/>
    </xf>
    <xf numFmtId="0" fontId="57" fillId="3" borderId="4" xfId="0" applyFont="1" applyFill="1" applyBorder="1" applyAlignment="1" applyProtection="1">
      <alignment horizontal="center" vertical="center" wrapText="1"/>
      <protection locked="0"/>
    </xf>
    <xf numFmtId="0" fontId="57" fillId="3" borderId="5" xfId="0" applyFont="1" applyFill="1" applyBorder="1" applyAlignment="1" applyProtection="1">
      <alignment horizontal="center" vertical="center" wrapText="1"/>
      <protection locked="0"/>
    </xf>
    <xf numFmtId="9" fontId="59" fillId="3" borderId="1" xfId="3" applyFont="1" applyFill="1" applyBorder="1" applyAlignment="1" applyProtection="1">
      <alignment horizontal="center" vertical="center" textRotation="90"/>
      <protection hidden="1"/>
    </xf>
    <xf numFmtId="9" fontId="57" fillId="3" borderId="1" xfId="3" applyFont="1" applyFill="1" applyBorder="1" applyAlignment="1" applyProtection="1">
      <alignment horizontal="center" vertical="center" textRotation="90"/>
      <protection hidden="1"/>
    </xf>
    <xf numFmtId="0" fontId="59" fillId="3" borderId="1" xfId="0" applyFont="1" applyFill="1" applyBorder="1" applyAlignment="1" applyProtection="1">
      <alignment horizontal="center" vertical="center" textRotation="90" wrapText="1"/>
      <protection hidden="1"/>
    </xf>
    <xf numFmtId="0" fontId="57" fillId="3" borderId="1" xfId="0" applyFont="1" applyFill="1" applyBorder="1" applyAlignment="1" applyProtection="1">
      <alignment horizontal="center" vertical="center" textRotation="90" wrapText="1"/>
      <protection locked="0"/>
    </xf>
    <xf numFmtId="9" fontId="57" fillId="3" borderId="1" xfId="3" applyFont="1" applyFill="1" applyBorder="1" applyAlignment="1" applyProtection="1">
      <alignment horizontal="center" vertical="center" wrapText="1"/>
      <protection locked="0"/>
    </xf>
    <xf numFmtId="9" fontId="57" fillId="3" borderId="1" xfId="3" applyFont="1" applyFill="1" applyBorder="1" applyAlignment="1" applyProtection="1">
      <alignment horizontal="center" vertical="center" wrapText="1"/>
      <protection hidden="1"/>
    </xf>
    <xf numFmtId="0" fontId="57" fillId="3" borderId="1" xfId="0" applyFont="1" applyFill="1" applyBorder="1" applyAlignment="1" applyProtection="1">
      <alignment horizontal="center" vertical="center" wrapText="1"/>
      <protection hidden="1"/>
    </xf>
    <xf numFmtId="0" fontId="59" fillId="3" borderId="1" xfId="0" applyFont="1" applyFill="1" applyBorder="1" applyAlignment="1" applyProtection="1">
      <alignment horizontal="center" vertical="center" wrapText="1"/>
      <protection locked="0"/>
    </xf>
    <xf numFmtId="0" fontId="54" fillId="3" borderId="1" xfId="1" applyFont="1" applyFill="1" applyBorder="1" applyAlignment="1" applyProtection="1">
      <alignment horizontal="center" vertical="center" wrapText="1"/>
      <protection locked="0"/>
    </xf>
    <xf numFmtId="0" fontId="54" fillId="3" borderId="1" xfId="0" applyFont="1" applyFill="1" applyBorder="1" applyAlignment="1" applyProtection="1">
      <alignment horizontal="center" vertical="center"/>
      <protection locked="0"/>
    </xf>
    <xf numFmtId="0" fontId="54" fillId="3" borderId="1" xfId="0" applyFont="1" applyFill="1" applyBorder="1" applyAlignment="1" applyProtection="1">
      <alignment horizontal="center" vertical="center" textRotation="90" wrapText="1"/>
      <protection locked="0"/>
    </xf>
    <xf numFmtId="0" fontId="65" fillId="0" borderId="1" xfId="0" applyFont="1" applyBorder="1" applyAlignment="1" applyProtection="1">
      <alignment horizontal="center" vertical="center" wrapText="1"/>
      <protection locked="0"/>
    </xf>
    <xf numFmtId="0" fontId="70" fillId="0" borderId="1" xfId="0" applyFont="1" applyBorder="1" applyAlignment="1" applyProtection="1">
      <alignment horizontal="left" vertical="center" wrapText="1"/>
      <protection locked="0"/>
    </xf>
    <xf numFmtId="0" fontId="59" fillId="3" borderId="1" xfId="0" applyFont="1" applyFill="1" applyBorder="1" applyAlignment="1" applyProtection="1">
      <alignment horizontal="center" vertical="center"/>
      <protection locked="0"/>
    </xf>
    <xf numFmtId="0" fontId="54" fillId="3" borderId="1" xfId="0" applyFont="1" applyFill="1" applyBorder="1" applyAlignment="1" applyProtection="1">
      <alignment horizontal="center" vertical="center" wrapText="1"/>
      <protection locked="0"/>
    </xf>
    <xf numFmtId="0" fontId="69" fillId="0" borderId="1" xfId="0" applyFont="1" applyBorder="1" applyAlignment="1" applyProtection="1">
      <alignment horizontal="center" vertical="center"/>
      <protection locked="0"/>
    </xf>
    <xf numFmtId="0" fontId="65" fillId="3" borderId="1" xfId="0" applyFont="1" applyFill="1" applyBorder="1" applyAlignment="1" applyProtection="1">
      <alignment horizontal="center" vertical="center" wrapText="1"/>
      <protection locked="0"/>
    </xf>
    <xf numFmtId="0" fontId="57" fillId="34" borderId="1" xfId="0" applyFont="1" applyFill="1" applyBorder="1" applyAlignment="1" applyProtection="1">
      <alignment horizontal="center" vertical="center" wrapText="1"/>
      <protection hidden="1"/>
    </xf>
    <xf numFmtId="0" fontId="35" fillId="0" borderId="25" xfId="0" applyFont="1" applyBorder="1" applyAlignment="1">
      <alignment horizontal="center" vertical="center" wrapText="1"/>
    </xf>
    <xf numFmtId="0" fontId="35" fillId="0" borderId="25" xfId="0" applyFont="1" applyBorder="1" applyAlignment="1">
      <alignment horizontal="center" vertical="center"/>
    </xf>
    <xf numFmtId="0" fontId="36" fillId="21" borderId="31" xfId="0" applyFont="1" applyFill="1" applyBorder="1" applyAlignment="1" applyProtection="1">
      <alignment horizontal="center" vertical="center" wrapText="1" readingOrder="1"/>
      <protection hidden="1"/>
    </xf>
    <xf numFmtId="0" fontId="36" fillId="21" borderId="0" xfId="0" applyFont="1" applyFill="1" applyAlignment="1" applyProtection="1">
      <alignment horizontal="center" vertical="center" wrapText="1" readingOrder="1"/>
      <protection hidden="1"/>
    </xf>
    <xf numFmtId="0" fontId="36" fillId="21" borderId="33" xfId="0" applyFont="1" applyFill="1" applyBorder="1" applyAlignment="1" applyProtection="1">
      <alignment horizontal="center" vertical="center" wrapText="1" readingOrder="1"/>
      <protection hidden="1"/>
    </xf>
    <xf numFmtId="0" fontId="36" fillId="21" borderId="34" xfId="0" applyFont="1" applyFill="1" applyBorder="1" applyAlignment="1" applyProtection="1">
      <alignment horizontal="center" vertical="center" wrapText="1" readingOrder="1"/>
      <protection hidden="1"/>
    </xf>
    <xf numFmtId="0" fontId="36" fillId="21" borderId="32" xfId="0" applyFont="1" applyFill="1" applyBorder="1" applyAlignment="1" applyProtection="1">
      <alignment horizontal="center" vertical="center" wrapText="1" readingOrder="1"/>
      <protection hidden="1"/>
    </xf>
    <xf numFmtId="0" fontId="36" fillId="21" borderId="35" xfId="0" applyFont="1" applyFill="1" applyBorder="1" applyAlignment="1" applyProtection="1">
      <alignment horizontal="center" vertical="center" wrapText="1" readingOrder="1"/>
      <protection hidden="1"/>
    </xf>
    <xf numFmtId="0" fontId="36" fillId="4" borderId="31" xfId="0" applyFont="1" applyFill="1" applyBorder="1" applyAlignment="1" applyProtection="1">
      <alignment horizontal="center" wrapText="1" readingOrder="1"/>
      <protection hidden="1"/>
    </xf>
    <xf numFmtId="0" fontId="36" fillId="4" borderId="0" xfId="0" applyFont="1" applyFill="1" applyAlignment="1" applyProtection="1">
      <alignment horizontal="center" wrapText="1" readingOrder="1"/>
      <protection hidden="1"/>
    </xf>
    <xf numFmtId="0" fontId="36" fillId="4" borderId="33" xfId="0" applyFont="1" applyFill="1" applyBorder="1" applyAlignment="1" applyProtection="1">
      <alignment horizontal="center" wrapText="1" readingOrder="1"/>
      <protection hidden="1"/>
    </xf>
    <xf numFmtId="0" fontId="36" fillId="4" borderId="34" xfId="0" applyFont="1" applyFill="1" applyBorder="1" applyAlignment="1" applyProtection="1">
      <alignment horizontal="center" wrapText="1" readingOrder="1"/>
      <protection hidden="1"/>
    </xf>
    <xf numFmtId="0" fontId="36" fillId="4" borderId="32" xfId="0" applyFont="1" applyFill="1" applyBorder="1" applyAlignment="1" applyProtection="1">
      <alignment horizontal="center" wrapText="1" readingOrder="1"/>
      <protection hidden="1"/>
    </xf>
    <xf numFmtId="0" fontId="36" fillId="4" borderId="35" xfId="0" applyFont="1" applyFill="1" applyBorder="1" applyAlignment="1" applyProtection="1">
      <alignment horizontal="center" wrapText="1" readingOrder="1"/>
      <protection hidden="1"/>
    </xf>
    <xf numFmtId="0" fontId="36" fillId="22" borderId="31" xfId="0" applyFont="1" applyFill="1" applyBorder="1" applyAlignment="1" applyProtection="1">
      <alignment horizontal="center" wrapText="1" readingOrder="1"/>
      <protection hidden="1"/>
    </xf>
    <xf numFmtId="0" fontId="36" fillId="22" borderId="0" xfId="0" applyFont="1" applyFill="1" applyAlignment="1" applyProtection="1">
      <alignment horizontal="center" wrapText="1" readingOrder="1"/>
      <protection hidden="1"/>
    </xf>
    <xf numFmtId="0" fontId="36" fillId="22" borderId="33" xfId="0" applyFont="1" applyFill="1" applyBorder="1" applyAlignment="1" applyProtection="1">
      <alignment horizontal="center" wrapText="1" readingOrder="1"/>
      <protection hidden="1"/>
    </xf>
    <xf numFmtId="0" fontId="36" fillId="22" borderId="34" xfId="0" applyFont="1" applyFill="1" applyBorder="1" applyAlignment="1" applyProtection="1">
      <alignment horizontal="center" wrapText="1" readingOrder="1"/>
      <protection hidden="1"/>
    </xf>
    <xf numFmtId="0" fontId="36" fillId="22" borderId="32" xfId="0" applyFont="1" applyFill="1" applyBorder="1" applyAlignment="1" applyProtection="1">
      <alignment horizontal="center" wrapText="1" readingOrder="1"/>
      <protection hidden="1"/>
    </xf>
    <xf numFmtId="0" fontId="36" fillId="22" borderId="35" xfId="0" applyFont="1" applyFill="1" applyBorder="1" applyAlignment="1" applyProtection="1">
      <alignment horizontal="center" wrapText="1" readingOrder="1"/>
      <protection hidden="1"/>
    </xf>
    <xf numFmtId="0" fontId="36" fillId="9" borderId="31" xfId="0" applyFont="1" applyFill="1" applyBorder="1" applyAlignment="1" applyProtection="1">
      <alignment horizontal="center" wrapText="1" readingOrder="1"/>
      <protection hidden="1"/>
    </xf>
    <xf numFmtId="0" fontId="36" fillId="9" borderId="0" xfId="0" applyFont="1" applyFill="1" applyAlignment="1" applyProtection="1">
      <alignment horizontal="center" wrapText="1" readingOrder="1"/>
      <protection hidden="1"/>
    </xf>
    <xf numFmtId="0" fontId="36" fillId="9" borderId="33" xfId="0" applyFont="1" applyFill="1" applyBorder="1" applyAlignment="1" applyProtection="1">
      <alignment horizontal="center" wrapText="1" readingOrder="1"/>
      <protection hidden="1"/>
    </xf>
    <xf numFmtId="0" fontId="36" fillId="9" borderId="34" xfId="0" applyFont="1" applyFill="1" applyBorder="1" applyAlignment="1" applyProtection="1">
      <alignment horizontal="center" wrapText="1" readingOrder="1"/>
      <protection hidden="1"/>
    </xf>
    <xf numFmtId="0" fontId="36" fillId="9" borderId="32" xfId="0" applyFont="1" applyFill="1" applyBorder="1" applyAlignment="1" applyProtection="1">
      <alignment horizontal="center" wrapText="1" readingOrder="1"/>
      <protection hidden="1"/>
    </xf>
    <xf numFmtId="0" fontId="36" fillId="9" borderId="35" xfId="0" applyFont="1" applyFill="1" applyBorder="1" applyAlignment="1" applyProtection="1">
      <alignment horizontal="center" wrapText="1" readingOrder="1"/>
      <protection hidden="1"/>
    </xf>
    <xf numFmtId="0" fontId="36" fillId="4" borderId="29" xfId="0" applyFont="1" applyFill="1" applyBorder="1" applyAlignment="1" applyProtection="1">
      <alignment horizontal="center" wrapText="1" readingOrder="1"/>
      <protection hidden="1"/>
    </xf>
    <xf numFmtId="0" fontId="36" fillId="4" borderId="30" xfId="0" applyFont="1" applyFill="1" applyBorder="1" applyAlignment="1" applyProtection="1">
      <alignment horizontal="center" wrapText="1" readingOrder="1"/>
      <protection hidden="1"/>
    </xf>
    <xf numFmtId="0" fontId="36" fillId="9" borderId="28" xfId="0" applyFont="1" applyFill="1" applyBorder="1" applyAlignment="1" applyProtection="1">
      <alignment horizontal="center" wrapText="1" readingOrder="1"/>
      <protection hidden="1"/>
    </xf>
    <xf numFmtId="0" fontId="36" fillId="9" borderId="29" xfId="0" applyFont="1" applyFill="1" applyBorder="1" applyAlignment="1" applyProtection="1">
      <alignment horizontal="center" wrapText="1" readingOrder="1"/>
      <protection hidden="1"/>
    </xf>
    <xf numFmtId="0" fontId="36" fillId="9" borderId="30" xfId="0" applyFont="1" applyFill="1" applyBorder="1" applyAlignment="1" applyProtection="1">
      <alignment horizontal="center" wrapText="1" readingOrder="1"/>
      <protection hidden="1"/>
    </xf>
    <xf numFmtId="0" fontId="36" fillId="21" borderId="28" xfId="0" applyFont="1" applyFill="1" applyBorder="1" applyAlignment="1" applyProtection="1">
      <alignment horizontal="center" vertical="center" wrapText="1" readingOrder="1"/>
      <protection hidden="1"/>
    </xf>
    <xf numFmtId="0" fontId="36" fillId="21" borderId="29" xfId="0" applyFont="1" applyFill="1" applyBorder="1" applyAlignment="1" applyProtection="1">
      <alignment horizontal="center" vertical="center" wrapText="1" readingOrder="1"/>
      <protection hidden="1"/>
    </xf>
    <xf numFmtId="0" fontId="36" fillId="21" borderId="30" xfId="0" applyFont="1" applyFill="1" applyBorder="1" applyAlignment="1" applyProtection="1">
      <alignment horizontal="center" vertical="center" wrapText="1" readingOrder="1"/>
      <protection hidden="1"/>
    </xf>
    <xf numFmtId="0" fontId="35" fillId="0" borderId="28" xfId="0" applyFont="1" applyBorder="1" applyAlignment="1">
      <alignment horizontal="center" vertical="center" wrapText="1"/>
    </xf>
    <xf numFmtId="0" fontId="35" fillId="0" borderId="29" xfId="0" applyFont="1" applyBorder="1" applyAlignment="1">
      <alignment horizontal="center" vertical="center"/>
    </xf>
    <xf numFmtId="0" fontId="35" fillId="0" borderId="30" xfId="0" applyFont="1" applyBorder="1" applyAlignment="1">
      <alignment horizontal="center" vertical="center"/>
    </xf>
    <xf numFmtId="0" fontId="35" fillId="0" borderId="31" xfId="0" applyFont="1" applyBorder="1" applyAlignment="1">
      <alignment horizontal="center" vertical="center"/>
    </xf>
    <xf numFmtId="0" fontId="35" fillId="0" borderId="0" xfId="0" applyFont="1" applyAlignment="1">
      <alignment horizontal="center" vertical="center"/>
    </xf>
    <xf numFmtId="0" fontId="35" fillId="0" borderId="32" xfId="0" applyFont="1" applyBorder="1" applyAlignment="1">
      <alignment horizontal="center" vertical="center"/>
    </xf>
    <xf numFmtId="0" fontId="35" fillId="0" borderId="33" xfId="0" applyFont="1" applyBorder="1" applyAlignment="1">
      <alignment horizontal="center" vertical="center"/>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6" fillId="22" borderId="28" xfId="0" applyFont="1" applyFill="1" applyBorder="1" applyAlignment="1" applyProtection="1">
      <alignment horizontal="center" wrapText="1" readingOrder="1"/>
      <protection hidden="1"/>
    </xf>
    <xf numFmtId="0" fontId="36" fillId="22" borderId="29" xfId="0" applyFont="1" applyFill="1" applyBorder="1" applyAlignment="1" applyProtection="1">
      <alignment horizontal="center" wrapText="1" readingOrder="1"/>
      <protection hidden="1"/>
    </xf>
    <xf numFmtId="0" fontId="36" fillId="22" borderId="30" xfId="0" applyFont="1" applyFill="1" applyBorder="1" applyAlignment="1" applyProtection="1">
      <alignment horizontal="center" wrapText="1" readingOrder="1"/>
      <protection hidden="1"/>
    </xf>
    <xf numFmtId="0" fontId="36" fillId="4" borderId="28" xfId="0" applyFont="1" applyFill="1" applyBorder="1" applyAlignment="1" applyProtection="1">
      <alignment horizontal="center" wrapText="1" readingOrder="1"/>
      <protection hidden="1"/>
    </xf>
    <xf numFmtId="0" fontId="37" fillId="22" borderId="17" xfId="0" applyFont="1" applyFill="1" applyBorder="1" applyAlignment="1">
      <alignment horizontal="center" vertical="center" wrapText="1" readingOrder="1"/>
    </xf>
    <xf numFmtId="0" fontId="37" fillId="22" borderId="18" xfId="0" applyFont="1" applyFill="1" applyBorder="1" applyAlignment="1">
      <alignment horizontal="center" vertical="center" wrapText="1" readingOrder="1"/>
    </xf>
    <xf numFmtId="0" fontId="37" fillId="22" borderId="19" xfId="0" applyFont="1" applyFill="1" applyBorder="1" applyAlignment="1">
      <alignment horizontal="center" vertical="center" wrapText="1" readingOrder="1"/>
    </xf>
    <xf numFmtId="0" fontId="37" fillId="22" borderId="20" xfId="0" applyFont="1" applyFill="1" applyBorder="1" applyAlignment="1">
      <alignment horizontal="center" vertical="center" wrapText="1" readingOrder="1"/>
    </xf>
    <xf numFmtId="0" fontId="37" fillId="22" borderId="0" xfId="0" applyFont="1" applyFill="1" applyAlignment="1">
      <alignment horizontal="center" vertical="center" wrapText="1" readingOrder="1"/>
    </xf>
    <xf numFmtId="0" fontId="37" fillId="22" borderId="21" xfId="0" applyFont="1" applyFill="1" applyBorder="1" applyAlignment="1">
      <alignment horizontal="center" vertical="center" wrapText="1" readingOrder="1"/>
    </xf>
    <xf numFmtId="0" fontId="37" fillId="22" borderId="22" xfId="0" applyFont="1" applyFill="1" applyBorder="1" applyAlignment="1">
      <alignment horizontal="center" vertical="center" wrapText="1" readingOrder="1"/>
    </xf>
    <xf numFmtId="0" fontId="37" fillId="22" borderId="23" xfId="0" applyFont="1" applyFill="1" applyBorder="1" applyAlignment="1">
      <alignment horizontal="center" vertical="center" wrapText="1" readingOrder="1"/>
    </xf>
    <xf numFmtId="0" fontId="37" fillId="22" borderId="24" xfId="0" applyFont="1" applyFill="1" applyBorder="1" applyAlignment="1">
      <alignment horizontal="center" vertical="center" wrapText="1" readingOrder="1"/>
    </xf>
    <xf numFmtId="0" fontId="37" fillId="9" borderId="17" xfId="0" applyFont="1" applyFill="1" applyBorder="1" applyAlignment="1">
      <alignment horizontal="center" vertical="center" wrapText="1" readingOrder="1"/>
    </xf>
    <xf numFmtId="0" fontId="37" fillId="9" borderId="18" xfId="0" applyFont="1" applyFill="1" applyBorder="1" applyAlignment="1">
      <alignment horizontal="center" vertical="center" wrapText="1" readingOrder="1"/>
    </xf>
    <xf numFmtId="0" fontId="37" fillId="9" borderId="19" xfId="0" applyFont="1" applyFill="1" applyBorder="1" applyAlignment="1">
      <alignment horizontal="center" vertical="center" wrapText="1" readingOrder="1"/>
    </xf>
    <xf numFmtId="0" fontId="37" fillId="9" borderId="20" xfId="0" applyFont="1" applyFill="1" applyBorder="1" applyAlignment="1">
      <alignment horizontal="center" vertical="center" wrapText="1" readingOrder="1"/>
    </xf>
    <xf numFmtId="0" fontId="37" fillId="9" borderId="0" xfId="0" applyFont="1" applyFill="1" applyAlignment="1">
      <alignment horizontal="center" vertical="center" wrapText="1" readingOrder="1"/>
    </xf>
    <xf numFmtId="0" fontId="37" fillId="9" borderId="21" xfId="0" applyFont="1" applyFill="1" applyBorder="1" applyAlignment="1">
      <alignment horizontal="center" vertical="center" wrapText="1" readingOrder="1"/>
    </xf>
    <xf numFmtId="0" fontId="37" fillId="9" borderId="22" xfId="0" applyFont="1" applyFill="1" applyBorder="1" applyAlignment="1">
      <alignment horizontal="center" vertical="center" wrapText="1" readingOrder="1"/>
    </xf>
    <xf numFmtId="0" fontId="37" fillId="9" borderId="23" xfId="0" applyFont="1" applyFill="1" applyBorder="1" applyAlignment="1">
      <alignment horizontal="center" vertical="center" wrapText="1" readingOrder="1"/>
    </xf>
    <xf numFmtId="0" fontId="37" fillId="9" borderId="24" xfId="0" applyFont="1" applyFill="1" applyBorder="1" applyAlignment="1">
      <alignment horizontal="center" vertical="center" wrapText="1" readingOrder="1"/>
    </xf>
    <xf numFmtId="0" fontId="37" fillId="21" borderId="17" xfId="0" applyFont="1" applyFill="1" applyBorder="1" applyAlignment="1">
      <alignment horizontal="center" vertical="center" wrapText="1" readingOrder="1"/>
    </xf>
    <xf numFmtId="0" fontId="37" fillId="21" borderId="18" xfId="0" applyFont="1" applyFill="1" applyBorder="1" applyAlignment="1">
      <alignment horizontal="center" vertical="center" wrapText="1" readingOrder="1"/>
    </xf>
    <xf numFmtId="0" fontId="37" fillId="21" borderId="19" xfId="0" applyFont="1" applyFill="1" applyBorder="1" applyAlignment="1">
      <alignment horizontal="center" vertical="center" wrapText="1" readingOrder="1"/>
    </xf>
    <xf numFmtId="0" fontId="37" fillId="21" borderId="20" xfId="0" applyFont="1" applyFill="1" applyBorder="1" applyAlignment="1">
      <alignment horizontal="center" vertical="center" wrapText="1" readingOrder="1"/>
    </xf>
    <xf numFmtId="0" fontId="37" fillId="21" borderId="0" xfId="0" applyFont="1" applyFill="1" applyAlignment="1">
      <alignment horizontal="center" vertical="center" wrapText="1" readingOrder="1"/>
    </xf>
    <xf numFmtId="0" fontId="37" fillId="21" borderId="21" xfId="0" applyFont="1" applyFill="1" applyBorder="1" applyAlignment="1">
      <alignment horizontal="center" vertical="center" wrapText="1" readingOrder="1"/>
    </xf>
    <xf numFmtId="0" fontId="37" fillId="21" borderId="22" xfId="0" applyFont="1" applyFill="1" applyBorder="1" applyAlignment="1">
      <alignment horizontal="center" vertical="center" wrapText="1" readingOrder="1"/>
    </xf>
    <xf numFmtId="0" fontId="37" fillId="21" borderId="23" xfId="0" applyFont="1" applyFill="1" applyBorder="1" applyAlignment="1">
      <alignment horizontal="center" vertical="center" wrapText="1" readingOrder="1"/>
    </xf>
    <xf numFmtId="0" fontId="37" fillId="21" borderId="24" xfId="0" applyFont="1" applyFill="1" applyBorder="1" applyAlignment="1">
      <alignment horizontal="center" vertical="center" wrapText="1" readingOrder="1"/>
    </xf>
    <xf numFmtId="0" fontId="37" fillId="4" borderId="17" xfId="0" applyFont="1" applyFill="1" applyBorder="1" applyAlignment="1">
      <alignment horizontal="center" vertical="center" wrapText="1" readingOrder="1"/>
    </xf>
    <xf numFmtId="0" fontId="37" fillId="4" borderId="18" xfId="0" applyFont="1" applyFill="1" applyBorder="1" applyAlignment="1">
      <alignment horizontal="center" vertical="center" wrapText="1" readingOrder="1"/>
    </xf>
    <xf numFmtId="0" fontId="37" fillId="4" borderId="19" xfId="0" applyFont="1" applyFill="1" applyBorder="1" applyAlignment="1">
      <alignment horizontal="center" vertical="center" wrapText="1" readingOrder="1"/>
    </xf>
    <xf numFmtId="0" fontId="37" fillId="4" borderId="20" xfId="0" applyFont="1" applyFill="1" applyBorder="1" applyAlignment="1">
      <alignment horizontal="center" vertical="center" wrapText="1" readingOrder="1"/>
    </xf>
    <xf numFmtId="0" fontId="37" fillId="4" borderId="0" xfId="0" applyFont="1" applyFill="1" applyAlignment="1">
      <alignment horizontal="center" vertical="center" wrapText="1" readingOrder="1"/>
    </xf>
    <xf numFmtId="0" fontId="37" fillId="4" borderId="21" xfId="0" applyFont="1" applyFill="1" applyBorder="1" applyAlignment="1">
      <alignment horizontal="center" vertical="center" wrapText="1" readingOrder="1"/>
    </xf>
    <xf numFmtId="0" fontId="37" fillId="4" borderId="22" xfId="0" applyFont="1" applyFill="1" applyBorder="1" applyAlignment="1">
      <alignment horizontal="center" vertical="center" wrapText="1" readingOrder="1"/>
    </xf>
    <xf numFmtId="0" fontId="37" fillId="4" borderId="23" xfId="0" applyFont="1" applyFill="1" applyBorder="1" applyAlignment="1">
      <alignment horizontal="center" vertical="center" wrapText="1" readingOrder="1"/>
    </xf>
    <xf numFmtId="0" fontId="37" fillId="4" borderId="24" xfId="0" applyFont="1" applyFill="1" applyBorder="1" applyAlignment="1">
      <alignment horizontal="center" vertical="center" wrapText="1" readingOrder="1"/>
    </xf>
    <xf numFmtId="0" fontId="33" fillId="0" borderId="0" xfId="0" applyFont="1" applyAlignment="1">
      <alignment horizontal="center" vertical="center" wrapText="1"/>
    </xf>
    <xf numFmtId="0" fontId="34" fillId="3" borderId="0" xfId="0" applyFont="1" applyFill="1" applyAlignment="1">
      <alignment horizontal="center" vertical="center" wrapText="1" readingOrder="1"/>
    </xf>
    <xf numFmtId="0" fontId="34" fillId="3" borderId="0" xfId="0" applyFont="1" applyFill="1" applyAlignment="1">
      <alignment horizontal="center" vertical="center" textRotation="90" wrapText="1" readingOrder="1"/>
    </xf>
    <xf numFmtId="0" fontId="39" fillId="0" borderId="25" xfId="0" applyFont="1" applyBorder="1" applyAlignment="1">
      <alignment horizontal="center" vertical="center" wrapText="1"/>
    </xf>
    <xf numFmtId="0" fontId="39" fillId="0" borderId="25" xfId="0" applyFont="1" applyBorder="1" applyAlignment="1">
      <alignment horizontal="center" vertical="center"/>
    </xf>
    <xf numFmtId="0" fontId="38" fillId="0" borderId="0" xfId="0" applyFont="1" applyAlignment="1">
      <alignment horizontal="center" vertical="center" wrapText="1"/>
    </xf>
    <xf numFmtId="0" fontId="39" fillId="3" borderId="0" xfId="0" applyFont="1" applyFill="1" applyAlignment="1">
      <alignment horizontal="center" vertical="center" wrapText="1" readingOrder="1"/>
    </xf>
    <xf numFmtId="0" fontId="39" fillId="3" borderId="0" xfId="0" applyFont="1" applyFill="1" applyAlignment="1">
      <alignment horizontal="center" vertical="center" textRotation="90" wrapText="1" readingOrder="1"/>
    </xf>
    <xf numFmtId="0" fontId="39" fillId="4" borderId="17" xfId="0" applyFont="1" applyFill="1" applyBorder="1" applyAlignment="1">
      <alignment horizontal="center" vertical="center" wrapText="1" readingOrder="1"/>
    </xf>
    <xf numFmtId="0" fontId="39" fillId="4" borderId="18" xfId="0" applyFont="1" applyFill="1" applyBorder="1" applyAlignment="1">
      <alignment horizontal="center" vertical="center" wrapText="1" readingOrder="1"/>
    </xf>
    <xf numFmtId="0" fontId="39" fillId="4" borderId="19" xfId="0" applyFont="1" applyFill="1" applyBorder="1" applyAlignment="1">
      <alignment horizontal="center" vertical="center" wrapText="1" readingOrder="1"/>
    </xf>
    <xf numFmtId="0" fontId="39" fillId="4" borderId="20" xfId="0" applyFont="1" applyFill="1" applyBorder="1" applyAlignment="1">
      <alignment horizontal="center" vertical="center" wrapText="1" readingOrder="1"/>
    </xf>
    <xf numFmtId="0" fontId="39" fillId="4" borderId="0" xfId="0" applyFont="1" applyFill="1" applyAlignment="1">
      <alignment horizontal="center" vertical="center" wrapText="1" readingOrder="1"/>
    </xf>
    <xf numFmtId="0" fontId="39" fillId="4" borderId="21" xfId="0" applyFont="1" applyFill="1" applyBorder="1" applyAlignment="1">
      <alignment horizontal="center" vertical="center" wrapText="1" readingOrder="1"/>
    </xf>
    <xf numFmtId="0" fontId="39" fillId="21" borderId="17" xfId="0" applyFont="1" applyFill="1" applyBorder="1" applyAlignment="1">
      <alignment horizontal="center" vertical="center" wrapText="1" readingOrder="1"/>
    </xf>
    <xf numFmtId="0" fontId="39" fillId="21" borderId="18" xfId="0" applyFont="1" applyFill="1" applyBorder="1" applyAlignment="1">
      <alignment horizontal="center" vertical="center" wrapText="1" readingOrder="1"/>
    </xf>
    <xf numFmtId="0" fontId="39" fillId="21" borderId="19" xfId="0" applyFont="1" applyFill="1" applyBorder="1" applyAlignment="1">
      <alignment horizontal="center" vertical="center" wrapText="1" readingOrder="1"/>
    </xf>
    <xf numFmtId="0" fontId="39" fillId="21" borderId="20" xfId="0" applyFont="1" applyFill="1" applyBorder="1" applyAlignment="1">
      <alignment horizontal="center" vertical="center" wrapText="1" readingOrder="1"/>
    </xf>
    <xf numFmtId="0" fontId="39" fillId="21" borderId="0" xfId="0" applyFont="1" applyFill="1" applyAlignment="1">
      <alignment horizontal="center" vertical="center" wrapText="1" readingOrder="1"/>
    </xf>
    <xf numFmtId="0" fontId="39" fillId="21" borderId="21" xfId="0" applyFont="1" applyFill="1" applyBorder="1" applyAlignment="1">
      <alignment horizontal="center" vertical="center" wrapText="1" readingOrder="1"/>
    </xf>
    <xf numFmtId="0" fontId="39" fillId="9" borderId="17" xfId="0" applyFont="1" applyFill="1" applyBorder="1" applyAlignment="1">
      <alignment horizontal="center" vertical="center" wrapText="1" readingOrder="1"/>
    </xf>
    <xf numFmtId="0" fontId="39" fillId="9" borderId="18" xfId="0" applyFont="1" applyFill="1" applyBorder="1" applyAlignment="1">
      <alignment horizontal="center" vertical="center" wrapText="1" readingOrder="1"/>
    </xf>
    <xf numFmtId="0" fontId="39" fillId="9" borderId="19" xfId="0" applyFont="1" applyFill="1" applyBorder="1" applyAlignment="1">
      <alignment horizontal="center" vertical="center" wrapText="1" readingOrder="1"/>
    </xf>
    <xf numFmtId="0" fontId="39" fillId="9" borderId="20" xfId="0" applyFont="1" applyFill="1" applyBorder="1" applyAlignment="1">
      <alignment horizontal="center" vertical="center" wrapText="1" readingOrder="1"/>
    </xf>
    <xf numFmtId="0" fontId="39" fillId="9" borderId="0" xfId="0" applyFont="1" applyFill="1" applyAlignment="1">
      <alignment horizontal="center" vertical="center" wrapText="1" readingOrder="1"/>
    </xf>
    <xf numFmtId="0" fontId="39" fillId="9" borderId="21" xfId="0" applyFont="1" applyFill="1" applyBorder="1" applyAlignment="1">
      <alignment horizontal="center" vertical="center" wrapText="1" readingOrder="1"/>
    </xf>
    <xf numFmtId="0" fontId="39" fillId="22" borderId="18" xfId="0" applyFont="1" applyFill="1" applyBorder="1" applyAlignment="1">
      <alignment horizontal="center" vertical="center" wrapText="1" readingOrder="1"/>
    </xf>
    <xf numFmtId="0" fontId="39" fillId="22" borderId="0" xfId="0" applyFont="1" applyFill="1" applyAlignment="1">
      <alignment horizontal="center" vertical="center" wrapText="1" readingOrder="1"/>
    </xf>
    <xf numFmtId="0" fontId="42" fillId="3" borderId="36" xfId="10" applyFont="1" applyFill="1" applyBorder="1" applyAlignment="1">
      <alignment horizontal="center" vertical="center"/>
    </xf>
    <xf numFmtId="0" fontId="45" fillId="28" borderId="36" xfId="10" applyFont="1" applyFill="1" applyBorder="1" applyAlignment="1">
      <alignment horizontal="center" vertical="center" wrapText="1"/>
    </xf>
    <xf numFmtId="0" fontId="46" fillId="28" borderId="36" xfId="10" applyFont="1" applyFill="1" applyBorder="1" applyAlignment="1">
      <alignment horizontal="center" vertical="center" wrapText="1"/>
    </xf>
    <xf numFmtId="0" fontId="42" fillId="3" borderId="36" xfId="0" applyFont="1" applyFill="1" applyBorder="1" applyAlignment="1">
      <alignment horizontal="center" vertical="center" wrapText="1"/>
    </xf>
    <xf numFmtId="0" fontId="45" fillId="3" borderId="36" xfId="0" applyFont="1" applyFill="1" applyBorder="1" applyAlignment="1">
      <alignment horizontal="center" vertical="center" wrapText="1"/>
    </xf>
    <xf numFmtId="0" fontId="43" fillId="32" borderId="36" xfId="10" applyFont="1" applyFill="1" applyBorder="1" applyAlignment="1">
      <alignment horizontal="center" vertical="center"/>
    </xf>
    <xf numFmtId="0" fontId="42" fillId="3" borderId="36" xfId="0" applyFont="1" applyFill="1" applyBorder="1" applyAlignment="1">
      <alignment horizontal="center" vertical="center"/>
    </xf>
    <xf numFmtId="0" fontId="43" fillId="33" borderId="36" xfId="0" applyFont="1" applyFill="1" applyBorder="1" applyAlignment="1">
      <alignment horizontal="center" vertical="center"/>
    </xf>
    <xf numFmtId="0" fontId="27" fillId="3" borderId="0" xfId="0" applyFont="1" applyFill="1" applyAlignment="1">
      <alignment horizontal="left" vertical="center" wrapText="1"/>
    </xf>
    <xf numFmtId="0" fontId="28" fillId="3" borderId="37" xfId="0" applyFont="1" applyFill="1" applyBorder="1" applyAlignment="1">
      <alignment horizontal="center" vertical="center" wrapText="1"/>
    </xf>
    <xf numFmtId="0" fontId="42" fillId="28" borderId="36" xfId="10" applyFont="1" applyFill="1" applyBorder="1" applyAlignment="1">
      <alignment horizontal="center" vertical="center" wrapText="1"/>
    </xf>
    <xf numFmtId="0" fontId="44" fillId="28" borderId="36" xfId="1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31" fillId="3" borderId="1" xfId="0" applyFont="1" applyFill="1" applyBorder="1" applyAlignment="1">
      <alignment horizontal="center" vertical="center" wrapText="1"/>
    </xf>
    <xf numFmtId="0" fontId="28" fillId="3" borderId="1" xfId="0" applyFont="1" applyFill="1" applyBorder="1" applyAlignment="1">
      <alignment horizontal="center" vertical="center"/>
    </xf>
    <xf numFmtId="0" fontId="55" fillId="0" borderId="1" xfId="0" applyFont="1" applyBorder="1" applyAlignment="1">
      <alignment horizontal="center" vertical="center" wrapText="1"/>
    </xf>
    <xf numFmtId="0" fontId="55" fillId="0" borderId="1" xfId="0" applyFont="1" applyBorder="1" applyAlignment="1">
      <alignment horizontal="center" vertical="center"/>
    </xf>
    <xf numFmtId="0" fontId="55" fillId="0" borderId="1" xfId="0" applyFont="1" applyBorder="1" applyAlignment="1">
      <alignment vertical="center" wrapText="1"/>
    </xf>
    <xf numFmtId="0" fontId="54" fillId="0" borderId="0" xfId="0" applyFont="1" applyAlignment="1">
      <alignment horizontal="left" vertical="center" wrapText="1"/>
    </xf>
    <xf numFmtId="0" fontId="60" fillId="3" borderId="1" xfId="0" applyFont="1" applyFill="1" applyBorder="1" applyAlignment="1">
      <alignment horizontal="center" vertical="center" wrapText="1"/>
    </xf>
    <xf numFmtId="0" fontId="60" fillId="3" borderId="3" xfId="0" applyFont="1" applyFill="1" applyBorder="1" applyAlignment="1">
      <alignment horizontal="center" vertical="center" wrapText="1"/>
    </xf>
    <xf numFmtId="0" fontId="17" fillId="3" borderId="13"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10"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10" xfId="0" applyFont="1" applyFill="1" applyBorder="1" applyAlignment="1">
      <alignment horizontal="center" vertical="center" wrapText="1"/>
    </xf>
    <xf numFmtId="0" fontId="13" fillId="19" borderId="16" xfId="0" applyFont="1" applyFill="1" applyBorder="1" applyAlignment="1">
      <alignment horizontal="center" vertical="center" wrapText="1"/>
    </xf>
    <xf numFmtId="0" fontId="13" fillId="19" borderId="10"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164" fontId="31" fillId="30" borderId="1" xfId="4" applyFont="1" applyFill="1" applyBorder="1" applyAlignment="1">
      <alignment horizontal="justify" vertical="center" wrapText="1"/>
    </xf>
    <xf numFmtId="164" fontId="32" fillId="29" borderId="1" xfId="4" applyFont="1" applyFill="1" applyBorder="1" applyAlignment="1">
      <alignment horizontal="center" vertical="center" wrapText="1" readingOrder="1"/>
    </xf>
    <xf numFmtId="164" fontId="28" fillId="29" borderId="1" xfId="4" applyFont="1" applyFill="1" applyBorder="1" applyAlignment="1">
      <alignment horizontal="center" vertical="center" wrapText="1" readingOrder="1"/>
    </xf>
    <xf numFmtId="164" fontId="28" fillId="30" borderId="1" xfId="4" applyFont="1" applyFill="1" applyBorder="1" applyAlignment="1">
      <alignment horizontal="center" vertical="center" wrapText="1" readingOrder="1"/>
    </xf>
    <xf numFmtId="0" fontId="26" fillId="3" borderId="1" xfId="0" applyFont="1" applyFill="1" applyBorder="1" applyAlignment="1">
      <alignment horizontal="left" vertical="center" wrapText="1"/>
    </xf>
    <xf numFmtId="0" fontId="32"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6" fillId="3" borderId="1" xfId="0" applyFont="1" applyFill="1" applyBorder="1" applyAlignment="1">
      <alignment horizontal="center" wrapText="1"/>
    </xf>
    <xf numFmtId="0" fontId="19" fillId="3" borderId="0" xfId="0" applyFont="1" applyFill="1" applyAlignment="1">
      <alignment horizontal="center" vertical="center" wrapText="1"/>
    </xf>
    <xf numFmtId="0" fontId="26" fillId="3" borderId="1" xfId="0" applyFont="1" applyFill="1" applyBorder="1" applyAlignment="1">
      <alignment horizontal="center" vertical="center" wrapText="1"/>
    </xf>
    <xf numFmtId="0" fontId="29" fillId="0" borderId="25" xfId="0" applyFont="1" applyBorder="1" applyAlignment="1">
      <alignment horizontal="center" vertical="center" wrapText="1"/>
    </xf>
    <xf numFmtId="0" fontId="28" fillId="3" borderId="25" xfId="0" applyFont="1" applyFill="1" applyBorder="1" applyAlignment="1">
      <alignment horizontal="center" vertical="center" wrapText="1"/>
    </xf>
    <xf numFmtId="0" fontId="32" fillId="3" borderId="25" xfId="0" applyFont="1" applyFill="1" applyBorder="1" applyAlignment="1">
      <alignment horizontal="center" vertical="center" wrapText="1"/>
    </xf>
    <xf numFmtId="0" fontId="40" fillId="3" borderId="1" xfId="0" applyFont="1" applyFill="1" applyBorder="1" applyAlignment="1">
      <alignment horizontal="center" vertical="center" wrapText="1"/>
    </xf>
    <xf numFmtId="0" fontId="26" fillId="3" borderId="25" xfId="0" applyFont="1" applyFill="1" applyBorder="1" applyAlignment="1">
      <alignment horizontal="left" vertical="center" wrapText="1"/>
    </xf>
    <xf numFmtId="0" fontId="25" fillId="3" borderId="25" xfId="0" applyFont="1" applyFill="1" applyBorder="1" applyAlignment="1">
      <alignment horizontal="center" vertical="center" wrapText="1"/>
    </xf>
    <xf numFmtId="0" fontId="28" fillId="10" borderId="25" xfId="0" applyFont="1" applyFill="1" applyBorder="1" applyAlignment="1">
      <alignment horizontal="center" vertical="center" wrapText="1"/>
    </xf>
    <xf numFmtId="0" fontId="28" fillId="9" borderId="25" xfId="0" applyFont="1" applyFill="1" applyBorder="1" applyAlignment="1">
      <alignment horizontal="center" vertical="center" wrapText="1"/>
    </xf>
    <xf numFmtId="0" fontId="28" fillId="18" borderId="25" xfId="0" applyFont="1" applyFill="1" applyBorder="1" applyAlignment="1">
      <alignment horizontal="center" vertical="center" wrapText="1"/>
    </xf>
    <xf numFmtId="0" fontId="28" fillId="8" borderId="25" xfId="0" applyFont="1" applyFill="1" applyBorder="1" applyAlignment="1">
      <alignment horizontal="center" vertical="center" wrapText="1"/>
    </xf>
  </cellXfs>
  <cellStyles count="14">
    <cellStyle name="Campo de la tabla dinámica" xfId="5" xr:uid="{6E200603-1AB5-47C5-8583-F47A96226AE5}"/>
    <cellStyle name="Categoría de la tabla dinámica" xfId="7" xr:uid="{96C47650-F6B3-4711-8DB2-B6010837438E}"/>
    <cellStyle name="Esquina de la tabla dinámica" xfId="6" xr:uid="{6E7CB090-2424-406E-93B1-08FCD8121210}"/>
    <cellStyle name="Excel Built-in Normal" xfId="4" xr:uid="{A5529F81-A5E5-49E6-A1CA-0115EBD23604}"/>
    <cellStyle name="Hipervínculo" xfId="12" builtinId="8"/>
    <cellStyle name="Normal" xfId="0" builtinId="0"/>
    <cellStyle name="Normal 2" xfId="1" xr:uid="{7C4FD659-D8BD-47B1-9B51-09A7350A7457}"/>
    <cellStyle name="Normal 2 2" xfId="10" xr:uid="{32F9F25C-D365-401B-90B3-0156DCB690C1}"/>
    <cellStyle name="Normal 2 2 2" xfId="11" xr:uid="{6E3D627A-388E-43F5-B396-0B08E8FE4C85}"/>
    <cellStyle name="Normal 3" xfId="9" xr:uid="{4C36091C-5264-4328-9A9D-C1AF3FB1E47E}"/>
    <cellStyle name="Normal 3 4 4" xfId="13" xr:uid="{4D12D0F6-24AF-4441-869C-A17B33B0D37A}"/>
    <cellStyle name="Porcentaje" xfId="3" builtinId="5"/>
    <cellStyle name="Salida 2" xfId="2" xr:uid="{16F59F74-F590-4F93-9A5D-8316189732DB}"/>
    <cellStyle name="Valor de la tabla dinámica" xfId="8" xr:uid="{B5A23D71-13C3-402B-9F23-16AF00857048}"/>
  </cellStyles>
  <dxfs count="3997">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font>
      <fill>
        <patternFill>
          <bgColor rgb="FFFFC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color auto="1"/>
      </font>
      <fill>
        <patternFill>
          <bgColor rgb="FFFFFF0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font>
      <fill>
        <patternFill>
          <bgColor rgb="FF92D050"/>
        </patternFill>
      </fill>
    </dxf>
    <dxf>
      <font>
        <b/>
        <i val="0"/>
        <color theme="0"/>
      </font>
      <fill>
        <patternFill>
          <bgColor rgb="FFE26B0A"/>
        </patternFill>
      </fill>
    </dxf>
    <dxf>
      <fill>
        <patternFill patternType="solid">
          <bgColor rgb="FFC00000"/>
        </patternFill>
      </fill>
    </dxf>
    <dxf>
      <font>
        <b/>
        <i val="0"/>
        <color auto="1"/>
      </font>
      <fill>
        <patternFill>
          <bgColor rgb="FFFFFF00"/>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patternType="solid">
          <bgColor rgb="FFC0000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ill>
        <patternFill>
          <bgColor rgb="FFFFC000"/>
        </patternFill>
      </fill>
    </dxf>
    <dxf>
      <fill>
        <patternFill>
          <bgColor rgb="FFFFFF00"/>
        </patternFill>
      </fill>
    </dxf>
    <dxf>
      <fill>
        <patternFill>
          <bgColor rgb="FF99CC00"/>
        </patternFill>
      </fill>
    </dxf>
    <dxf>
      <fill>
        <patternFill>
          <bgColor rgb="FF33CC33"/>
        </patternFill>
      </fill>
    </dxf>
    <dxf>
      <fill>
        <patternFill>
          <bgColor rgb="FFFF0000"/>
        </patternFill>
      </fill>
    </dxf>
    <dxf>
      <fill>
        <patternFill>
          <bgColor rgb="FF33CC33"/>
        </patternFill>
      </fill>
    </dxf>
    <dxf>
      <fill>
        <patternFill>
          <bgColor rgb="FFFFFF00"/>
        </patternFill>
      </fill>
    </dxf>
    <dxf>
      <fill>
        <patternFill>
          <bgColor rgb="FFFFC000"/>
        </patternFill>
      </fill>
    </dxf>
    <dxf>
      <fill>
        <patternFill>
          <bgColor rgb="FF99CC00"/>
        </patternFill>
      </fill>
    </dxf>
    <dxf>
      <fill>
        <patternFill>
          <bgColor rgb="FFFF0000"/>
        </patternFill>
      </fill>
    </dxf>
    <dxf>
      <fill>
        <patternFill>
          <bgColor rgb="FFFFFF00"/>
        </patternFill>
      </fill>
    </dxf>
    <dxf>
      <fill>
        <patternFill>
          <bgColor rgb="FF33CC33"/>
        </patternFill>
      </fill>
    </dxf>
    <dxf>
      <fill>
        <patternFill>
          <bgColor rgb="FFFF0000"/>
        </patternFill>
      </fill>
    </dxf>
    <dxf>
      <fill>
        <patternFill>
          <bgColor rgb="FF99CC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FF00"/>
        </patternFill>
      </fill>
    </dxf>
    <dxf>
      <fill>
        <patternFill>
          <bgColor rgb="FF99CC00"/>
        </patternFill>
      </fill>
    </dxf>
    <dxf>
      <fill>
        <patternFill>
          <bgColor rgb="FF33CC33"/>
        </patternFill>
      </fill>
    </dxf>
    <dxf>
      <fill>
        <patternFill>
          <bgColor rgb="FFFF0000"/>
        </patternFill>
      </fill>
    </dxf>
    <dxf>
      <fill>
        <patternFill>
          <bgColor rgb="FFFFC000"/>
        </patternFill>
      </fill>
    </dxf>
    <dxf>
      <fill>
        <patternFill>
          <bgColor rgb="FFFFC000"/>
        </patternFill>
      </fill>
    </dxf>
    <dxf>
      <fill>
        <patternFill>
          <bgColor rgb="FF99CC00"/>
        </patternFill>
      </fill>
    </dxf>
    <dxf>
      <fill>
        <patternFill>
          <bgColor rgb="FFFF0000"/>
        </patternFill>
      </fill>
    </dxf>
    <dxf>
      <fill>
        <patternFill>
          <bgColor rgb="FFFFFF00"/>
        </patternFill>
      </fill>
    </dxf>
    <dxf>
      <fill>
        <patternFill>
          <bgColor rgb="FF33CC33"/>
        </patternFill>
      </fill>
    </dxf>
    <dxf>
      <fill>
        <patternFill>
          <bgColor rgb="FFFFC000"/>
        </patternFill>
      </fill>
    </dxf>
    <dxf>
      <fill>
        <patternFill>
          <bgColor rgb="FFFF0000"/>
        </patternFill>
      </fill>
    </dxf>
    <dxf>
      <fill>
        <patternFill>
          <bgColor rgb="FFFFFF00"/>
        </patternFill>
      </fill>
    </dxf>
    <dxf>
      <fill>
        <patternFill>
          <bgColor rgb="FF99CC00"/>
        </patternFill>
      </fill>
    </dxf>
    <dxf>
      <fill>
        <patternFill>
          <bgColor rgb="FF33CC33"/>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33CC33"/>
        </patternFill>
      </fill>
    </dxf>
    <dxf>
      <fill>
        <patternFill>
          <bgColor rgb="FFFF0000"/>
        </patternFill>
      </fill>
    </dxf>
    <dxf>
      <fill>
        <patternFill>
          <bgColor rgb="FFFFFF00"/>
        </patternFill>
      </fill>
    </dxf>
    <dxf>
      <fill>
        <patternFill>
          <bgColor rgb="FF99CC00"/>
        </patternFill>
      </fill>
    </dxf>
    <dxf>
      <fill>
        <patternFill>
          <bgColor rgb="FF33CC33"/>
        </patternFill>
      </fill>
    </dxf>
    <dxf>
      <fill>
        <patternFill>
          <bgColor rgb="FFFFFF00"/>
        </patternFill>
      </fill>
    </dxf>
    <dxf>
      <fill>
        <patternFill>
          <bgColor rgb="FFFF0000"/>
        </patternFill>
      </fill>
    </dxf>
    <dxf>
      <fill>
        <patternFill>
          <bgColor rgb="FF99CC00"/>
        </patternFill>
      </fill>
    </dxf>
    <dxf>
      <fill>
        <patternFill>
          <bgColor rgb="FFFFC000"/>
        </patternFill>
      </fill>
    </dxf>
    <dxf>
      <fill>
        <patternFill>
          <bgColor rgb="FFFFC000"/>
        </patternFill>
      </fill>
    </dxf>
    <dxf>
      <fill>
        <patternFill>
          <bgColor rgb="FFFF0000"/>
        </patternFill>
      </fill>
    </dxf>
    <dxf>
      <fill>
        <patternFill>
          <bgColor rgb="FF33CC33"/>
        </patternFill>
      </fill>
    </dxf>
    <dxf>
      <fill>
        <patternFill>
          <bgColor rgb="FF99CC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33CC33"/>
        </patternFill>
      </fill>
    </dxf>
    <dxf>
      <fill>
        <patternFill>
          <bgColor rgb="FFFF0000"/>
        </patternFill>
      </fill>
    </dxf>
    <dxf>
      <fill>
        <patternFill>
          <bgColor rgb="FFFFC000"/>
        </patternFill>
      </fill>
    </dxf>
    <dxf>
      <fill>
        <patternFill>
          <bgColor rgb="FFFFFF00"/>
        </patternFill>
      </fill>
    </dxf>
    <dxf>
      <fill>
        <patternFill>
          <bgColor rgb="FF99CC00"/>
        </patternFill>
      </fill>
    </dxf>
    <dxf>
      <fill>
        <patternFill>
          <bgColor rgb="FF33CC33"/>
        </patternFill>
      </fill>
    </dxf>
    <dxf>
      <fill>
        <patternFill>
          <bgColor rgb="FF99CC00"/>
        </patternFill>
      </fill>
    </dxf>
    <dxf>
      <fill>
        <patternFill>
          <bgColor rgb="FFFFC000"/>
        </patternFill>
      </fill>
    </dxf>
    <dxf>
      <fill>
        <patternFill>
          <bgColor rgb="FFFF0000"/>
        </patternFill>
      </fill>
    </dxf>
    <dxf>
      <fill>
        <patternFill>
          <bgColor rgb="FFFFFF00"/>
        </patternFill>
      </fill>
    </dxf>
    <dxf>
      <fill>
        <patternFill>
          <bgColor rgb="FF33CC33"/>
        </patternFill>
      </fill>
    </dxf>
    <dxf>
      <fill>
        <patternFill>
          <bgColor rgb="FFFFC000"/>
        </patternFill>
      </fill>
    </dxf>
    <dxf>
      <fill>
        <patternFill>
          <bgColor rgb="FFFF0000"/>
        </patternFill>
      </fill>
    </dxf>
    <dxf>
      <fill>
        <patternFill>
          <bgColor rgb="FF99CC00"/>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FFFF00"/>
        </patternFill>
      </fill>
    </dxf>
    <dxf>
      <fill>
        <patternFill>
          <bgColor rgb="FF33CC33"/>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99CC00"/>
        </patternFill>
      </fill>
    </dxf>
    <dxf>
      <fill>
        <patternFill>
          <bgColor rgb="FF33CC33"/>
        </patternFill>
      </fill>
    </dxf>
    <dxf>
      <fill>
        <patternFill>
          <bgColor rgb="FFFF0000"/>
        </patternFill>
      </fill>
    </dxf>
    <dxf>
      <fill>
        <patternFill>
          <bgColor rgb="FFFFFF00"/>
        </patternFill>
      </fill>
    </dxf>
    <dxf>
      <fill>
        <patternFill>
          <bgColor rgb="FF33CC33"/>
        </patternFill>
      </fill>
    </dxf>
    <dxf>
      <fill>
        <patternFill>
          <bgColor rgb="FFFFC000"/>
        </patternFill>
      </fill>
    </dxf>
    <dxf>
      <fill>
        <patternFill>
          <bgColor rgb="FF99CC00"/>
        </patternFill>
      </fill>
    </dxf>
    <dxf>
      <fill>
        <patternFill>
          <bgColor rgb="FFFF0000"/>
        </patternFill>
      </fill>
    </dxf>
    <dxf>
      <fill>
        <patternFill>
          <bgColor rgb="FF99CC00"/>
        </patternFill>
      </fill>
    </dxf>
    <dxf>
      <fill>
        <patternFill>
          <bgColor rgb="FFFFC000"/>
        </patternFill>
      </fill>
    </dxf>
    <dxf>
      <fill>
        <patternFill>
          <bgColor rgb="FF33CC33"/>
        </patternFill>
      </fill>
    </dxf>
    <dxf>
      <fill>
        <patternFill>
          <bgColor rgb="FFFFFF00"/>
        </patternFill>
      </fill>
    </dxf>
    <dxf>
      <fill>
        <patternFill>
          <bgColor rgb="FFFF00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FF0000"/>
        </patternFill>
      </fill>
    </dxf>
    <dxf>
      <fill>
        <patternFill>
          <bgColor rgb="FFFFFF00"/>
        </patternFill>
      </fill>
    </dxf>
    <dxf>
      <fill>
        <patternFill>
          <bgColor rgb="FF99CC00"/>
        </patternFill>
      </fill>
    </dxf>
    <dxf>
      <fill>
        <patternFill>
          <bgColor rgb="FF33CC33"/>
        </patternFill>
      </fill>
    </dxf>
    <dxf>
      <fill>
        <patternFill>
          <bgColor rgb="FFFFC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33CC33"/>
        </patternFill>
      </fill>
    </dxf>
    <dxf>
      <fill>
        <patternFill>
          <bgColor rgb="FF99CC00"/>
        </patternFill>
      </fill>
    </dxf>
    <dxf>
      <fill>
        <patternFill>
          <bgColor rgb="FFFFC000"/>
        </patternFill>
      </fill>
    </dxf>
    <dxf>
      <fill>
        <patternFill>
          <bgColor rgb="FFFF0000"/>
        </patternFill>
      </fill>
    </dxf>
    <dxf>
      <fill>
        <patternFill>
          <bgColor rgb="FFFFFF00"/>
        </patternFill>
      </fill>
    </dxf>
    <dxf>
      <fill>
        <patternFill>
          <bgColor rgb="FF99CC00"/>
        </patternFill>
      </fill>
    </dxf>
    <dxf>
      <fill>
        <patternFill>
          <bgColor rgb="FFFFFF00"/>
        </patternFill>
      </fill>
    </dxf>
    <dxf>
      <fill>
        <patternFill>
          <bgColor rgb="FF33CC33"/>
        </patternFill>
      </fill>
    </dxf>
    <dxf>
      <fill>
        <patternFill>
          <bgColor rgb="FFFFC000"/>
        </patternFill>
      </fill>
    </dxf>
    <dxf>
      <fill>
        <patternFill>
          <bgColor rgb="FFFF0000"/>
        </patternFill>
      </fill>
    </dxf>
    <dxf>
      <fill>
        <patternFill>
          <bgColor rgb="FF33CC33"/>
        </patternFill>
      </fill>
    </dxf>
    <dxf>
      <fill>
        <patternFill>
          <bgColor rgb="FFFF0000"/>
        </patternFill>
      </fill>
    </dxf>
    <dxf>
      <fill>
        <patternFill>
          <bgColor rgb="FFFFFF00"/>
        </patternFill>
      </fill>
    </dxf>
    <dxf>
      <fill>
        <patternFill>
          <bgColor rgb="FFFFC000"/>
        </patternFill>
      </fill>
    </dxf>
    <dxf>
      <fill>
        <patternFill>
          <bgColor rgb="FF99CC00"/>
        </patternFill>
      </fill>
    </dxf>
    <dxf>
      <fill>
        <patternFill>
          <bgColor rgb="FFFFFF00"/>
        </patternFill>
      </fill>
    </dxf>
    <dxf>
      <fill>
        <patternFill>
          <bgColor rgb="FFFF0000"/>
        </patternFill>
      </fill>
    </dxf>
    <dxf>
      <fill>
        <patternFill>
          <bgColor rgb="FFFFC000"/>
        </patternFill>
      </fill>
    </dxf>
    <dxf>
      <fill>
        <patternFill>
          <bgColor rgb="FF33CC33"/>
        </patternFill>
      </fill>
    </dxf>
    <dxf>
      <fill>
        <patternFill>
          <bgColor rgb="FF99CC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99CC00"/>
        </patternFill>
      </fill>
    </dxf>
    <dxf>
      <fill>
        <patternFill>
          <bgColor rgb="FF33CC33"/>
        </patternFill>
      </fill>
    </dxf>
    <dxf>
      <fill>
        <patternFill>
          <bgColor rgb="FFFFFF00"/>
        </patternFill>
      </fill>
    </dxf>
    <dxf>
      <fill>
        <patternFill>
          <bgColor rgb="FFFF0000"/>
        </patternFill>
      </fill>
    </dxf>
    <dxf>
      <fill>
        <patternFill>
          <bgColor rgb="FF99CC00"/>
        </patternFill>
      </fill>
    </dxf>
    <dxf>
      <fill>
        <patternFill>
          <bgColor rgb="FF33CC33"/>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FFC000"/>
        </patternFill>
      </fill>
    </dxf>
    <dxf>
      <fill>
        <patternFill>
          <bgColor rgb="FF33CC33"/>
        </patternFill>
      </fill>
    </dxf>
    <dxf>
      <fill>
        <patternFill>
          <bgColor rgb="FFFF0000"/>
        </patternFill>
      </fill>
    </dxf>
    <dxf>
      <fill>
        <patternFill>
          <bgColor rgb="FFFFC000"/>
        </patternFill>
      </fill>
    </dxf>
    <dxf>
      <fill>
        <patternFill>
          <bgColor rgb="FFFFFF00"/>
        </patternFill>
      </fill>
    </dxf>
    <dxf>
      <fill>
        <patternFill>
          <bgColor rgb="FF99CC00"/>
        </patternFill>
      </fill>
    </dxf>
    <dxf>
      <fill>
        <patternFill>
          <bgColor rgb="FFFF0000"/>
        </patternFill>
      </fill>
    </dxf>
    <dxf>
      <fill>
        <patternFill>
          <bgColor rgb="FF99CC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FF00"/>
        </patternFill>
      </fill>
    </dxf>
    <dxf>
      <fill>
        <patternFill>
          <bgColor rgb="FF99CC00"/>
        </patternFill>
      </fill>
    </dxf>
    <dxf>
      <fill>
        <patternFill>
          <bgColor rgb="FFFF0000"/>
        </patternFill>
      </fill>
    </dxf>
    <dxf>
      <fill>
        <patternFill>
          <bgColor rgb="FF33CC33"/>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33CC33"/>
        </patternFill>
      </fill>
    </dxf>
    <dxf>
      <fill>
        <patternFill>
          <bgColor rgb="FFFFFF00"/>
        </patternFill>
      </fill>
    </dxf>
    <dxf>
      <fill>
        <patternFill>
          <bgColor rgb="FFFF0000"/>
        </patternFill>
      </fill>
    </dxf>
    <dxf>
      <fill>
        <patternFill>
          <bgColor rgb="FF99CC00"/>
        </patternFill>
      </fill>
    </dxf>
    <dxf>
      <fill>
        <patternFill>
          <bgColor rgb="FFFFC000"/>
        </patternFill>
      </fill>
    </dxf>
    <dxf>
      <fill>
        <patternFill>
          <bgColor rgb="FFFFC000"/>
        </patternFill>
      </fill>
    </dxf>
    <dxf>
      <fill>
        <patternFill>
          <bgColor rgb="FF33CC33"/>
        </patternFill>
      </fill>
    </dxf>
    <dxf>
      <fill>
        <patternFill>
          <bgColor rgb="FFFF0000"/>
        </patternFill>
      </fill>
    </dxf>
    <dxf>
      <fill>
        <patternFill>
          <bgColor rgb="FFFFFF00"/>
        </patternFill>
      </fill>
    </dxf>
    <dxf>
      <fill>
        <patternFill>
          <bgColor rgb="FF99CC00"/>
        </patternFill>
      </fill>
    </dxf>
    <dxf>
      <fill>
        <patternFill>
          <bgColor rgb="FFFF0000"/>
        </patternFill>
      </fill>
    </dxf>
    <dxf>
      <fill>
        <patternFill>
          <bgColor rgb="FF33CC33"/>
        </patternFill>
      </fill>
    </dxf>
    <dxf>
      <fill>
        <patternFill>
          <bgColor rgb="FFFFC000"/>
        </patternFill>
      </fill>
    </dxf>
    <dxf>
      <fill>
        <patternFill>
          <bgColor rgb="FFFFFF00"/>
        </patternFill>
      </fill>
    </dxf>
    <dxf>
      <fill>
        <patternFill>
          <bgColor rgb="FF99CC00"/>
        </patternFill>
      </fill>
    </dxf>
    <dxf>
      <fill>
        <patternFill>
          <bgColor rgb="FFFF0000"/>
        </patternFill>
      </fill>
    </dxf>
    <dxf>
      <fill>
        <patternFill>
          <bgColor rgb="FFFFFF00"/>
        </patternFill>
      </fill>
    </dxf>
    <dxf>
      <fill>
        <patternFill>
          <bgColor rgb="FFFFC000"/>
        </patternFill>
      </fill>
    </dxf>
    <dxf>
      <fill>
        <patternFill>
          <bgColor rgb="FF99CC00"/>
        </patternFill>
      </fill>
    </dxf>
    <dxf>
      <fill>
        <patternFill>
          <bgColor rgb="FF33CC33"/>
        </patternFill>
      </fill>
    </dxf>
    <dxf>
      <fill>
        <patternFill>
          <bgColor rgb="FFFF0000"/>
        </patternFill>
      </fill>
    </dxf>
    <dxf>
      <fill>
        <patternFill>
          <bgColor rgb="FFFFC000"/>
        </patternFill>
      </fill>
    </dxf>
    <dxf>
      <fill>
        <patternFill>
          <bgColor rgb="FF99CC00"/>
        </patternFill>
      </fill>
    </dxf>
    <dxf>
      <fill>
        <patternFill>
          <bgColor rgb="FF33CC33"/>
        </patternFill>
      </fill>
    </dxf>
    <dxf>
      <fill>
        <patternFill>
          <bgColor rgb="FFFFFF00"/>
        </patternFill>
      </fill>
    </dxf>
    <dxf>
      <fill>
        <patternFill>
          <bgColor rgb="FF99CC00"/>
        </patternFill>
      </fill>
    </dxf>
    <dxf>
      <fill>
        <patternFill>
          <bgColor rgb="FF33CC33"/>
        </patternFill>
      </fill>
    </dxf>
    <dxf>
      <fill>
        <patternFill>
          <bgColor rgb="FFFF0000"/>
        </patternFill>
      </fill>
    </dxf>
    <dxf>
      <fill>
        <patternFill>
          <bgColor rgb="FFFFFF00"/>
        </patternFill>
      </fill>
    </dxf>
    <dxf>
      <fill>
        <patternFill>
          <bgColor rgb="FFFFC000"/>
        </patternFill>
      </fill>
    </dxf>
    <dxf>
      <fill>
        <patternFill>
          <bgColor rgb="FF33CC33"/>
        </patternFill>
      </fill>
    </dxf>
    <dxf>
      <fill>
        <patternFill>
          <bgColor rgb="FFFFFF00"/>
        </patternFill>
      </fill>
    </dxf>
    <dxf>
      <fill>
        <patternFill>
          <bgColor rgb="FFFFC000"/>
        </patternFill>
      </fill>
    </dxf>
    <dxf>
      <fill>
        <patternFill>
          <bgColor rgb="FF99CC00"/>
        </patternFill>
      </fill>
    </dxf>
    <dxf>
      <fill>
        <patternFill>
          <bgColor rgb="FFFF0000"/>
        </patternFill>
      </fill>
    </dxf>
    <dxf>
      <fill>
        <patternFill>
          <bgColor rgb="FFFFFF00"/>
        </patternFill>
      </fill>
    </dxf>
    <dxf>
      <fill>
        <patternFill>
          <bgColor rgb="FFFFC000"/>
        </patternFill>
      </fill>
    </dxf>
    <dxf>
      <fill>
        <patternFill>
          <bgColor rgb="FF33CC33"/>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33CC33"/>
        </patternFill>
      </fill>
    </dxf>
    <dxf>
      <fill>
        <patternFill>
          <bgColor rgb="FFFFC000"/>
        </patternFill>
      </fill>
    </dxf>
    <dxf>
      <fill>
        <patternFill>
          <bgColor rgb="FFFFFF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0000"/>
        </patternFill>
      </fill>
    </dxf>
    <dxf>
      <fill>
        <patternFill>
          <bgColor rgb="FFFFC000"/>
        </patternFill>
      </fill>
    </dxf>
    <dxf>
      <fill>
        <patternFill>
          <bgColor rgb="FF99CC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C000"/>
        </patternFill>
      </fill>
    </dxf>
    <dxf>
      <fill>
        <patternFill>
          <bgColor rgb="FFFFFF00"/>
        </patternFill>
      </fill>
    </dxf>
    <dxf>
      <fill>
        <patternFill>
          <bgColor rgb="FFFF0000"/>
        </patternFill>
      </fill>
    </dxf>
    <dxf>
      <fill>
        <patternFill>
          <bgColor rgb="FF33CC33"/>
        </patternFill>
      </fill>
    </dxf>
    <dxf>
      <fill>
        <patternFill>
          <bgColor rgb="FF99CC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9CC00"/>
        </patternFill>
      </fill>
    </dxf>
    <dxf>
      <fill>
        <patternFill>
          <bgColor rgb="FF33CC33"/>
        </patternFill>
      </fill>
    </dxf>
    <dxf>
      <fill>
        <patternFill>
          <bgColor rgb="FFFFFF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9CC00"/>
        </patternFill>
      </fill>
    </dxf>
    <dxf>
      <fill>
        <patternFill>
          <bgColor rgb="FF33CC33"/>
        </patternFill>
      </fill>
    </dxf>
    <dxf>
      <fill>
        <patternFill>
          <bgColor rgb="FFFFC000"/>
        </patternFill>
      </fill>
    </dxf>
    <dxf>
      <fill>
        <patternFill>
          <bgColor rgb="FFFFFF00"/>
        </patternFill>
      </fill>
    </dxf>
    <dxf>
      <fill>
        <patternFill>
          <bgColor rgb="FFFF0000"/>
        </patternFill>
      </fill>
    </dxf>
    <dxf>
      <fill>
        <patternFill>
          <bgColor rgb="FF99CC00"/>
        </patternFill>
      </fill>
    </dxf>
    <dxf>
      <fill>
        <patternFill>
          <bgColor rgb="FFFFFF00"/>
        </patternFill>
      </fill>
    </dxf>
    <dxf>
      <fill>
        <patternFill>
          <bgColor rgb="FFFFC000"/>
        </patternFill>
      </fill>
    </dxf>
    <dxf>
      <fill>
        <patternFill>
          <bgColor rgb="FF33CC33"/>
        </patternFill>
      </fill>
    </dxf>
    <dxf>
      <fill>
        <patternFill>
          <bgColor rgb="FFFFFF00"/>
        </patternFill>
      </fill>
    </dxf>
    <dxf>
      <fill>
        <patternFill>
          <bgColor rgb="FFFF0000"/>
        </patternFill>
      </fill>
    </dxf>
    <dxf>
      <fill>
        <patternFill>
          <bgColor rgb="FF99CC00"/>
        </patternFill>
      </fill>
    </dxf>
    <dxf>
      <fill>
        <patternFill>
          <bgColor rgb="FF33CC33"/>
        </patternFill>
      </fill>
    </dxf>
    <dxf>
      <fill>
        <patternFill>
          <bgColor rgb="FFFFC000"/>
        </patternFill>
      </fill>
    </dxf>
    <dxf>
      <fill>
        <patternFill>
          <bgColor rgb="FFFF0000"/>
        </patternFill>
      </fill>
    </dxf>
    <dxf>
      <fill>
        <patternFill>
          <bgColor rgb="FF99CC00"/>
        </patternFill>
      </fill>
    </dxf>
    <dxf>
      <fill>
        <patternFill>
          <bgColor rgb="FFFFC000"/>
        </patternFill>
      </fill>
    </dxf>
    <dxf>
      <fill>
        <patternFill>
          <bgColor rgb="FFFFFF00"/>
        </patternFill>
      </fill>
    </dxf>
    <dxf>
      <fill>
        <patternFill>
          <bgColor rgb="FF33CC33"/>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99CC00"/>
        </patternFill>
      </fill>
    </dxf>
    <dxf>
      <fill>
        <patternFill>
          <bgColor rgb="FFFFC000"/>
        </patternFill>
      </fill>
    </dxf>
    <dxf>
      <fill>
        <patternFill>
          <bgColor rgb="FFFFFF00"/>
        </patternFill>
      </fill>
    </dxf>
    <dxf>
      <fill>
        <patternFill>
          <bgColor rgb="FFFF0000"/>
        </patternFill>
      </fill>
    </dxf>
    <dxf>
      <fill>
        <patternFill>
          <bgColor rgb="FF33CC33"/>
        </patternFill>
      </fill>
    </dxf>
    <dxf>
      <fill>
        <patternFill>
          <bgColor rgb="FFFFFF00"/>
        </patternFill>
      </fill>
    </dxf>
    <dxf>
      <fill>
        <patternFill>
          <bgColor rgb="FF33CC33"/>
        </patternFill>
      </fill>
    </dxf>
    <dxf>
      <fill>
        <patternFill>
          <bgColor rgb="FF99CC00"/>
        </patternFill>
      </fill>
    </dxf>
    <dxf>
      <fill>
        <patternFill>
          <bgColor rgb="FFFFC000"/>
        </patternFill>
      </fill>
    </dxf>
    <dxf>
      <fill>
        <patternFill>
          <bgColor rgb="FFFF0000"/>
        </patternFill>
      </fill>
    </dxf>
    <dxf>
      <fill>
        <patternFill>
          <bgColor rgb="FF99CC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FFC000"/>
        </patternFill>
      </fill>
    </dxf>
    <dxf>
      <fill>
        <patternFill>
          <bgColor rgb="FFFFFF00"/>
        </patternFill>
      </fill>
    </dxf>
    <dxf>
      <fill>
        <patternFill>
          <bgColor rgb="FF33CC33"/>
        </patternFill>
      </fill>
    </dxf>
    <dxf>
      <fill>
        <patternFill>
          <bgColor rgb="FFFF0000"/>
        </patternFill>
      </fill>
    </dxf>
    <dxf>
      <fill>
        <patternFill>
          <bgColor rgb="FF99CC00"/>
        </patternFill>
      </fill>
    </dxf>
    <dxf>
      <fill>
        <patternFill>
          <bgColor rgb="FFFFC000"/>
        </patternFill>
      </fill>
    </dxf>
    <dxf>
      <fill>
        <patternFill>
          <bgColor rgb="FF99CC00"/>
        </patternFill>
      </fill>
    </dxf>
    <dxf>
      <fill>
        <patternFill>
          <bgColor rgb="FFFF0000"/>
        </patternFill>
      </fill>
    </dxf>
    <dxf>
      <fill>
        <patternFill>
          <bgColor rgb="FF33CC33"/>
        </patternFill>
      </fill>
    </dxf>
    <dxf>
      <fill>
        <patternFill>
          <bgColor rgb="FFFFFF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FFC000"/>
        </patternFill>
      </fill>
    </dxf>
    <dxf>
      <fill>
        <patternFill>
          <bgColor rgb="FF99CC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bgColor rgb="FFFFFF00"/>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patternFill>
      </fill>
    </dxf>
    <dxf>
      <fill>
        <patternFill>
          <bgColor theme="5"/>
        </patternFill>
      </fill>
    </dxf>
    <dxf>
      <fill>
        <patternFill>
          <bgColor theme="5" tint="0.39994506668294322"/>
        </patternFill>
      </fill>
    </dxf>
    <dxf>
      <fill>
        <patternFill>
          <bgColor theme="5" tint="-0.24994659260841701"/>
        </patternFill>
      </fill>
    </dxf>
    <dxf>
      <fill>
        <patternFill>
          <bgColor theme="4" tint="0.39994506668294322"/>
        </patternFill>
      </fill>
    </dxf>
    <dxf>
      <fill>
        <patternFill>
          <bgColor rgb="FF92D050"/>
        </patternFill>
      </fill>
    </dxf>
    <dxf>
      <fill>
        <patternFill>
          <bgColor theme="5" tint="-0.24994659260841701"/>
        </patternFill>
      </fill>
    </dxf>
    <dxf>
      <fill>
        <patternFill>
          <bgColor theme="4" tint="0.39994506668294322"/>
        </patternFill>
      </fill>
    </dxf>
    <dxf>
      <fill>
        <patternFill>
          <bgColor rgb="FF92D050"/>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s>
  <tableStyles count="0" defaultTableStyle="TableStyleMedium2" defaultPivotStyle="PivotStyleLight16"/>
  <colors>
    <mruColors>
      <color rgb="FFC65911"/>
      <color rgb="FFFFE699"/>
      <color rgb="FFA9D08E"/>
      <color rgb="FF00B0F0"/>
      <color rgb="FFC00000"/>
      <color rgb="FFFFCCFF"/>
      <color rgb="FFFFC000"/>
      <color rgb="FFE4032E"/>
      <color rgb="FF92D05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1</xdr:col>
      <xdr:colOff>101600</xdr:colOff>
      <xdr:row>0</xdr:row>
      <xdr:rowOff>57150</xdr:rowOff>
    </xdr:from>
    <xdr:to>
      <xdr:col>1</xdr:col>
      <xdr:colOff>1077232</xdr:colOff>
      <xdr:row>0</xdr:row>
      <xdr:rowOff>839094</xdr:rowOff>
    </xdr:to>
    <xdr:pic>
      <xdr:nvPicPr>
        <xdr:cNvPr id="2" name="Imagen 1">
          <a:extLst>
            <a:ext uri="{FF2B5EF4-FFF2-40B4-BE49-F238E27FC236}">
              <a16:creationId xmlns:a16="http://schemas.microsoft.com/office/drawing/2014/main" id="{DB915544-4BB1-4B3E-89DF-04174748C2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57150"/>
          <a:ext cx="969282" cy="781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350611</xdr:colOff>
      <xdr:row>0</xdr:row>
      <xdr:rowOff>105683</xdr:rowOff>
    </xdr:from>
    <xdr:to>
      <xdr:col>1</xdr:col>
      <xdr:colOff>312964</xdr:colOff>
      <xdr:row>0</xdr:row>
      <xdr:rowOff>887627</xdr:rowOff>
    </xdr:to>
    <xdr:pic>
      <xdr:nvPicPr>
        <xdr:cNvPr id="4" name="Imagen 1">
          <a:extLst>
            <a:ext uri="{FF2B5EF4-FFF2-40B4-BE49-F238E27FC236}">
              <a16:creationId xmlns:a16="http://schemas.microsoft.com/office/drawing/2014/main" id="{D7473B05-3AE2-428E-8C6D-BD5FDBE3F6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786" y="108858"/>
          <a:ext cx="962932" cy="781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556657</xdr:colOff>
      <xdr:row>8</xdr:row>
      <xdr:rowOff>357908</xdr:rowOff>
    </xdr:from>
    <xdr:to>
      <xdr:col>19</xdr:col>
      <xdr:colOff>683459</xdr:colOff>
      <xdr:row>10</xdr:row>
      <xdr:rowOff>1588966</xdr:rowOff>
    </xdr:to>
    <xdr:pic>
      <xdr:nvPicPr>
        <xdr:cNvPr id="2" name="Imagen 1">
          <a:extLst>
            <a:ext uri="{FF2B5EF4-FFF2-40B4-BE49-F238E27FC236}">
              <a16:creationId xmlns:a16="http://schemas.microsoft.com/office/drawing/2014/main" id="{15325F7F-AD54-4350-B3E5-B9DB9BE7D6AE}"/>
            </a:ext>
          </a:extLst>
        </xdr:cNvPr>
        <xdr:cNvPicPr>
          <a:picLocks noChangeAspect="1"/>
        </xdr:cNvPicPr>
      </xdr:nvPicPr>
      <xdr:blipFill>
        <a:blip xmlns:r="http://schemas.openxmlformats.org/officeDocument/2006/relationships" r:embed="rId1"/>
        <a:stretch>
          <a:fillRect/>
        </a:stretch>
      </xdr:blipFill>
      <xdr:spPr>
        <a:xfrm>
          <a:off x="11536384" y="9594272"/>
          <a:ext cx="5114438" cy="43913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542738</xdr:colOff>
      <xdr:row>0</xdr:row>
      <xdr:rowOff>161738</xdr:rowOff>
    </xdr:from>
    <xdr:to>
      <xdr:col>2</xdr:col>
      <xdr:colOff>468993</xdr:colOff>
      <xdr:row>0</xdr:row>
      <xdr:rowOff>1150805</xdr:rowOff>
    </xdr:to>
    <xdr:pic>
      <xdr:nvPicPr>
        <xdr:cNvPr id="2" name="Imagen 1">
          <a:extLst>
            <a:ext uri="{FF2B5EF4-FFF2-40B4-BE49-F238E27FC236}">
              <a16:creationId xmlns:a16="http://schemas.microsoft.com/office/drawing/2014/main" id="{A7CBCCD6-AFB9-4D81-BF4F-612ACE5DE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0952" y="161738"/>
          <a:ext cx="1226191" cy="995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42</xdr:col>
      <xdr:colOff>0</xdr:colOff>
      <xdr:row>1</xdr:row>
      <xdr:rowOff>0</xdr:rowOff>
    </xdr:from>
    <xdr:to>
      <xdr:col>48</xdr:col>
      <xdr:colOff>660400</xdr:colOff>
      <xdr:row>3</xdr:row>
      <xdr:rowOff>5404</xdr:rowOff>
    </xdr:to>
    <xdr:sp macro="" textlink="">
      <xdr:nvSpPr>
        <xdr:cNvPr id="2" name="CommandButton1" hidden="1">
          <a:extLst>
            <a:ext uri="{63B3BB69-23CF-44E3-9099-C40C66FF867C}">
              <a14:compatExt xmlns:a14="http://schemas.microsoft.com/office/drawing/2010/main" spid="_x0000_s61441"/>
            </a:ext>
            <a:ext uri="{FF2B5EF4-FFF2-40B4-BE49-F238E27FC236}">
              <a16:creationId xmlns:a16="http://schemas.microsoft.com/office/drawing/2014/main" id="{5ABBCFF0-7D99-4193-81A1-56093EE68D2B}"/>
            </a:ext>
          </a:extLst>
        </xdr:cNvPr>
        <xdr:cNvSpPr/>
      </xdr:nvSpPr>
      <xdr:spPr bwMode="auto">
        <a:xfrm>
          <a:off x="68218050" y="24695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3" name="CommandButton1" hidden="1">
          <a:extLst>
            <a:ext uri="{63B3BB69-23CF-44E3-9099-C40C66FF867C}">
              <a14:compatExt xmlns:a14="http://schemas.microsoft.com/office/drawing/2010/main" spid="_x0000_s61441"/>
            </a:ext>
            <a:ext uri="{FF2B5EF4-FFF2-40B4-BE49-F238E27FC236}">
              <a16:creationId xmlns:a16="http://schemas.microsoft.com/office/drawing/2014/main" id="{31A1817D-D029-4728-A9CC-886A0FB47835}"/>
            </a:ext>
          </a:extLst>
        </xdr:cNvPr>
        <xdr:cNvSpPr/>
      </xdr:nvSpPr>
      <xdr:spPr bwMode="auto">
        <a:xfrm>
          <a:off x="68218050" y="25838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4" name="CommandButton1" hidden="1">
          <a:extLst>
            <a:ext uri="{63B3BB69-23CF-44E3-9099-C40C66FF867C}">
              <a14:compatExt xmlns:a14="http://schemas.microsoft.com/office/drawing/2010/main" spid="_x0000_s61441"/>
            </a:ext>
            <a:ext uri="{FF2B5EF4-FFF2-40B4-BE49-F238E27FC236}">
              <a16:creationId xmlns:a16="http://schemas.microsoft.com/office/drawing/2014/main" id="{1AE675FA-7E6B-433D-9F51-A9291D78EEA2}"/>
            </a:ext>
          </a:extLst>
        </xdr:cNvPr>
        <xdr:cNvSpPr/>
      </xdr:nvSpPr>
      <xdr:spPr bwMode="auto">
        <a:xfrm>
          <a:off x="68218050" y="25838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1</xdr:row>
      <xdr:rowOff>317500</xdr:rowOff>
    </xdr:to>
    <xdr:sp macro="" textlink="">
      <xdr:nvSpPr>
        <xdr:cNvPr id="5" name="CommandButton1" hidden="1">
          <a:extLst>
            <a:ext uri="{63B3BB69-23CF-44E3-9099-C40C66FF867C}">
              <a14:compatExt xmlns:a14="http://schemas.microsoft.com/office/drawing/2010/main" spid="_x0000_s61441"/>
            </a:ext>
            <a:ext uri="{FF2B5EF4-FFF2-40B4-BE49-F238E27FC236}">
              <a16:creationId xmlns:a16="http://schemas.microsoft.com/office/drawing/2014/main" id="{F8C3ED5D-C9D9-4867-BC60-C37C424D3B4D}"/>
            </a:ext>
          </a:extLst>
        </xdr:cNvPr>
        <xdr:cNvSpPr/>
      </xdr:nvSpPr>
      <xdr:spPr bwMode="auto">
        <a:xfrm>
          <a:off x="68218050" y="37268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6" name="CommandButton1" hidden="1">
          <a:extLst>
            <a:ext uri="{63B3BB69-23CF-44E3-9099-C40C66FF867C}">
              <a14:compatExt xmlns:a14="http://schemas.microsoft.com/office/drawing/2010/main" spid="_x0000_s61441"/>
            </a:ext>
            <a:ext uri="{FF2B5EF4-FFF2-40B4-BE49-F238E27FC236}">
              <a16:creationId xmlns:a16="http://schemas.microsoft.com/office/drawing/2014/main" id="{603B1136-8B24-42FB-886E-B2A7EC86D18B}"/>
            </a:ext>
          </a:extLst>
        </xdr:cNvPr>
        <xdr:cNvSpPr/>
      </xdr:nvSpPr>
      <xdr:spPr bwMode="auto">
        <a:xfrm>
          <a:off x="68218050" y="3841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7" name="CommandButton1" hidden="1">
          <a:extLst>
            <a:ext uri="{63B3BB69-23CF-44E3-9099-C40C66FF867C}">
              <a14:compatExt xmlns:a14="http://schemas.microsoft.com/office/drawing/2010/main" spid="_x0000_s61441"/>
            </a:ext>
            <a:ext uri="{FF2B5EF4-FFF2-40B4-BE49-F238E27FC236}">
              <a16:creationId xmlns:a16="http://schemas.microsoft.com/office/drawing/2014/main" id="{C5A0A8E5-F7DE-4747-B366-6F3F6C063502}"/>
            </a:ext>
          </a:extLst>
        </xdr:cNvPr>
        <xdr:cNvSpPr/>
      </xdr:nvSpPr>
      <xdr:spPr bwMode="auto">
        <a:xfrm>
          <a:off x="68218050" y="48698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8" name="CommandButton1" hidden="1">
          <a:extLst>
            <a:ext uri="{63B3BB69-23CF-44E3-9099-C40C66FF867C}">
              <a14:compatExt xmlns:a14="http://schemas.microsoft.com/office/drawing/2010/main" spid="_x0000_s61441"/>
            </a:ext>
            <a:ext uri="{FF2B5EF4-FFF2-40B4-BE49-F238E27FC236}">
              <a16:creationId xmlns:a16="http://schemas.microsoft.com/office/drawing/2014/main" id="{2BF0C886-E3A9-4B58-BA1E-65BEB9397AC7}"/>
            </a:ext>
          </a:extLst>
        </xdr:cNvPr>
        <xdr:cNvSpPr/>
      </xdr:nvSpPr>
      <xdr:spPr bwMode="auto">
        <a:xfrm>
          <a:off x="68218050" y="4984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9" name="CommandButton1" hidden="1">
          <a:extLst>
            <a:ext uri="{63B3BB69-23CF-44E3-9099-C40C66FF867C}">
              <a14:compatExt xmlns:a14="http://schemas.microsoft.com/office/drawing/2010/main" spid="_x0000_s61441"/>
            </a:ext>
            <a:ext uri="{FF2B5EF4-FFF2-40B4-BE49-F238E27FC236}">
              <a16:creationId xmlns:a16="http://schemas.microsoft.com/office/drawing/2014/main" id="{6C684B8D-949A-4508-BCBE-3D696858412E}"/>
            </a:ext>
          </a:extLst>
        </xdr:cNvPr>
        <xdr:cNvSpPr/>
      </xdr:nvSpPr>
      <xdr:spPr bwMode="auto">
        <a:xfrm>
          <a:off x="68218050" y="4984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10" name="CommandButton1" hidden="1">
          <a:extLst>
            <a:ext uri="{63B3BB69-23CF-44E3-9099-C40C66FF867C}">
              <a14:compatExt xmlns:a14="http://schemas.microsoft.com/office/drawing/2010/main" spid="_x0000_s61441"/>
            </a:ext>
            <a:ext uri="{FF2B5EF4-FFF2-40B4-BE49-F238E27FC236}">
              <a16:creationId xmlns:a16="http://schemas.microsoft.com/office/drawing/2014/main" id="{4BCC97D8-4111-4741-A7C9-B01177E52B60}"/>
            </a:ext>
          </a:extLst>
        </xdr:cNvPr>
        <xdr:cNvSpPr/>
      </xdr:nvSpPr>
      <xdr:spPr bwMode="auto">
        <a:xfrm>
          <a:off x="68218050" y="64700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11" name="CommandButton1" hidden="1">
          <a:extLst>
            <a:ext uri="{63B3BB69-23CF-44E3-9099-C40C66FF867C}">
              <a14:compatExt xmlns:a14="http://schemas.microsoft.com/office/drawing/2010/main" spid="_x0000_s61441"/>
            </a:ext>
            <a:ext uri="{FF2B5EF4-FFF2-40B4-BE49-F238E27FC236}">
              <a16:creationId xmlns:a16="http://schemas.microsoft.com/office/drawing/2014/main" id="{1AC48ED7-4690-44C3-985D-1CF0B290F42D}"/>
            </a:ext>
          </a:extLst>
        </xdr:cNvPr>
        <xdr:cNvSpPr/>
      </xdr:nvSpPr>
      <xdr:spPr bwMode="auto">
        <a:xfrm>
          <a:off x="68218050" y="65843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12" name="CommandButton1" hidden="1">
          <a:extLst>
            <a:ext uri="{63B3BB69-23CF-44E3-9099-C40C66FF867C}">
              <a14:compatExt xmlns:a14="http://schemas.microsoft.com/office/drawing/2010/main" spid="_x0000_s61441"/>
            </a:ext>
            <a:ext uri="{FF2B5EF4-FFF2-40B4-BE49-F238E27FC236}">
              <a16:creationId xmlns:a16="http://schemas.microsoft.com/office/drawing/2014/main" id="{2CB85760-3FCA-4178-96A0-9CAEA12DAE8B}"/>
            </a:ext>
          </a:extLst>
        </xdr:cNvPr>
        <xdr:cNvSpPr/>
      </xdr:nvSpPr>
      <xdr:spPr bwMode="auto">
        <a:xfrm>
          <a:off x="68218050" y="65843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5405</xdr:rowOff>
    </xdr:to>
    <xdr:sp macro="" textlink="">
      <xdr:nvSpPr>
        <xdr:cNvPr id="13" name="CommandButton1" hidden="1">
          <a:extLst>
            <a:ext uri="{63B3BB69-23CF-44E3-9099-C40C66FF867C}">
              <a14:compatExt xmlns:a14="http://schemas.microsoft.com/office/drawing/2010/main" spid="_x0000_s61441"/>
            </a:ext>
            <a:ext uri="{FF2B5EF4-FFF2-40B4-BE49-F238E27FC236}">
              <a16:creationId xmlns:a16="http://schemas.microsoft.com/office/drawing/2014/main" id="{60A923F3-F8BE-46A0-942A-7447DB61A9C6}"/>
            </a:ext>
          </a:extLst>
        </xdr:cNvPr>
        <xdr:cNvSpPr/>
      </xdr:nvSpPr>
      <xdr:spPr bwMode="auto">
        <a:xfrm>
          <a:off x="68218050" y="103562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14" name="CommandButton1" hidden="1">
          <a:extLst>
            <a:ext uri="{63B3BB69-23CF-44E3-9099-C40C66FF867C}">
              <a14:compatExt xmlns:a14="http://schemas.microsoft.com/office/drawing/2010/main" spid="_x0000_s61441"/>
            </a:ext>
            <a:ext uri="{FF2B5EF4-FFF2-40B4-BE49-F238E27FC236}">
              <a16:creationId xmlns:a16="http://schemas.microsoft.com/office/drawing/2014/main" id="{A93FC030-4733-42F0-AA75-ED6B46E47903}"/>
            </a:ext>
          </a:extLst>
        </xdr:cNvPr>
        <xdr:cNvSpPr/>
      </xdr:nvSpPr>
      <xdr:spPr bwMode="auto">
        <a:xfrm>
          <a:off x="68218050" y="104705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15" name="CommandButton1" hidden="1">
          <a:extLst>
            <a:ext uri="{63B3BB69-23CF-44E3-9099-C40C66FF867C}">
              <a14:compatExt xmlns:a14="http://schemas.microsoft.com/office/drawing/2010/main" spid="_x0000_s61441"/>
            </a:ext>
            <a:ext uri="{FF2B5EF4-FFF2-40B4-BE49-F238E27FC236}">
              <a16:creationId xmlns:a16="http://schemas.microsoft.com/office/drawing/2014/main" id="{A228392E-34E5-4861-A7EC-AF6A8364FEB3}"/>
            </a:ext>
          </a:extLst>
        </xdr:cNvPr>
        <xdr:cNvSpPr/>
      </xdr:nvSpPr>
      <xdr:spPr bwMode="auto">
        <a:xfrm>
          <a:off x="68218050" y="104705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1270000"/>
    <xdr:sp macro="" textlink="">
      <xdr:nvSpPr>
        <xdr:cNvPr id="16" name="CommandButton1" hidden="1">
          <a:extLst>
            <a:ext uri="{63B3BB69-23CF-44E3-9099-C40C66FF867C}">
              <a14:compatExt xmlns:a14="http://schemas.microsoft.com/office/drawing/2010/main" spid="_x0000_s61441"/>
            </a:ext>
            <a:ext uri="{FF2B5EF4-FFF2-40B4-BE49-F238E27FC236}">
              <a16:creationId xmlns:a16="http://schemas.microsoft.com/office/drawing/2014/main" id="{7A33698E-BEF6-4E5B-8E95-F48EBF9A9DB8}"/>
            </a:ext>
          </a:extLst>
        </xdr:cNvPr>
        <xdr:cNvSpPr/>
      </xdr:nvSpPr>
      <xdr:spPr bwMode="auto">
        <a:xfrm>
          <a:off x="68218050" y="124136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17" name="CommandButton1" hidden="1">
          <a:extLst>
            <a:ext uri="{63B3BB69-23CF-44E3-9099-C40C66FF867C}">
              <a14:compatExt xmlns:a14="http://schemas.microsoft.com/office/drawing/2010/main" spid="_x0000_s61441"/>
            </a:ext>
            <a:ext uri="{FF2B5EF4-FFF2-40B4-BE49-F238E27FC236}">
              <a16:creationId xmlns:a16="http://schemas.microsoft.com/office/drawing/2014/main" id="{23450C53-C2C6-48B6-82EE-847E8D61A4EC}"/>
            </a:ext>
          </a:extLst>
        </xdr:cNvPr>
        <xdr:cNvSpPr/>
      </xdr:nvSpPr>
      <xdr:spPr bwMode="auto">
        <a:xfrm>
          <a:off x="68218050" y="125279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18" name="CommandButton1" hidden="1">
          <a:extLst>
            <a:ext uri="{63B3BB69-23CF-44E3-9099-C40C66FF867C}">
              <a14:compatExt xmlns:a14="http://schemas.microsoft.com/office/drawing/2010/main" spid="_x0000_s61441"/>
            </a:ext>
            <a:ext uri="{FF2B5EF4-FFF2-40B4-BE49-F238E27FC236}">
              <a16:creationId xmlns:a16="http://schemas.microsoft.com/office/drawing/2014/main" id="{65DDA7A8-9435-4BCF-B486-89F38AAC147A}"/>
            </a:ext>
          </a:extLst>
        </xdr:cNvPr>
        <xdr:cNvSpPr/>
      </xdr:nvSpPr>
      <xdr:spPr bwMode="auto">
        <a:xfrm>
          <a:off x="68218050" y="125279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19" name="CommandButton1" hidden="1">
          <a:extLst>
            <a:ext uri="{63B3BB69-23CF-44E3-9099-C40C66FF867C}">
              <a14:compatExt xmlns:a14="http://schemas.microsoft.com/office/drawing/2010/main" spid="_x0000_s61441"/>
            </a:ext>
            <a:ext uri="{FF2B5EF4-FFF2-40B4-BE49-F238E27FC236}">
              <a16:creationId xmlns:a16="http://schemas.microsoft.com/office/drawing/2014/main" id="{8BE90C5A-DC3B-45F0-98AC-8BE5F6634400}"/>
            </a:ext>
          </a:extLst>
        </xdr:cNvPr>
        <xdr:cNvSpPr/>
      </xdr:nvSpPr>
      <xdr:spPr bwMode="auto">
        <a:xfrm>
          <a:off x="68218050" y="138995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20" name="CommandButton1" hidden="1">
          <a:extLst>
            <a:ext uri="{63B3BB69-23CF-44E3-9099-C40C66FF867C}">
              <a14:compatExt xmlns:a14="http://schemas.microsoft.com/office/drawing/2010/main" spid="_x0000_s61441"/>
            </a:ext>
            <a:ext uri="{FF2B5EF4-FFF2-40B4-BE49-F238E27FC236}">
              <a16:creationId xmlns:a16="http://schemas.microsoft.com/office/drawing/2014/main" id="{A31BAADD-81A9-4677-A8E4-F5D419AB9627}"/>
            </a:ext>
          </a:extLst>
        </xdr:cNvPr>
        <xdr:cNvSpPr/>
      </xdr:nvSpPr>
      <xdr:spPr bwMode="auto">
        <a:xfrm>
          <a:off x="68218050" y="140138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21" name="CommandButton1" hidden="1">
          <a:extLst>
            <a:ext uri="{63B3BB69-23CF-44E3-9099-C40C66FF867C}">
              <a14:compatExt xmlns:a14="http://schemas.microsoft.com/office/drawing/2010/main" spid="_x0000_s61441"/>
            </a:ext>
            <a:ext uri="{FF2B5EF4-FFF2-40B4-BE49-F238E27FC236}">
              <a16:creationId xmlns:a16="http://schemas.microsoft.com/office/drawing/2014/main" id="{4EA01ED0-ECA6-401F-9491-C7F66595FC3D}"/>
            </a:ext>
          </a:extLst>
        </xdr:cNvPr>
        <xdr:cNvSpPr/>
      </xdr:nvSpPr>
      <xdr:spPr bwMode="auto">
        <a:xfrm>
          <a:off x="68218050" y="140138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22" name="CommandButton1" hidden="1">
          <a:extLst>
            <a:ext uri="{63B3BB69-23CF-44E3-9099-C40C66FF867C}">
              <a14:compatExt xmlns:a14="http://schemas.microsoft.com/office/drawing/2010/main" spid="_x0000_s61441"/>
            </a:ext>
            <a:ext uri="{FF2B5EF4-FFF2-40B4-BE49-F238E27FC236}">
              <a16:creationId xmlns:a16="http://schemas.microsoft.com/office/drawing/2014/main" id="{1693BED8-6B93-42FF-9E2D-FB1B200860F0}"/>
            </a:ext>
          </a:extLst>
        </xdr:cNvPr>
        <xdr:cNvSpPr/>
      </xdr:nvSpPr>
      <xdr:spPr bwMode="auto">
        <a:xfrm>
          <a:off x="68218050" y="146996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23" name="CommandButton1" hidden="1">
          <a:extLst>
            <a:ext uri="{63B3BB69-23CF-44E3-9099-C40C66FF867C}">
              <a14:compatExt xmlns:a14="http://schemas.microsoft.com/office/drawing/2010/main" spid="_x0000_s61441"/>
            </a:ext>
            <a:ext uri="{FF2B5EF4-FFF2-40B4-BE49-F238E27FC236}">
              <a16:creationId xmlns:a16="http://schemas.microsoft.com/office/drawing/2014/main" id="{31A54CAB-50F3-4368-8912-8B113720F9D8}"/>
            </a:ext>
          </a:extLst>
        </xdr:cNvPr>
        <xdr:cNvSpPr/>
      </xdr:nvSpPr>
      <xdr:spPr bwMode="auto">
        <a:xfrm>
          <a:off x="68218050" y="148139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24" name="CommandButton1" hidden="1">
          <a:extLst>
            <a:ext uri="{63B3BB69-23CF-44E3-9099-C40C66FF867C}">
              <a14:compatExt xmlns:a14="http://schemas.microsoft.com/office/drawing/2010/main" spid="_x0000_s61441"/>
            </a:ext>
            <a:ext uri="{FF2B5EF4-FFF2-40B4-BE49-F238E27FC236}">
              <a16:creationId xmlns:a16="http://schemas.microsoft.com/office/drawing/2014/main" id="{A4681B4C-E009-4ACD-A497-966D3FC09B5C}"/>
            </a:ext>
          </a:extLst>
        </xdr:cNvPr>
        <xdr:cNvSpPr/>
      </xdr:nvSpPr>
      <xdr:spPr bwMode="auto">
        <a:xfrm>
          <a:off x="68218050" y="148139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25" name="CommandButton1" hidden="1">
          <a:extLst>
            <a:ext uri="{63B3BB69-23CF-44E3-9099-C40C66FF867C}">
              <a14:compatExt xmlns:a14="http://schemas.microsoft.com/office/drawing/2010/main" spid="_x0000_s61441"/>
            </a:ext>
            <a:ext uri="{FF2B5EF4-FFF2-40B4-BE49-F238E27FC236}">
              <a16:creationId xmlns:a16="http://schemas.microsoft.com/office/drawing/2014/main" id="{FC592DDA-37AC-4A5E-8193-D5F53BEE855C}"/>
            </a:ext>
          </a:extLst>
        </xdr:cNvPr>
        <xdr:cNvSpPr/>
      </xdr:nvSpPr>
      <xdr:spPr bwMode="auto">
        <a:xfrm>
          <a:off x="68218050" y="174428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26" name="CommandButton1" hidden="1">
          <a:extLst>
            <a:ext uri="{63B3BB69-23CF-44E3-9099-C40C66FF867C}">
              <a14:compatExt xmlns:a14="http://schemas.microsoft.com/office/drawing/2010/main" spid="_x0000_s61441"/>
            </a:ext>
            <a:ext uri="{FF2B5EF4-FFF2-40B4-BE49-F238E27FC236}">
              <a16:creationId xmlns:a16="http://schemas.microsoft.com/office/drawing/2014/main" id="{743F9BB3-17FC-4808-92D4-15D5265E5EAB}"/>
            </a:ext>
          </a:extLst>
        </xdr:cNvPr>
        <xdr:cNvSpPr/>
      </xdr:nvSpPr>
      <xdr:spPr bwMode="auto">
        <a:xfrm>
          <a:off x="68218050" y="17557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27" name="CommandButton1" hidden="1">
          <a:extLst>
            <a:ext uri="{63B3BB69-23CF-44E3-9099-C40C66FF867C}">
              <a14:compatExt xmlns:a14="http://schemas.microsoft.com/office/drawing/2010/main" spid="_x0000_s61441"/>
            </a:ext>
            <a:ext uri="{FF2B5EF4-FFF2-40B4-BE49-F238E27FC236}">
              <a16:creationId xmlns:a16="http://schemas.microsoft.com/office/drawing/2014/main" id="{EA6F9224-BBBA-4420-BABC-B1B7BCEDBA84}"/>
            </a:ext>
          </a:extLst>
        </xdr:cNvPr>
        <xdr:cNvSpPr/>
      </xdr:nvSpPr>
      <xdr:spPr bwMode="auto">
        <a:xfrm>
          <a:off x="68218050" y="17557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5405</xdr:rowOff>
    </xdr:to>
    <xdr:sp macro="" textlink="">
      <xdr:nvSpPr>
        <xdr:cNvPr id="28" name="CommandButton1" hidden="1">
          <a:extLst>
            <a:ext uri="{63B3BB69-23CF-44E3-9099-C40C66FF867C}">
              <a14:compatExt xmlns:a14="http://schemas.microsoft.com/office/drawing/2010/main" spid="_x0000_s61441"/>
            </a:ext>
            <a:ext uri="{FF2B5EF4-FFF2-40B4-BE49-F238E27FC236}">
              <a16:creationId xmlns:a16="http://schemas.microsoft.com/office/drawing/2014/main" id="{08F23EDB-FB81-4ADE-B1AF-DC9B756AE55D}"/>
            </a:ext>
          </a:extLst>
        </xdr:cNvPr>
        <xdr:cNvSpPr/>
      </xdr:nvSpPr>
      <xdr:spPr bwMode="auto">
        <a:xfrm>
          <a:off x="68218050" y="203003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29" name="CommandButton1" hidden="1">
          <a:extLst>
            <a:ext uri="{63B3BB69-23CF-44E3-9099-C40C66FF867C}">
              <a14:compatExt xmlns:a14="http://schemas.microsoft.com/office/drawing/2010/main" spid="_x0000_s61441"/>
            </a:ext>
            <a:ext uri="{FF2B5EF4-FFF2-40B4-BE49-F238E27FC236}">
              <a16:creationId xmlns:a16="http://schemas.microsoft.com/office/drawing/2014/main" id="{230A3DFE-AD1A-448A-894C-239B5905487C}"/>
            </a:ext>
          </a:extLst>
        </xdr:cNvPr>
        <xdr:cNvSpPr/>
      </xdr:nvSpPr>
      <xdr:spPr bwMode="auto">
        <a:xfrm>
          <a:off x="68218050" y="204146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30" name="CommandButton1" hidden="1">
          <a:extLst>
            <a:ext uri="{63B3BB69-23CF-44E3-9099-C40C66FF867C}">
              <a14:compatExt xmlns:a14="http://schemas.microsoft.com/office/drawing/2010/main" spid="_x0000_s61441"/>
            </a:ext>
            <a:ext uri="{FF2B5EF4-FFF2-40B4-BE49-F238E27FC236}">
              <a16:creationId xmlns:a16="http://schemas.microsoft.com/office/drawing/2014/main" id="{87BB0B77-789D-4074-9B87-31E662B91816}"/>
            </a:ext>
          </a:extLst>
        </xdr:cNvPr>
        <xdr:cNvSpPr/>
      </xdr:nvSpPr>
      <xdr:spPr bwMode="auto">
        <a:xfrm>
          <a:off x="68218050" y="204146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3</xdr:row>
      <xdr:rowOff>5404</xdr:rowOff>
    </xdr:to>
    <xdr:sp macro="" textlink="">
      <xdr:nvSpPr>
        <xdr:cNvPr id="31" name="CommandButton1" hidden="1">
          <a:extLst>
            <a:ext uri="{63B3BB69-23CF-44E3-9099-C40C66FF867C}">
              <a14:compatExt xmlns:a14="http://schemas.microsoft.com/office/drawing/2010/main" spid="_x0000_s61441"/>
            </a:ext>
            <a:ext uri="{FF2B5EF4-FFF2-40B4-BE49-F238E27FC236}">
              <a16:creationId xmlns:a16="http://schemas.microsoft.com/office/drawing/2014/main" id="{4DB2AD02-5852-4922-BC15-3DDE032B1AD0}"/>
            </a:ext>
          </a:extLst>
        </xdr:cNvPr>
        <xdr:cNvSpPr/>
      </xdr:nvSpPr>
      <xdr:spPr bwMode="auto">
        <a:xfrm>
          <a:off x="68218050" y="270440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32" name="CommandButton1" hidden="1">
          <a:extLst>
            <a:ext uri="{63B3BB69-23CF-44E3-9099-C40C66FF867C}">
              <a14:compatExt xmlns:a14="http://schemas.microsoft.com/office/drawing/2010/main" spid="_x0000_s61441"/>
            </a:ext>
            <a:ext uri="{FF2B5EF4-FFF2-40B4-BE49-F238E27FC236}">
              <a16:creationId xmlns:a16="http://schemas.microsoft.com/office/drawing/2014/main" id="{9757F35C-D01F-4093-9405-F92AE5A6CFA5}"/>
            </a:ext>
          </a:extLst>
        </xdr:cNvPr>
        <xdr:cNvSpPr/>
      </xdr:nvSpPr>
      <xdr:spPr bwMode="auto">
        <a:xfrm>
          <a:off x="68218050" y="271583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33" name="CommandButton1" hidden="1">
          <a:extLst>
            <a:ext uri="{63B3BB69-23CF-44E3-9099-C40C66FF867C}">
              <a14:compatExt xmlns:a14="http://schemas.microsoft.com/office/drawing/2010/main" spid="_x0000_s61441"/>
            </a:ext>
            <a:ext uri="{FF2B5EF4-FFF2-40B4-BE49-F238E27FC236}">
              <a16:creationId xmlns:a16="http://schemas.microsoft.com/office/drawing/2014/main" id="{3FF84426-6343-44A3-ACD1-93F3CB35D27A}"/>
            </a:ext>
          </a:extLst>
        </xdr:cNvPr>
        <xdr:cNvSpPr/>
      </xdr:nvSpPr>
      <xdr:spPr bwMode="auto">
        <a:xfrm>
          <a:off x="68218050" y="271583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37" name="CommandButton1" hidden="1">
          <a:extLst>
            <a:ext uri="{63B3BB69-23CF-44E3-9099-C40C66FF867C}">
              <a14:compatExt xmlns:a14="http://schemas.microsoft.com/office/drawing/2010/main" spid="_x0000_s61441"/>
            </a:ext>
            <a:ext uri="{FF2B5EF4-FFF2-40B4-BE49-F238E27FC236}">
              <a16:creationId xmlns:a16="http://schemas.microsoft.com/office/drawing/2014/main" id="{367355CA-C241-4E86-89BD-8FFAEEA598DE}"/>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38" name="CommandButton1" hidden="1">
          <a:extLst>
            <a:ext uri="{63B3BB69-23CF-44E3-9099-C40C66FF867C}">
              <a14:compatExt xmlns:a14="http://schemas.microsoft.com/office/drawing/2010/main" spid="_x0000_s61441"/>
            </a:ext>
            <a:ext uri="{FF2B5EF4-FFF2-40B4-BE49-F238E27FC236}">
              <a16:creationId xmlns:a16="http://schemas.microsoft.com/office/drawing/2014/main" id="{0EDA5023-1DB3-4D6C-A07D-6F394D529272}"/>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39" name="CommandButton1" hidden="1">
          <a:extLst>
            <a:ext uri="{63B3BB69-23CF-44E3-9099-C40C66FF867C}">
              <a14:compatExt xmlns:a14="http://schemas.microsoft.com/office/drawing/2010/main" spid="_x0000_s61441"/>
            </a:ext>
            <a:ext uri="{FF2B5EF4-FFF2-40B4-BE49-F238E27FC236}">
              <a16:creationId xmlns:a16="http://schemas.microsoft.com/office/drawing/2014/main" id="{BD73F4EC-8712-4E0F-B03F-6D8B4A32D546}"/>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1</xdr:row>
      <xdr:rowOff>317349</xdr:rowOff>
    </xdr:to>
    <xdr:sp macro="" textlink="">
      <xdr:nvSpPr>
        <xdr:cNvPr id="40" name="CommandButton1" hidden="1">
          <a:extLst>
            <a:ext uri="{63B3BB69-23CF-44E3-9099-C40C66FF867C}">
              <a14:compatExt xmlns:a14="http://schemas.microsoft.com/office/drawing/2010/main" spid="_x0000_s61441"/>
            </a:ext>
            <a:ext uri="{FF2B5EF4-FFF2-40B4-BE49-F238E27FC236}">
              <a16:creationId xmlns:a16="http://schemas.microsoft.com/office/drawing/2014/main" id="{81D34213-0514-4E03-BC10-ECC2E6940BEB}"/>
            </a:ext>
          </a:extLst>
        </xdr:cNvPr>
        <xdr:cNvSpPr/>
      </xdr:nvSpPr>
      <xdr:spPr bwMode="auto">
        <a:xfrm>
          <a:off x="682180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41" name="CommandButton1" hidden="1">
          <a:extLst>
            <a:ext uri="{63B3BB69-23CF-44E3-9099-C40C66FF867C}">
              <a14:compatExt xmlns:a14="http://schemas.microsoft.com/office/drawing/2010/main" spid="_x0000_s61441"/>
            </a:ext>
            <a:ext uri="{FF2B5EF4-FFF2-40B4-BE49-F238E27FC236}">
              <a16:creationId xmlns:a16="http://schemas.microsoft.com/office/drawing/2014/main" id="{9C7D2223-AD72-4411-B4C2-D807CC196532}"/>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42" name="CommandButton1" hidden="1">
          <a:extLst>
            <a:ext uri="{63B3BB69-23CF-44E3-9099-C40C66FF867C}">
              <a14:compatExt xmlns:a14="http://schemas.microsoft.com/office/drawing/2010/main" spid="_x0000_s61441"/>
            </a:ext>
            <a:ext uri="{FF2B5EF4-FFF2-40B4-BE49-F238E27FC236}">
              <a16:creationId xmlns:a16="http://schemas.microsoft.com/office/drawing/2014/main" id="{FD004987-DCDB-4CE2-BFF0-09F8F52112A7}"/>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43" name="CommandButton1" hidden="1">
          <a:extLst>
            <a:ext uri="{63B3BB69-23CF-44E3-9099-C40C66FF867C}">
              <a14:compatExt xmlns:a14="http://schemas.microsoft.com/office/drawing/2010/main" spid="_x0000_s61441"/>
            </a:ext>
            <a:ext uri="{FF2B5EF4-FFF2-40B4-BE49-F238E27FC236}">
              <a16:creationId xmlns:a16="http://schemas.microsoft.com/office/drawing/2014/main" id="{42C311C3-4558-49EA-93AF-EC695A90E0B2}"/>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44" name="CommandButton1" hidden="1">
          <a:extLst>
            <a:ext uri="{63B3BB69-23CF-44E3-9099-C40C66FF867C}">
              <a14:compatExt xmlns:a14="http://schemas.microsoft.com/office/drawing/2010/main" spid="_x0000_s61441"/>
            </a:ext>
            <a:ext uri="{FF2B5EF4-FFF2-40B4-BE49-F238E27FC236}">
              <a16:creationId xmlns:a16="http://schemas.microsoft.com/office/drawing/2014/main" id="{3EBD4380-F43E-40A8-ABF8-BCE081242BB2}"/>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45" name="CommandButton1" hidden="1">
          <a:extLst>
            <a:ext uri="{63B3BB69-23CF-44E3-9099-C40C66FF867C}">
              <a14:compatExt xmlns:a14="http://schemas.microsoft.com/office/drawing/2010/main" spid="_x0000_s61441"/>
            </a:ext>
            <a:ext uri="{FF2B5EF4-FFF2-40B4-BE49-F238E27FC236}">
              <a16:creationId xmlns:a16="http://schemas.microsoft.com/office/drawing/2014/main" id="{625D38E8-1056-442D-818B-9B73ADC2026C}"/>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46" name="CommandButton1" hidden="1">
          <a:extLst>
            <a:ext uri="{63B3BB69-23CF-44E3-9099-C40C66FF867C}">
              <a14:compatExt xmlns:a14="http://schemas.microsoft.com/office/drawing/2010/main" spid="_x0000_s61441"/>
            </a:ext>
            <a:ext uri="{FF2B5EF4-FFF2-40B4-BE49-F238E27FC236}">
              <a16:creationId xmlns:a16="http://schemas.microsoft.com/office/drawing/2014/main" id="{F10D1490-A83F-4C71-B02A-0BDBFCFFA81B}"/>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47" name="CommandButton1" hidden="1">
          <a:extLst>
            <a:ext uri="{63B3BB69-23CF-44E3-9099-C40C66FF867C}">
              <a14:compatExt xmlns:a14="http://schemas.microsoft.com/office/drawing/2010/main" spid="_x0000_s61441"/>
            </a:ext>
            <a:ext uri="{FF2B5EF4-FFF2-40B4-BE49-F238E27FC236}">
              <a16:creationId xmlns:a16="http://schemas.microsoft.com/office/drawing/2014/main" id="{8EEC76B7-E510-4B6C-BB56-046C1ECD0B66}"/>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48" name="CommandButton1" hidden="1">
          <a:extLst>
            <a:ext uri="{63B3BB69-23CF-44E3-9099-C40C66FF867C}">
              <a14:compatExt xmlns:a14="http://schemas.microsoft.com/office/drawing/2010/main" spid="_x0000_s61441"/>
            </a:ext>
            <a:ext uri="{FF2B5EF4-FFF2-40B4-BE49-F238E27FC236}">
              <a16:creationId xmlns:a16="http://schemas.microsoft.com/office/drawing/2014/main" id="{195F2E9B-99F8-45B6-92B1-0291242F23F9}"/>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49" name="CommandButton1" hidden="1">
          <a:extLst>
            <a:ext uri="{63B3BB69-23CF-44E3-9099-C40C66FF867C}">
              <a14:compatExt xmlns:a14="http://schemas.microsoft.com/office/drawing/2010/main" spid="_x0000_s61441"/>
            </a:ext>
            <a:ext uri="{FF2B5EF4-FFF2-40B4-BE49-F238E27FC236}">
              <a16:creationId xmlns:a16="http://schemas.microsoft.com/office/drawing/2014/main" id="{1EEB6205-0283-4204-BBE0-AC0012476896}"/>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50" name="CommandButton1" hidden="1">
          <a:extLst>
            <a:ext uri="{63B3BB69-23CF-44E3-9099-C40C66FF867C}">
              <a14:compatExt xmlns:a14="http://schemas.microsoft.com/office/drawing/2010/main" spid="_x0000_s61441"/>
            </a:ext>
            <a:ext uri="{FF2B5EF4-FFF2-40B4-BE49-F238E27FC236}">
              <a16:creationId xmlns:a16="http://schemas.microsoft.com/office/drawing/2014/main" id="{B4E975BC-6728-4A51-B2CE-59ACE331A39F}"/>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1270000"/>
    <xdr:sp macro="" textlink="">
      <xdr:nvSpPr>
        <xdr:cNvPr id="51" name="CommandButton1" hidden="1">
          <a:extLst>
            <a:ext uri="{63B3BB69-23CF-44E3-9099-C40C66FF867C}">
              <a14:compatExt xmlns:a14="http://schemas.microsoft.com/office/drawing/2010/main" spid="_x0000_s61441"/>
            </a:ext>
            <a:ext uri="{FF2B5EF4-FFF2-40B4-BE49-F238E27FC236}">
              <a16:creationId xmlns:a16="http://schemas.microsoft.com/office/drawing/2014/main" id="{9A2B11C0-A264-4F6C-A57A-BB64AF375C00}"/>
            </a:ext>
          </a:extLst>
        </xdr:cNvPr>
        <xdr:cNvSpPr/>
      </xdr:nvSpPr>
      <xdr:spPr bwMode="auto">
        <a:xfrm>
          <a:off x="6821805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52" name="CommandButton1" hidden="1">
          <a:extLst>
            <a:ext uri="{63B3BB69-23CF-44E3-9099-C40C66FF867C}">
              <a14:compatExt xmlns:a14="http://schemas.microsoft.com/office/drawing/2010/main" spid="_x0000_s61441"/>
            </a:ext>
            <a:ext uri="{FF2B5EF4-FFF2-40B4-BE49-F238E27FC236}">
              <a16:creationId xmlns:a16="http://schemas.microsoft.com/office/drawing/2014/main" id="{D1160BBC-3CCF-448B-A73C-687FC0B42831}"/>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53" name="CommandButton1" hidden="1">
          <a:extLst>
            <a:ext uri="{63B3BB69-23CF-44E3-9099-C40C66FF867C}">
              <a14:compatExt xmlns:a14="http://schemas.microsoft.com/office/drawing/2010/main" spid="_x0000_s61441"/>
            </a:ext>
            <a:ext uri="{FF2B5EF4-FFF2-40B4-BE49-F238E27FC236}">
              <a16:creationId xmlns:a16="http://schemas.microsoft.com/office/drawing/2014/main" id="{79E5A9E7-5CAC-458C-9F78-C7369739BBAB}"/>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54" name="CommandButton1" hidden="1">
          <a:extLst>
            <a:ext uri="{63B3BB69-23CF-44E3-9099-C40C66FF867C}">
              <a14:compatExt xmlns:a14="http://schemas.microsoft.com/office/drawing/2010/main" spid="_x0000_s61441"/>
            </a:ext>
            <a:ext uri="{FF2B5EF4-FFF2-40B4-BE49-F238E27FC236}">
              <a16:creationId xmlns:a16="http://schemas.microsoft.com/office/drawing/2014/main" id="{64E6FC59-B5B2-421E-8E2A-F74ABE77EF79}"/>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55" name="CommandButton1" hidden="1">
          <a:extLst>
            <a:ext uri="{63B3BB69-23CF-44E3-9099-C40C66FF867C}">
              <a14:compatExt xmlns:a14="http://schemas.microsoft.com/office/drawing/2010/main" spid="_x0000_s61441"/>
            </a:ext>
            <a:ext uri="{FF2B5EF4-FFF2-40B4-BE49-F238E27FC236}">
              <a16:creationId xmlns:a16="http://schemas.microsoft.com/office/drawing/2014/main" id="{368326DB-306E-4658-BD23-9134ADE6C486}"/>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56" name="CommandButton1" hidden="1">
          <a:extLst>
            <a:ext uri="{63B3BB69-23CF-44E3-9099-C40C66FF867C}">
              <a14:compatExt xmlns:a14="http://schemas.microsoft.com/office/drawing/2010/main" spid="_x0000_s61441"/>
            </a:ext>
            <a:ext uri="{FF2B5EF4-FFF2-40B4-BE49-F238E27FC236}">
              <a16:creationId xmlns:a16="http://schemas.microsoft.com/office/drawing/2014/main" id="{B7E12ECD-5FDD-4A05-A1D5-72F93A47E5B6}"/>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57" name="CommandButton1" hidden="1">
          <a:extLst>
            <a:ext uri="{63B3BB69-23CF-44E3-9099-C40C66FF867C}">
              <a14:compatExt xmlns:a14="http://schemas.microsoft.com/office/drawing/2010/main" spid="_x0000_s61441"/>
            </a:ext>
            <a:ext uri="{FF2B5EF4-FFF2-40B4-BE49-F238E27FC236}">
              <a16:creationId xmlns:a16="http://schemas.microsoft.com/office/drawing/2014/main" id="{5DCA414A-DE6E-420E-ACFC-BBBB15F26A78}"/>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58" name="CommandButton1" hidden="1">
          <a:extLst>
            <a:ext uri="{63B3BB69-23CF-44E3-9099-C40C66FF867C}">
              <a14:compatExt xmlns:a14="http://schemas.microsoft.com/office/drawing/2010/main" spid="_x0000_s61441"/>
            </a:ext>
            <a:ext uri="{FF2B5EF4-FFF2-40B4-BE49-F238E27FC236}">
              <a16:creationId xmlns:a16="http://schemas.microsoft.com/office/drawing/2014/main" id="{01D0CCF4-7B52-4FEA-9FC3-16074DCEE88F}"/>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59" name="CommandButton1" hidden="1">
          <a:extLst>
            <a:ext uri="{63B3BB69-23CF-44E3-9099-C40C66FF867C}">
              <a14:compatExt xmlns:a14="http://schemas.microsoft.com/office/drawing/2010/main" spid="_x0000_s61441"/>
            </a:ext>
            <a:ext uri="{FF2B5EF4-FFF2-40B4-BE49-F238E27FC236}">
              <a16:creationId xmlns:a16="http://schemas.microsoft.com/office/drawing/2014/main" id="{01EAE031-D518-4EDC-91BD-3267014A9E9F}"/>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60" name="CommandButton1" hidden="1">
          <a:extLst>
            <a:ext uri="{63B3BB69-23CF-44E3-9099-C40C66FF867C}">
              <a14:compatExt xmlns:a14="http://schemas.microsoft.com/office/drawing/2010/main" spid="_x0000_s61441"/>
            </a:ext>
            <a:ext uri="{FF2B5EF4-FFF2-40B4-BE49-F238E27FC236}">
              <a16:creationId xmlns:a16="http://schemas.microsoft.com/office/drawing/2014/main" id="{CA49F1EE-59D6-45C6-9A31-4FBCB22C5A8C}"/>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61" name="CommandButton1" hidden="1">
          <a:extLst>
            <a:ext uri="{63B3BB69-23CF-44E3-9099-C40C66FF867C}">
              <a14:compatExt xmlns:a14="http://schemas.microsoft.com/office/drawing/2010/main" spid="_x0000_s61441"/>
            </a:ext>
            <a:ext uri="{FF2B5EF4-FFF2-40B4-BE49-F238E27FC236}">
              <a16:creationId xmlns:a16="http://schemas.microsoft.com/office/drawing/2014/main" id="{3F3DCE76-0E67-4BFB-8D69-51CFCAF390CF}"/>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62" name="CommandButton1" hidden="1">
          <a:extLst>
            <a:ext uri="{63B3BB69-23CF-44E3-9099-C40C66FF867C}">
              <a14:compatExt xmlns:a14="http://schemas.microsoft.com/office/drawing/2010/main" spid="_x0000_s61441"/>
            </a:ext>
            <a:ext uri="{FF2B5EF4-FFF2-40B4-BE49-F238E27FC236}">
              <a16:creationId xmlns:a16="http://schemas.microsoft.com/office/drawing/2014/main" id="{E483503C-3117-4D77-90DF-332556394C0C}"/>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63" name="CommandButton1" hidden="1">
          <a:extLst>
            <a:ext uri="{63B3BB69-23CF-44E3-9099-C40C66FF867C}">
              <a14:compatExt xmlns:a14="http://schemas.microsoft.com/office/drawing/2010/main" spid="_x0000_s61441"/>
            </a:ext>
            <a:ext uri="{FF2B5EF4-FFF2-40B4-BE49-F238E27FC236}">
              <a16:creationId xmlns:a16="http://schemas.microsoft.com/office/drawing/2014/main" id="{E7CC8213-0904-4DE4-8683-3C3AEE667155}"/>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64" name="CommandButton1" hidden="1">
          <a:extLst>
            <a:ext uri="{63B3BB69-23CF-44E3-9099-C40C66FF867C}">
              <a14:compatExt xmlns:a14="http://schemas.microsoft.com/office/drawing/2010/main" spid="_x0000_s61441"/>
            </a:ext>
            <a:ext uri="{FF2B5EF4-FFF2-40B4-BE49-F238E27FC236}">
              <a16:creationId xmlns:a16="http://schemas.microsoft.com/office/drawing/2014/main" id="{45ACEEAB-BA17-4703-93E6-86078A3B6BA0}"/>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65" name="CommandButton1" hidden="1">
          <a:extLst>
            <a:ext uri="{63B3BB69-23CF-44E3-9099-C40C66FF867C}">
              <a14:compatExt xmlns:a14="http://schemas.microsoft.com/office/drawing/2010/main" spid="_x0000_s61441"/>
            </a:ext>
            <a:ext uri="{FF2B5EF4-FFF2-40B4-BE49-F238E27FC236}">
              <a16:creationId xmlns:a16="http://schemas.microsoft.com/office/drawing/2014/main" id="{B5F819A6-6472-4B12-9826-93C75FFD34E8}"/>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1</xdr:row>
      <xdr:rowOff>0</xdr:rowOff>
    </xdr:from>
    <xdr:to>
      <xdr:col>48</xdr:col>
      <xdr:colOff>660400</xdr:colOff>
      <xdr:row>2</xdr:row>
      <xdr:rowOff>211526</xdr:rowOff>
    </xdr:to>
    <xdr:sp macro="" textlink="">
      <xdr:nvSpPr>
        <xdr:cNvPr id="66" name="CommandButton1" hidden="1">
          <a:extLst>
            <a:ext uri="{63B3BB69-23CF-44E3-9099-C40C66FF867C}">
              <a14:compatExt xmlns:a14="http://schemas.microsoft.com/office/drawing/2010/main" spid="_x0000_s61441"/>
            </a:ext>
            <a:ext uri="{FF2B5EF4-FFF2-40B4-BE49-F238E27FC236}">
              <a16:creationId xmlns:a16="http://schemas.microsoft.com/office/drawing/2014/main" id="{32973821-219E-4047-8270-B3FD86E9E976}"/>
            </a:ext>
          </a:extLst>
        </xdr:cNvPr>
        <xdr:cNvSpPr/>
      </xdr:nvSpPr>
      <xdr:spPr bwMode="auto">
        <a:xfrm>
          <a:off x="68218050" y="4121150"/>
          <a:ext cx="660400" cy="116537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67" name="CommandButton1" hidden="1">
          <a:extLst>
            <a:ext uri="{63B3BB69-23CF-44E3-9099-C40C66FF867C}">
              <a14:compatExt xmlns:a14="http://schemas.microsoft.com/office/drawing/2010/main" spid="_x0000_s61441"/>
            </a:ext>
            <a:ext uri="{FF2B5EF4-FFF2-40B4-BE49-F238E27FC236}">
              <a16:creationId xmlns:a16="http://schemas.microsoft.com/office/drawing/2014/main" id="{516DC220-D283-42EE-AC08-8CEC9AF2997D}"/>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68" name="CommandButton1" hidden="1">
          <a:extLst>
            <a:ext uri="{63B3BB69-23CF-44E3-9099-C40C66FF867C}">
              <a14:compatExt xmlns:a14="http://schemas.microsoft.com/office/drawing/2010/main" spid="_x0000_s61441"/>
            </a:ext>
            <a:ext uri="{FF2B5EF4-FFF2-40B4-BE49-F238E27FC236}">
              <a16:creationId xmlns:a16="http://schemas.microsoft.com/office/drawing/2014/main" id="{A8B2D88F-A211-4E26-B65B-55E205C0713F}"/>
            </a:ext>
          </a:extLst>
        </xdr:cNvPr>
        <xdr:cNvSpPr/>
      </xdr:nvSpPr>
      <xdr:spPr bwMode="auto">
        <a:xfrm>
          <a:off x="68218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42</xdr:col>
      <xdr:colOff>0</xdr:colOff>
      <xdr:row>0</xdr:row>
      <xdr:rowOff>0</xdr:rowOff>
    </xdr:from>
    <xdr:to>
      <xdr:col>48</xdr:col>
      <xdr:colOff>660400</xdr:colOff>
      <xdr:row>0</xdr:row>
      <xdr:rowOff>1276350</xdr:rowOff>
    </xdr:to>
    <xdr:sp macro="" textlink="">
      <xdr:nvSpPr>
        <xdr:cNvPr id="69" name="CommandButton1" hidden="1">
          <a:extLst>
            <a:ext uri="{63B3BB69-23CF-44E3-9099-C40C66FF867C}">
              <a14:compatExt xmlns:a14="http://schemas.microsoft.com/office/drawing/2010/main" spid="_x0000_s61441"/>
            </a:ext>
            <a:ext uri="{FF2B5EF4-FFF2-40B4-BE49-F238E27FC236}">
              <a16:creationId xmlns:a16="http://schemas.microsoft.com/office/drawing/2014/main" id="{7ACEE28B-8FFF-46FD-8E57-6272E1006850}"/>
            </a:ext>
          </a:extLst>
        </xdr:cNvPr>
        <xdr:cNvSpPr/>
      </xdr:nvSpPr>
      <xdr:spPr bwMode="auto">
        <a:xfrm>
          <a:off x="68218050" y="0"/>
          <a:ext cx="660400" cy="12763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42</xdr:col>
      <xdr:colOff>0</xdr:colOff>
      <xdr:row>0</xdr:row>
      <xdr:rowOff>0</xdr:rowOff>
    </xdr:from>
    <xdr:to>
      <xdr:col>48</xdr:col>
      <xdr:colOff>660400</xdr:colOff>
      <xdr:row>0</xdr:row>
      <xdr:rowOff>1276350</xdr:rowOff>
    </xdr:to>
    <xdr:sp macro="" textlink="">
      <xdr:nvSpPr>
        <xdr:cNvPr id="70" name="CommandButton1" hidden="1">
          <a:extLst>
            <a:ext uri="{63B3BB69-23CF-44E3-9099-C40C66FF867C}">
              <a14:compatExt xmlns:a14="http://schemas.microsoft.com/office/drawing/2010/main" spid="_x0000_s61441"/>
            </a:ext>
            <a:ext uri="{FF2B5EF4-FFF2-40B4-BE49-F238E27FC236}">
              <a16:creationId xmlns:a16="http://schemas.microsoft.com/office/drawing/2014/main" id="{4C983EE9-11A3-4790-9FC9-BEF6946F9833}"/>
            </a:ext>
          </a:extLst>
        </xdr:cNvPr>
        <xdr:cNvSpPr/>
      </xdr:nvSpPr>
      <xdr:spPr bwMode="auto">
        <a:xfrm>
          <a:off x="68218050" y="0"/>
          <a:ext cx="660400" cy="12763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42</xdr:col>
      <xdr:colOff>0</xdr:colOff>
      <xdr:row>1</xdr:row>
      <xdr:rowOff>0</xdr:rowOff>
    </xdr:from>
    <xdr:to>
      <xdr:col>48</xdr:col>
      <xdr:colOff>660400</xdr:colOff>
      <xdr:row>3</xdr:row>
      <xdr:rowOff>130086</xdr:rowOff>
    </xdr:to>
    <xdr:sp macro="" textlink="">
      <xdr:nvSpPr>
        <xdr:cNvPr id="71" name="CommandButton1" hidden="1">
          <a:extLst>
            <a:ext uri="{63B3BB69-23CF-44E3-9099-C40C66FF867C}">
              <a14:compatExt xmlns:a14="http://schemas.microsoft.com/office/drawing/2010/main" spid="_x0000_s61441"/>
            </a:ext>
            <a:ext uri="{FF2B5EF4-FFF2-40B4-BE49-F238E27FC236}">
              <a16:creationId xmlns:a16="http://schemas.microsoft.com/office/drawing/2014/main" id="{C2639351-6E49-47F6-96E1-EAC8A423DA20}"/>
            </a:ext>
          </a:extLst>
        </xdr:cNvPr>
        <xdr:cNvSpPr/>
      </xdr:nvSpPr>
      <xdr:spPr bwMode="auto">
        <a:xfrm>
          <a:off x="68218050" y="5264150"/>
          <a:ext cx="660400" cy="139468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42</xdr:col>
      <xdr:colOff>0</xdr:colOff>
      <xdr:row>1</xdr:row>
      <xdr:rowOff>0</xdr:rowOff>
    </xdr:from>
    <xdr:ext cx="660400" cy="317500"/>
    <xdr:sp macro="" textlink="">
      <xdr:nvSpPr>
        <xdr:cNvPr id="72" name="CommandButton1" hidden="1">
          <a:extLst>
            <a:ext uri="{63B3BB69-23CF-44E3-9099-C40C66FF867C}">
              <a14:compatExt xmlns:a14="http://schemas.microsoft.com/office/drawing/2010/main" spid="_x0000_s61441"/>
            </a:ext>
            <a:ext uri="{FF2B5EF4-FFF2-40B4-BE49-F238E27FC236}">
              <a16:creationId xmlns:a16="http://schemas.microsoft.com/office/drawing/2014/main" id="{630EA034-A280-4580-82A2-D56A5D7CEA4F}"/>
            </a:ext>
          </a:extLst>
        </xdr:cNvPr>
        <xdr:cNvSpPr/>
      </xdr:nvSpPr>
      <xdr:spPr bwMode="auto">
        <a:xfrm>
          <a:off x="68218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42</xdr:col>
      <xdr:colOff>0</xdr:colOff>
      <xdr:row>1</xdr:row>
      <xdr:rowOff>0</xdr:rowOff>
    </xdr:from>
    <xdr:ext cx="660400" cy="317500"/>
    <xdr:sp macro="" textlink="">
      <xdr:nvSpPr>
        <xdr:cNvPr id="73" name="CommandButton1" hidden="1">
          <a:extLst>
            <a:ext uri="{63B3BB69-23CF-44E3-9099-C40C66FF867C}">
              <a14:compatExt xmlns:a14="http://schemas.microsoft.com/office/drawing/2010/main" spid="_x0000_s61441"/>
            </a:ext>
            <a:ext uri="{FF2B5EF4-FFF2-40B4-BE49-F238E27FC236}">
              <a16:creationId xmlns:a16="http://schemas.microsoft.com/office/drawing/2014/main" id="{71F8BCC4-3F34-4664-87AB-A96F7D8D0FFA}"/>
            </a:ext>
          </a:extLst>
        </xdr:cNvPr>
        <xdr:cNvSpPr/>
      </xdr:nvSpPr>
      <xdr:spPr bwMode="auto">
        <a:xfrm>
          <a:off x="68218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74" name="CommandButton1" hidden="1">
          <a:extLst>
            <a:ext uri="{63B3BB69-23CF-44E3-9099-C40C66FF867C}">
              <a14:compatExt xmlns:a14="http://schemas.microsoft.com/office/drawing/2010/main" spid="_x0000_s61441"/>
            </a:ext>
            <a:ext uri="{FF2B5EF4-FFF2-40B4-BE49-F238E27FC236}">
              <a16:creationId xmlns:a16="http://schemas.microsoft.com/office/drawing/2014/main" id="{8E32228E-DE86-47AF-A5BC-3195C8F0EC3A}"/>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75" name="CommandButton1" hidden="1">
          <a:extLst>
            <a:ext uri="{63B3BB69-23CF-44E3-9099-C40C66FF867C}">
              <a14:compatExt xmlns:a14="http://schemas.microsoft.com/office/drawing/2010/main" spid="_x0000_s61441"/>
            </a:ext>
            <a:ext uri="{FF2B5EF4-FFF2-40B4-BE49-F238E27FC236}">
              <a16:creationId xmlns:a16="http://schemas.microsoft.com/office/drawing/2014/main" id="{823B645B-50BE-49B7-871A-57416539CC9A}"/>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76" name="CommandButton1" hidden="1">
          <a:extLst>
            <a:ext uri="{63B3BB69-23CF-44E3-9099-C40C66FF867C}">
              <a14:compatExt xmlns:a14="http://schemas.microsoft.com/office/drawing/2010/main" spid="_x0000_s61441"/>
            </a:ext>
            <a:ext uri="{FF2B5EF4-FFF2-40B4-BE49-F238E27FC236}">
              <a16:creationId xmlns:a16="http://schemas.microsoft.com/office/drawing/2014/main" id="{E464E00F-4AEE-4A28-92B8-2D0EAE809F26}"/>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77" name="CommandButton1" hidden="1">
          <a:extLst>
            <a:ext uri="{63B3BB69-23CF-44E3-9099-C40C66FF867C}">
              <a14:compatExt xmlns:a14="http://schemas.microsoft.com/office/drawing/2010/main" spid="_x0000_s61441"/>
            </a:ext>
            <a:ext uri="{FF2B5EF4-FFF2-40B4-BE49-F238E27FC236}">
              <a16:creationId xmlns:a16="http://schemas.microsoft.com/office/drawing/2014/main" id="{2B9A9E1D-4C45-40B9-8868-D4646F8C1899}"/>
            </a:ext>
          </a:extLst>
        </xdr:cNvPr>
        <xdr:cNvSpPr/>
      </xdr:nvSpPr>
      <xdr:spPr bwMode="auto">
        <a:xfrm>
          <a:off x="185356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78" name="CommandButton1" hidden="1">
          <a:extLst>
            <a:ext uri="{63B3BB69-23CF-44E3-9099-C40C66FF867C}">
              <a14:compatExt xmlns:a14="http://schemas.microsoft.com/office/drawing/2010/main" spid="_x0000_s61441"/>
            </a:ext>
            <a:ext uri="{FF2B5EF4-FFF2-40B4-BE49-F238E27FC236}">
              <a16:creationId xmlns:a16="http://schemas.microsoft.com/office/drawing/2014/main" id="{DC55988C-4948-4809-A1BA-A89A7F3625D6}"/>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79" name="CommandButton1" hidden="1">
          <a:extLst>
            <a:ext uri="{63B3BB69-23CF-44E3-9099-C40C66FF867C}">
              <a14:compatExt xmlns:a14="http://schemas.microsoft.com/office/drawing/2010/main" spid="_x0000_s61441"/>
            </a:ext>
            <a:ext uri="{FF2B5EF4-FFF2-40B4-BE49-F238E27FC236}">
              <a16:creationId xmlns:a16="http://schemas.microsoft.com/office/drawing/2014/main" id="{F11A03B0-06F6-43A3-8CB4-BB87C731144B}"/>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0" name="CommandButton1" hidden="1">
          <a:extLst>
            <a:ext uri="{63B3BB69-23CF-44E3-9099-C40C66FF867C}">
              <a14:compatExt xmlns:a14="http://schemas.microsoft.com/office/drawing/2010/main" spid="_x0000_s61441"/>
            </a:ext>
            <a:ext uri="{FF2B5EF4-FFF2-40B4-BE49-F238E27FC236}">
              <a16:creationId xmlns:a16="http://schemas.microsoft.com/office/drawing/2014/main" id="{33BA1825-0E29-4E3D-86D9-E3A9961EDF23}"/>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1" name="CommandButton1" hidden="1">
          <a:extLst>
            <a:ext uri="{63B3BB69-23CF-44E3-9099-C40C66FF867C}">
              <a14:compatExt xmlns:a14="http://schemas.microsoft.com/office/drawing/2010/main" spid="_x0000_s61441"/>
            </a:ext>
            <a:ext uri="{FF2B5EF4-FFF2-40B4-BE49-F238E27FC236}">
              <a16:creationId xmlns:a16="http://schemas.microsoft.com/office/drawing/2014/main" id="{BB47396E-3FBE-4C31-A468-CAEE6BE5735B}"/>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82" name="CommandButton1" hidden="1">
          <a:extLst>
            <a:ext uri="{63B3BB69-23CF-44E3-9099-C40C66FF867C}">
              <a14:compatExt xmlns:a14="http://schemas.microsoft.com/office/drawing/2010/main" spid="_x0000_s61441"/>
            </a:ext>
            <a:ext uri="{FF2B5EF4-FFF2-40B4-BE49-F238E27FC236}">
              <a16:creationId xmlns:a16="http://schemas.microsoft.com/office/drawing/2014/main" id="{7652E838-EDC2-47E1-B5CA-3983AD58D5DF}"/>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3" name="CommandButton1" hidden="1">
          <a:extLst>
            <a:ext uri="{63B3BB69-23CF-44E3-9099-C40C66FF867C}">
              <a14:compatExt xmlns:a14="http://schemas.microsoft.com/office/drawing/2010/main" spid="_x0000_s61441"/>
            </a:ext>
            <a:ext uri="{FF2B5EF4-FFF2-40B4-BE49-F238E27FC236}">
              <a16:creationId xmlns:a16="http://schemas.microsoft.com/office/drawing/2014/main" id="{2A754D88-2F9A-4B2E-9393-A9F2BFBA7CF8}"/>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4" name="CommandButton1" hidden="1">
          <a:extLst>
            <a:ext uri="{63B3BB69-23CF-44E3-9099-C40C66FF867C}">
              <a14:compatExt xmlns:a14="http://schemas.microsoft.com/office/drawing/2010/main" spid="_x0000_s61441"/>
            </a:ext>
            <a:ext uri="{FF2B5EF4-FFF2-40B4-BE49-F238E27FC236}">
              <a16:creationId xmlns:a16="http://schemas.microsoft.com/office/drawing/2014/main" id="{DC18B889-07B8-4767-92C6-7A11CDF29114}"/>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85" name="CommandButton1" hidden="1">
          <a:extLst>
            <a:ext uri="{63B3BB69-23CF-44E3-9099-C40C66FF867C}">
              <a14:compatExt xmlns:a14="http://schemas.microsoft.com/office/drawing/2010/main" spid="_x0000_s61441"/>
            </a:ext>
            <a:ext uri="{FF2B5EF4-FFF2-40B4-BE49-F238E27FC236}">
              <a16:creationId xmlns:a16="http://schemas.microsoft.com/office/drawing/2014/main" id="{C6510628-D755-4258-82D3-56F7A0DA84AA}"/>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6" name="CommandButton1" hidden="1">
          <a:extLst>
            <a:ext uri="{63B3BB69-23CF-44E3-9099-C40C66FF867C}">
              <a14:compatExt xmlns:a14="http://schemas.microsoft.com/office/drawing/2010/main" spid="_x0000_s61441"/>
            </a:ext>
            <a:ext uri="{FF2B5EF4-FFF2-40B4-BE49-F238E27FC236}">
              <a16:creationId xmlns:a16="http://schemas.microsoft.com/office/drawing/2014/main" id="{FF9EB528-FF38-4EE5-BB3E-EA65396F181C}"/>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7" name="CommandButton1" hidden="1">
          <a:extLst>
            <a:ext uri="{63B3BB69-23CF-44E3-9099-C40C66FF867C}">
              <a14:compatExt xmlns:a14="http://schemas.microsoft.com/office/drawing/2010/main" spid="_x0000_s61441"/>
            </a:ext>
            <a:ext uri="{FF2B5EF4-FFF2-40B4-BE49-F238E27FC236}">
              <a16:creationId xmlns:a16="http://schemas.microsoft.com/office/drawing/2014/main" id="{D05171D3-047F-4F0E-9091-2A2F54734CEF}"/>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0000"/>
    <xdr:sp macro="" textlink="">
      <xdr:nvSpPr>
        <xdr:cNvPr id="88" name="CommandButton1" hidden="1">
          <a:extLst>
            <a:ext uri="{63B3BB69-23CF-44E3-9099-C40C66FF867C}">
              <a14:compatExt xmlns:a14="http://schemas.microsoft.com/office/drawing/2010/main" spid="_x0000_s61441"/>
            </a:ext>
            <a:ext uri="{FF2B5EF4-FFF2-40B4-BE49-F238E27FC236}">
              <a16:creationId xmlns:a16="http://schemas.microsoft.com/office/drawing/2014/main" id="{131B51B9-A9B9-40DB-941C-A8921B0F7EE8}"/>
            </a:ext>
          </a:extLst>
        </xdr:cNvPr>
        <xdr:cNvSpPr/>
      </xdr:nvSpPr>
      <xdr:spPr bwMode="auto">
        <a:xfrm>
          <a:off x="1853565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89" name="CommandButton1" hidden="1">
          <a:extLst>
            <a:ext uri="{63B3BB69-23CF-44E3-9099-C40C66FF867C}">
              <a14:compatExt xmlns:a14="http://schemas.microsoft.com/office/drawing/2010/main" spid="_x0000_s61441"/>
            </a:ext>
            <a:ext uri="{FF2B5EF4-FFF2-40B4-BE49-F238E27FC236}">
              <a16:creationId xmlns:a16="http://schemas.microsoft.com/office/drawing/2014/main" id="{3FBBCA9E-E35E-43AD-A80F-7FBDFC79AC4E}"/>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0" name="CommandButton1" hidden="1">
          <a:extLst>
            <a:ext uri="{63B3BB69-23CF-44E3-9099-C40C66FF867C}">
              <a14:compatExt xmlns:a14="http://schemas.microsoft.com/office/drawing/2010/main" spid="_x0000_s61441"/>
            </a:ext>
            <a:ext uri="{FF2B5EF4-FFF2-40B4-BE49-F238E27FC236}">
              <a16:creationId xmlns:a16="http://schemas.microsoft.com/office/drawing/2014/main" id="{78F39F44-E362-4E00-AAF5-11AE8E0F9555}"/>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91" name="CommandButton1" hidden="1">
          <a:extLst>
            <a:ext uri="{63B3BB69-23CF-44E3-9099-C40C66FF867C}">
              <a14:compatExt xmlns:a14="http://schemas.microsoft.com/office/drawing/2010/main" spid="_x0000_s61441"/>
            </a:ext>
            <a:ext uri="{FF2B5EF4-FFF2-40B4-BE49-F238E27FC236}">
              <a16:creationId xmlns:a16="http://schemas.microsoft.com/office/drawing/2014/main" id="{F08D281E-589F-4520-9998-5DBBB3DB9C2E}"/>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2" name="CommandButton1" hidden="1">
          <a:extLst>
            <a:ext uri="{63B3BB69-23CF-44E3-9099-C40C66FF867C}">
              <a14:compatExt xmlns:a14="http://schemas.microsoft.com/office/drawing/2010/main" spid="_x0000_s61441"/>
            </a:ext>
            <a:ext uri="{FF2B5EF4-FFF2-40B4-BE49-F238E27FC236}">
              <a16:creationId xmlns:a16="http://schemas.microsoft.com/office/drawing/2014/main" id="{52D4FCF3-D88E-492B-855B-B883916AB479}"/>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3" name="CommandButton1" hidden="1">
          <a:extLst>
            <a:ext uri="{63B3BB69-23CF-44E3-9099-C40C66FF867C}">
              <a14:compatExt xmlns:a14="http://schemas.microsoft.com/office/drawing/2010/main" spid="_x0000_s61441"/>
            </a:ext>
            <a:ext uri="{FF2B5EF4-FFF2-40B4-BE49-F238E27FC236}">
              <a16:creationId xmlns:a16="http://schemas.microsoft.com/office/drawing/2014/main" id="{1212F224-EFE1-4E2D-8C74-92BC6C2D323F}"/>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94" name="CommandButton1" hidden="1">
          <a:extLst>
            <a:ext uri="{63B3BB69-23CF-44E3-9099-C40C66FF867C}">
              <a14:compatExt xmlns:a14="http://schemas.microsoft.com/office/drawing/2010/main" spid="_x0000_s61441"/>
            </a:ext>
            <a:ext uri="{FF2B5EF4-FFF2-40B4-BE49-F238E27FC236}">
              <a16:creationId xmlns:a16="http://schemas.microsoft.com/office/drawing/2014/main" id="{D75228D6-55EB-45F9-8D7E-7C825FA27073}"/>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5" name="CommandButton1" hidden="1">
          <a:extLst>
            <a:ext uri="{63B3BB69-23CF-44E3-9099-C40C66FF867C}">
              <a14:compatExt xmlns:a14="http://schemas.microsoft.com/office/drawing/2010/main" spid="_x0000_s61441"/>
            </a:ext>
            <a:ext uri="{FF2B5EF4-FFF2-40B4-BE49-F238E27FC236}">
              <a16:creationId xmlns:a16="http://schemas.microsoft.com/office/drawing/2014/main" id="{1DB3EBFB-91D0-4A27-8A0C-82AFE2F965EA}"/>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6" name="CommandButton1" hidden="1">
          <a:extLst>
            <a:ext uri="{63B3BB69-23CF-44E3-9099-C40C66FF867C}">
              <a14:compatExt xmlns:a14="http://schemas.microsoft.com/office/drawing/2010/main" spid="_x0000_s61441"/>
            </a:ext>
            <a:ext uri="{FF2B5EF4-FFF2-40B4-BE49-F238E27FC236}">
              <a16:creationId xmlns:a16="http://schemas.microsoft.com/office/drawing/2014/main" id="{F496F022-903B-4BD0-8A33-97AE49B885A2}"/>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97" name="CommandButton1" hidden="1">
          <a:extLst>
            <a:ext uri="{63B3BB69-23CF-44E3-9099-C40C66FF867C}">
              <a14:compatExt xmlns:a14="http://schemas.microsoft.com/office/drawing/2010/main" spid="_x0000_s61441"/>
            </a:ext>
            <a:ext uri="{FF2B5EF4-FFF2-40B4-BE49-F238E27FC236}">
              <a16:creationId xmlns:a16="http://schemas.microsoft.com/office/drawing/2014/main" id="{99CDB2E6-4DE8-4ED1-BAC3-FFC8432416B6}"/>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8" name="CommandButton1" hidden="1">
          <a:extLst>
            <a:ext uri="{63B3BB69-23CF-44E3-9099-C40C66FF867C}">
              <a14:compatExt xmlns:a14="http://schemas.microsoft.com/office/drawing/2010/main" spid="_x0000_s61441"/>
            </a:ext>
            <a:ext uri="{FF2B5EF4-FFF2-40B4-BE49-F238E27FC236}">
              <a16:creationId xmlns:a16="http://schemas.microsoft.com/office/drawing/2014/main" id="{D2DB72FB-2FE4-4707-8222-9F218EAA9A32}"/>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99" name="CommandButton1" hidden="1">
          <a:extLst>
            <a:ext uri="{63B3BB69-23CF-44E3-9099-C40C66FF867C}">
              <a14:compatExt xmlns:a14="http://schemas.microsoft.com/office/drawing/2010/main" spid="_x0000_s61441"/>
            </a:ext>
            <a:ext uri="{FF2B5EF4-FFF2-40B4-BE49-F238E27FC236}">
              <a16:creationId xmlns:a16="http://schemas.microsoft.com/office/drawing/2014/main" id="{C36CB2A1-2775-4A09-9C37-8188A4CAC0BB}"/>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100" name="CommandButton1" hidden="1">
          <a:extLst>
            <a:ext uri="{63B3BB69-23CF-44E3-9099-C40C66FF867C}">
              <a14:compatExt xmlns:a14="http://schemas.microsoft.com/office/drawing/2010/main" spid="_x0000_s61441"/>
            </a:ext>
            <a:ext uri="{FF2B5EF4-FFF2-40B4-BE49-F238E27FC236}">
              <a16:creationId xmlns:a16="http://schemas.microsoft.com/office/drawing/2014/main" id="{33B0E06F-2679-45D4-8A6F-0EFF62913404}"/>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1" name="CommandButton1" hidden="1">
          <a:extLst>
            <a:ext uri="{63B3BB69-23CF-44E3-9099-C40C66FF867C}">
              <a14:compatExt xmlns:a14="http://schemas.microsoft.com/office/drawing/2010/main" spid="_x0000_s61441"/>
            </a:ext>
            <a:ext uri="{FF2B5EF4-FFF2-40B4-BE49-F238E27FC236}">
              <a16:creationId xmlns:a16="http://schemas.microsoft.com/office/drawing/2014/main" id="{4C31D082-A2B7-41BA-893E-038F681A45BA}"/>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2" name="CommandButton1" hidden="1">
          <a:extLst>
            <a:ext uri="{63B3BB69-23CF-44E3-9099-C40C66FF867C}">
              <a14:compatExt xmlns:a14="http://schemas.microsoft.com/office/drawing/2010/main" spid="_x0000_s61441"/>
            </a:ext>
            <a:ext uri="{FF2B5EF4-FFF2-40B4-BE49-F238E27FC236}">
              <a16:creationId xmlns:a16="http://schemas.microsoft.com/office/drawing/2014/main" id="{B832B13B-5C68-4EF4-B754-C99E5154BF16}"/>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1274233"/>
    <xdr:sp macro="" textlink="">
      <xdr:nvSpPr>
        <xdr:cNvPr id="103" name="CommandButton1" hidden="1">
          <a:extLst>
            <a:ext uri="{63B3BB69-23CF-44E3-9099-C40C66FF867C}">
              <a14:compatExt xmlns:a14="http://schemas.microsoft.com/office/drawing/2010/main" spid="_x0000_s61441"/>
            </a:ext>
            <a:ext uri="{FF2B5EF4-FFF2-40B4-BE49-F238E27FC236}">
              <a16:creationId xmlns:a16="http://schemas.microsoft.com/office/drawing/2014/main" id="{4C9CBA84-77AA-4367-A8B4-87600F4C8D53}"/>
            </a:ext>
          </a:extLst>
        </xdr:cNvPr>
        <xdr:cNvSpPr/>
      </xdr:nvSpPr>
      <xdr:spPr bwMode="auto">
        <a:xfrm>
          <a:off x="185356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4" name="CommandButton1" hidden="1">
          <a:extLst>
            <a:ext uri="{63B3BB69-23CF-44E3-9099-C40C66FF867C}">
              <a14:compatExt xmlns:a14="http://schemas.microsoft.com/office/drawing/2010/main" spid="_x0000_s61441"/>
            </a:ext>
            <a:ext uri="{FF2B5EF4-FFF2-40B4-BE49-F238E27FC236}">
              <a16:creationId xmlns:a16="http://schemas.microsoft.com/office/drawing/2014/main" id="{C5F7B855-B242-4384-9BE5-E90171790FE6}"/>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5" name="CommandButton1" hidden="1">
          <a:extLst>
            <a:ext uri="{63B3BB69-23CF-44E3-9099-C40C66FF867C}">
              <a14:compatExt xmlns:a14="http://schemas.microsoft.com/office/drawing/2010/main" spid="_x0000_s61441"/>
            </a:ext>
            <a:ext uri="{FF2B5EF4-FFF2-40B4-BE49-F238E27FC236}">
              <a16:creationId xmlns:a16="http://schemas.microsoft.com/office/drawing/2014/main" id="{8C2C99A9-DE55-4397-A2D8-D4D928CCD7D9}"/>
            </a:ext>
          </a:extLst>
        </xdr:cNvPr>
        <xdr:cNvSpPr/>
      </xdr:nvSpPr>
      <xdr:spPr bwMode="auto">
        <a:xfrm>
          <a:off x="185356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6" name="CommandButton1" hidden="1">
          <a:extLst>
            <a:ext uri="{63B3BB69-23CF-44E3-9099-C40C66FF867C}">
              <a14:compatExt xmlns:a14="http://schemas.microsoft.com/office/drawing/2010/main" spid="_x0000_s61441"/>
            </a:ext>
            <a:ext uri="{FF2B5EF4-FFF2-40B4-BE49-F238E27FC236}">
              <a16:creationId xmlns:a16="http://schemas.microsoft.com/office/drawing/2014/main" id="{FED9300A-CB5E-43C2-96B4-A99EF11A8A5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07" name="CommandButton1" hidden="1">
          <a:extLst>
            <a:ext uri="{63B3BB69-23CF-44E3-9099-C40C66FF867C}">
              <a14:compatExt xmlns:a14="http://schemas.microsoft.com/office/drawing/2010/main" spid="_x0000_s61441"/>
            </a:ext>
            <a:ext uri="{FF2B5EF4-FFF2-40B4-BE49-F238E27FC236}">
              <a16:creationId xmlns:a16="http://schemas.microsoft.com/office/drawing/2014/main" id="{1D21ADBD-8A0F-4E24-88C6-9C2D0D97E47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8" name="CommandButton1" hidden="1">
          <a:extLst>
            <a:ext uri="{63B3BB69-23CF-44E3-9099-C40C66FF867C}">
              <a14:compatExt xmlns:a14="http://schemas.microsoft.com/office/drawing/2010/main" spid="_x0000_s61441"/>
            </a:ext>
            <a:ext uri="{FF2B5EF4-FFF2-40B4-BE49-F238E27FC236}">
              <a16:creationId xmlns:a16="http://schemas.microsoft.com/office/drawing/2014/main" id="{07846012-005D-4E01-BA15-3F5731EC351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9" name="CommandButton1" hidden="1">
          <a:extLst>
            <a:ext uri="{63B3BB69-23CF-44E3-9099-C40C66FF867C}">
              <a14:compatExt xmlns:a14="http://schemas.microsoft.com/office/drawing/2010/main" spid="_x0000_s61441"/>
            </a:ext>
            <a:ext uri="{FF2B5EF4-FFF2-40B4-BE49-F238E27FC236}">
              <a16:creationId xmlns:a16="http://schemas.microsoft.com/office/drawing/2014/main" id="{34EF447B-399B-4424-AB9B-9656D22A82E0}"/>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10" name="CommandButton1" hidden="1">
          <a:extLst>
            <a:ext uri="{63B3BB69-23CF-44E3-9099-C40C66FF867C}">
              <a14:compatExt xmlns:a14="http://schemas.microsoft.com/office/drawing/2010/main" spid="_x0000_s61441"/>
            </a:ext>
            <a:ext uri="{FF2B5EF4-FFF2-40B4-BE49-F238E27FC236}">
              <a16:creationId xmlns:a16="http://schemas.microsoft.com/office/drawing/2014/main" id="{E3F1DA3F-BE86-41C7-A696-DC9F1E242270}"/>
            </a:ext>
          </a:extLst>
        </xdr:cNvPr>
        <xdr:cNvSpPr/>
      </xdr:nvSpPr>
      <xdr:spPr bwMode="auto">
        <a:xfrm>
          <a:off x="200850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1" name="CommandButton1" hidden="1">
          <a:extLst>
            <a:ext uri="{63B3BB69-23CF-44E3-9099-C40C66FF867C}">
              <a14:compatExt xmlns:a14="http://schemas.microsoft.com/office/drawing/2010/main" spid="_x0000_s61441"/>
            </a:ext>
            <a:ext uri="{FF2B5EF4-FFF2-40B4-BE49-F238E27FC236}">
              <a16:creationId xmlns:a16="http://schemas.microsoft.com/office/drawing/2014/main" id="{EC15E481-BC44-48EE-8A6D-5E4FA56C99E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2" name="CommandButton1" hidden="1">
          <a:extLst>
            <a:ext uri="{63B3BB69-23CF-44E3-9099-C40C66FF867C}">
              <a14:compatExt xmlns:a14="http://schemas.microsoft.com/office/drawing/2010/main" spid="_x0000_s61441"/>
            </a:ext>
            <a:ext uri="{FF2B5EF4-FFF2-40B4-BE49-F238E27FC236}">
              <a16:creationId xmlns:a16="http://schemas.microsoft.com/office/drawing/2014/main" id="{D9CAABC5-E7FC-43EA-81FF-C5B07C5B6A2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3" name="CommandButton1" hidden="1">
          <a:extLst>
            <a:ext uri="{63B3BB69-23CF-44E3-9099-C40C66FF867C}">
              <a14:compatExt xmlns:a14="http://schemas.microsoft.com/office/drawing/2010/main" spid="_x0000_s61441"/>
            </a:ext>
            <a:ext uri="{FF2B5EF4-FFF2-40B4-BE49-F238E27FC236}">
              <a16:creationId xmlns:a16="http://schemas.microsoft.com/office/drawing/2014/main" id="{A588F294-45AD-438B-A752-CC5BE033AA2E}"/>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4" name="CommandButton1" hidden="1">
          <a:extLst>
            <a:ext uri="{63B3BB69-23CF-44E3-9099-C40C66FF867C}">
              <a14:compatExt xmlns:a14="http://schemas.microsoft.com/office/drawing/2010/main" spid="_x0000_s61441"/>
            </a:ext>
            <a:ext uri="{FF2B5EF4-FFF2-40B4-BE49-F238E27FC236}">
              <a16:creationId xmlns:a16="http://schemas.microsoft.com/office/drawing/2014/main" id="{1142D719-A88F-45CD-8C3F-C886415DE31A}"/>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5" name="CommandButton1" hidden="1">
          <a:extLst>
            <a:ext uri="{63B3BB69-23CF-44E3-9099-C40C66FF867C}">
              <a14:compatExt xmlns:a14="http://schemas.microsoft.com/office/drawing/2010/main" spid="_x0000_s61441"/>
            </a:ext>
            <a:ext uri="{FF2B5EF4-FFF2-40B4-BE49-F238E27FC236}">
              <a16:creationId xmlns:a16="http://schemas.microsoft.com/office/drawing/2014/main" id="{82BD6A14-2CE3-443F-8353-394D6554DA49}"/>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6" name="CommandButton1" hidden="1">
          <a:extLst>
            <a:ext uri="{63B3BB69-23CF-44E3-9099-C40C66FF867C}">
              <a14:compatExt xmlns:a14="http://schemas.microsoft.com/office/drawing/2010/main" spid="_x0000_s61441"/>
            </a:ext>
            <a:ext uri="{FF2B5EF4-FFF2-40B4-BE49-F238E27FC236}">
              <a16:creationId xmlns:a16="http://schemas.microsoft.com/office/drawing/2014/main" id="{CDB80019-62C3-4D45-BC5E-14CAF0F18845}"/>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7" name="CommandButton1" hidden="1">
          <a:extLst>
            <a:ext uri="{63B3BB69-23CF-44E3-9099-C40C66FF867C}">
              <a14:compatExt xmlns:a14="http://schemas.microsoft.com/office/drawing/2010/main" spid="_x0000_s61441"/>
            </a:ext>
            <a:ext uri="{FF2B5EF4-FFF2-40B4-BE49-F238E27FC236}">
              <a16:creationId xmlns:a16="http://schemas.microsoft.com/office/drawing/2014/main" id="{B867452C-BD3B-4A32-8A73-F433F3BE6B31}"/>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8" name="CommandButton1" hidden="1">
          <a:extLst>
            <a:ext uri="{63B3BB69-23CF-44E3-9099-C40C66FF867C}">
              <a14:compatExt xmlns:a14="http://schemas.microsoft.com/office/drawing/2010/main" spid="_x0000_s61441"/>
            </a:ext>
            <a:ext uri="{FF2B5EF4-FFF2-40B4-BE49-F238E27FC236}">
              <a16:creationId xmlns:a16="http://schemas.microsoft.com/office/drawing/2014/main" id="{C1B3778D-31DB-42F0-BD54-8FCCD8DB9191}"/>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19" name="CommandButton1" hidden="1">
          <a:extLst>
            <a:ext uri="{63B3BB69-23CF-44E3-9099-C40C66FF867C}">
              <a14:compatExt xmlns:a14="http://schemas.microsoft.com/office/drawing/2010/main" spid="_x0000_s61441"/>
            </a:ext>
            <a:ext uri="{FF2B5EF4-FFF2-40B4-BE49-F238E27FC236}">
              <a16:creationId xmlns:a16="http://schemas.microsoft.com/office/drawing/2014/main" id="{5CC1D9DF-28A4-41B0-983D-595A084F300C}"/>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0" name="CommandButton1" hidden="1">
          <a:extLst>
            <a:ext uri="{63B3BB69-23CF-44E3-9099-C40C66FF867C}">
              <a14:compatExt xmlns:a14="http://schemas.microsoft.com/office/drawing/2010/main" spid="_x0000_s61441"/>
            </a:ext>
            <a:ext uri="{FF2B5EF4-FFF2-40B4-BE49-F238E27FC236}">
              <a16:creationId xmlns:a16="http://schemas.microsoft.com/office/drawing/2014/main" id="{53D70028-8FD2-40CD-A58A-0CE55E399729}"/>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1" name="CommandButton1" hidden="1">
          <a:extLst>
            <a:ext uri="{63B3BB69-23CF-44E3-9099-C40C66FF867C}">
              <a14:compatExt xmlns:a14="http://schemas.microsoft.com/office/drawing/2010/main" spid="_x0000_s61441"/>
            </a:ext>
            <a:ext uri="{FF2B5EF4-FFF2-40B4-BE49-F238E27FC236}">
              <a16:creationId xmlns:a16="http://schemas.microsoft.com/office/drawing/2014/main" id="{459788B7-2B3B-48D6-AB5D-A19E38B907C1}"/>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2" name="CommandButton1" hidden="1">
          <a:extLst>
            <a:ext uri="{63B3BB69-23CF-44E3-9099-C40C66FF867C}">
              <a14:compatExt xmlns:a14="http://schemas.microsoft.com/office/drawing/2010/main" spid="_x0000_s61441"/>
            </a:ext>
            <a:ext uri="{FF2B5EF4-FFF2-40B4-BE49-F238E27FC236}">
              <a16:creationId xmlns:a16="http://schemas.microsoft.com/office/drawing/2014/main" id="{028BD559-80A2-4C9A-9ADC-B8A4A3160696}"/>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3" name="CommandButton1" hidden="1">
          <a:extLst>
            <a:ext uri="{63B3BB69-23CF-44E3-9099-C40C66FF867C}">
              <a14:compatExt xmlns:a14="http://schemas.microsoft.com/office/drawing/2010/main" spid="_x0000_s61441"/>
            </a:ext>
            <a:ext uri="{FF2B5EF4-FFF2-40B4-BE49-F238E27FC236}">
              <a16:creationId xmlns:a16="http://schemas.microsoft.com/office/drawing/2014/main" id="{FC290122-B191-407B-AC70-9EEA1565C9D5}"/>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4" name="CommandButton1" hidden="1">
          <a:extLst>
            <a:ext uri="{63B3BB69-23CF-44E3-9099-C40C66FF867C}">
              <a14:compatExt xmlns:a14="http://schemas.microsoft.com/office/drawing/2010/main" spid="_x0000_s61441"/>
            </a:ext>
            <a:ext uri="{FF2B5EF4-FFF2-40B4-BE49-F238E27FC236}">
              <a16:creationId xmlns:a16="http://schemas.microsoft.com/office/drawing/2014/main" id="{5D91C29E-9EDE-427A-9F6F-631F8F675F23}"/>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5" name="CommandButton1" hidden="1">
          <a:extLst>
            <a:ext uri="{63B3BB69-23CF-44E3-9099-C40C66FF867C}">
              <a14:compatExt xmlns:a14="http://schemas.microsoft.com/office/drawing/2010/main" spid="_x0000_s61441"/>
            </a:ext>
            <a:ext uri="{FF2B5EF4-FFF2-40B4-BE49-F238E27FC236}">
              <a16:creationId xmlns:a16="http://schemas.microsoft.com/office/drawing/2014/main" id="{0D537FE9-B6A5-4C15-8156-A88BCAEA264C}"/>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6" name="CommandButton1" hidden="1">
          <a:extLst>
            <a:ext uri="{63B3BB69-23CF-44E3-9099-C40C66FF867C}">
              <a14:compatExt xmlns:a14="http://schemas.microsoft.com/office/drawing/2010/main" spid="_x0000_s61441"/>
            </a:ext>
            <a:ext uri="{FF2B5EF4-FFF2-40B4-BE49-F238E27FC236}">
              <a16:creationId xmlns:a16="http://schemas.microsoft.com/office/drawing/2014/main" id="{AB179124-CFBC-4180-AC98-A26B8E6AD5F9}"/>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7" name="CommandButton1" hidden="1">
          <a:extLst>
            <a:ext uri="{63B3BB69-23CF-44E3-9099-C40C66FF867C}">
              <a14:compatExt xmlns:a14="http://schemas.microsoft.com/office/drawing/2010/main" spid="_x0000_s61441"/>
            </a:ext>
            <a:ext uri="{FF2B5EF4-FFF2-40B4-BE49-F238E27FC236}">
              <a16:creationId xmlns:a16="http://schemas.microsoft.com/office/drawing/2014/main" id="{A658DCB9-D3E8-4847-B5B1-A45D71F4BD90}"/>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8" name="CommandButton1" hidden="1">
          <a:extLst>
            <a:ext uri="{63B3BB69-23CF-44E3-9099-C40C66FF867C}">
              <a14:compatExt xmlns:a14="http://schemas.microsoft.com/office/drawing/2010/main" spid="_x0000_s61441"/>
            </a:ext>
            <a:ext uri="{FF2B5EF4-FFF2-40B4-BE49-F238E27FC236}">
              <a16:creationId xmlns:a16="http://schemas.microsoft.com/office/drawing/2014/main" id="{0F3DA813-7942-4FD7-A82B-6A5D488AD78D}"/>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29" name="CommandButton1" hidden="1">
          <a:extLst>
            <a:ext uri="{63B3BB69-23CF-44E3-9099-C40C66FF867C}">
              <a14:compatExt xmlns:a14="http://schemas.microsoft.com/office/drawing/2010/main" spid="_x0000_s61441"/>
            </a:ext>
            <a:ext uri="{FF2B5EF4-FFF2-40B4-BE49-F238E27FC236}">
              <a16:creationId xmlns:a16="http://schemas.microsoft.com/office/drawing/2014/main" id="{9CAEFFA9-D60D-4C7C-A7C7-862A9E3E2A25}"/>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0" name="CommandButton1" hidden="1">
          <a:extLst>
            <a:ext uri="{63B3BB69-23CF-44E3-9099-C40C66FF867C}">
              <a14:compatExt xmlns:a14="http://schemas.microsoft.com/office/drawing/2010/main" spid="_x0000_s61441"/>
            </a:ext>
            <a:ext uri="{FF2B5EF4-FFF2-40B4-BE49-F238E27FC236}">
              <a16:creationId xmlns:a16="http://schemas.microsoft.com/office/drawing/2014/main" id="{42EACB27-D88A-42EC-BDD9-5237F22BC42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1" name="CommandButton1" hidden="1">
          <a:extLst>
            <a:ext uri="{63B3BB69-23CF-44E3-9099-C40C66FF867C}">
              <a14:compatExt xmlns:a14="http://schemas.microsoft.com/office/drawing/2010/main" spid="_x0000_s61441"/>
            </a:ext>
            <a:ext uri="{FF2B5EF4-FFF2-40B4-BE49-F238E27FC236}">
              <a16:creationId xmlns:a16="http://schemas.microsoft.com/office/drawing/2014/main" id="{052441B1-72FA-4891-B27D-7700AA3C7CC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132" name="CommandButton1" hidden="1">
          <a:extLst>
            <a:ext uri="{63B3BB69-23CF-44E3-9099-C40C66FF867C}">
              <a14:compatExt xmlns:a14="http://schemas.microsoft.com/office/drawing/2010/main" spid="_x0000_s61441"/>
            </a:ext>
            <a:ext uri="{FF2B5EF4-FFF2-40B4-BE49-F238E27FC236}">
              <a16:creationId xmlns:a16="http://schemas.microsoft.com/office/drawing/2014/main" id="{A2F952C4-63A5-4820-B331-6C40E309AAD3}"/>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3" name="CommandButton1" hidden="1">
          <a:extLst>
            <a:ext uri="{63B3BB69-23CF-44E3-9099-C40C66FF867C}">
              <a14:compatExt xmlns:a14="http://schemas.microsoft.com/office/drawing/2010/main" spid="_x0000_s61441"/>
            </a:ext>
            <a:ext uri="{FF2B5EF4-FFF2-40B4-BE49-F238E27FC236}">
              <a16:creationId xmlns:a16="http://schemas.microsoft.com/office/drawing/2014/main" id="{CD41F4DF-152E-4DED-874A-00AD9746F0B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4" name="CommandButton1" hidden="1">
          <a:extLst>
            <a:ext uri="{63B3BB69-23CF-44E3-9099-C40C66FF867C}">
              <a14:compatExt xmlns:a14="http://schemas.microsoft.com/office/drawing/2010/main" spid="_x0000_s61441"/>
            </a:ext>
            <a:ext uri="{FF2B5EF4-FFF2-40B4-BE49-F238E27FC236}">
              <a16:creationId xmlns:a16="http://schemas.microsoft.com/office/drawing/2014/main" id="{9EA4012B-36BB-406A-B429-85D9E691E76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5" name="CommandButton1" hidden="1">
          <a:extLst>
            <a:ext uri="{63B3BB69-23CF-44E3-9099-C40C66FF867C}">
              <a14:compatExt xmlns:a14="http://schemas.microsoft.com/office/drawing/2010/main" spid="_x0000_s61441"/>
            </a:ext>
            <a:ext uri="{FF2B5EF4-FFF2-40B4-BE49-F238E27FC236}">
              <a16:creationId xmlns:a16="http://schemas.microsoft.com/office/drawing/2014/main" id="{23DB9870-E5FA-423D-B17C-8E7856BC369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6" name="CommandButton1" hidden="1">
          <a:extLst>
            <a:ext uri="{63B3BB69-23CF-44E3-9099-C40C66FF867C}">
              <a14:compatExt xmlns:a14="http://schemas.microsoft.com/office/drawing/2010/main" spid="_x0000_s61441"/>
            </a:ext>
            <a:ext uri="{FF2B5EF4-FFF2-40B4-BE49-F238E27FC236}">
              <a16:creationId xmlns:a16="http://schemas.microsoft.com/office/drawing/2014/main" id="{A3037C2E-D076-4C1E-8AEB-0ECC3C6C496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7" name="CommandButton1" hidden="1">
          <a:extLst>
            <a:ext uri="{63B3BB69-23CF-44E3-9099-C40C66FF867C}">
              <a14:compatExt xmlns:a14="http://schemas.microsoft.com/office/drawing/2010/main" spid="_x0000_s61441"/>
            </a:ext>
            <a:ext uri="{FF2B5EF4-FFF2-40B4-BE49-F238E27FC236}">
              <a16:creationId xmlns:a16="http://schemas.microsoft.com/office/drawing/2014/main" id="{501634C6-CF74-4049-BBA3-61E499BB779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8" name="CommandButton1" hidden="1">
          <a:extLst>
            <a:ext uri="{63B3BB69-23CF-44E3-9099-C40C66FF867C}">
              <a14:compatExt xmlns:a14="http://schemas.microsoft.com/office/drawing/2010/main" spid="_x0000_s61441"/>
            </a:ext>
            <a:ext uri="{FF2B5EF4-FFF2-40B4-BE49-F238E27FC236}">
              <a16:creationId xmlns:a16="http://schemas.microsoft.com/office/drawing/2014/main" id="{1EC07985-8F8E-42AC-832D-1F27D0C6256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39" name="CommandButton1" hidden="1">
          <a:extLst>
            <a:ext uri="{63B3BB69-23CF-44E3-9099-C40C66FF867C}">
              <a14:compatExt xmlns:a14="http://schemas.microsoft.com/office/drawing/2010/main" spid="_x0000_s61441"/>
            </a:ext>
            <a:ext uri="{FF2B5EF4-FFF2-40B4-BE49-F238E27FC236}">
              <a16:creationId xmlns:a16="http://schemas.microsoft.com/office/drawing/2014/main" id="{359AECFA-B481-44F8-B2DC-3A642430D79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0" name="CommandButton1" hidden="1">
          <a:extLst>
            <a:ext uri="{63B3BB69-23CF-44E3-9099-C40C66FF867C}">
              <a14:compatExt xmlns:a14="http://schemas.microsoft.com/office/drawing/2010/main" spid="_x0000_s61441"/>
            </a:ext>
            <a:ext uri="{FF2B5EF4-FFF2-40B4-BE49-F238E27FC236}">
              <a16:creationId xmlns:a16="http://schemas.microsoft.com/office/drawing/2014/main" id="{D22E57E3-84AD-4905-B7C8-E08C638BE4F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1" name="CommandButton1" hidden="1">
          <a:extLst>
            <a:ext uri="{63B3BB69-23CF-44E3-9099-C40C66FF867C}">
              <a14:compatExt xmlns:a14="http://schemas.microsoft.com/office/drawing/2010/main" spid="_x0000_s61441"/>
            </a:ext>
            <a:ext uri="{FF2B5EF4-FFF2-40B4-BE49-F238E27FC236}">
              <a16:creationId xmlns:a16="http://schemas.microsoft.com/office/drawing/2014/main" id="{AC578DD0-484B-40F2-839A-22CB47C8D59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2" name="CommandButton1" hidden="1">
          <a:extLst>
            <a:ext uri="{63B3BB69-23CF-44E3-9099-C40C66FF867C}">
              <a14:compatExt xmlns:a14="http://schemas.microsoft.com/office/drawing/2010/main" spid="_x0000_s61441"/>
            </a:ext>
            <a:ext uri="{FF2B5EF4-FFF2-40B4-BE49-F238E27FC236}">
              <a16:creationId xmlns:a16="http://schemas.microsoft.com/office/drawing/2014/main" id="{903C43DD-F408-4704-97F6-8C83FFA451B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3" name="CommandButton1" hidden="1">
          <a:extLst>
            <a:ext uri="{63B3BB69-23CF-44E3-9099-C40C66FF867C}">
              <a14:compatExt xmlns:a14="http://schemas.microsoft.com/office/drawing/2010/main" spid="_x0000_s61441"/>
            </a:ext>
            <a:ext uri="{FF2B5EF4-FFF2-40B4-BE49-F238E27FC236}">
              <a16:creationId xmlns:a16="http://schemas.microsoft.com/office/drawing/2014/main" id="{CF2E8920-647E-41F0-B145-0B4F9DD6CA4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4" name="CommandButton1" hidden="1">
          <a:extLst>
            <a:ext uri="{63B3BB69-23CF-44E3-9099-C40C66FF867C}">
              <a14:compatExt xmlns:a14="http://schemas.microsoft.com/office/drawing/2010/main" spid="_x0000_s61441"/>
            </a:ext>
            <a:ext uri="{FF2B5EF4-FFF2-40B4-BE49-F238E27FC236}">
              <a16:creationId xmlns:a16="http://schemas.microsoft.com/office/drawing/2014/main" id="{46FBDA6C-69F6-4355-8FF9-05203DA05A2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5" name="CommandButton1" hidden="1">
          <a:extLst>
            <a:ext uri="{63B3BB69-23CF-44E3-9099-C40C66FF867C}">
              <a14:compatExt xmlns:a14="http://schemas.microsoft.com/office/drawing/2010/main" spid="_x0000_s61441"/>
            </a:ext>
            <a:ext uri="{FF2B5EF4-FFF2-40B4-BE49-F238E27FC236}">
              <a16:creationId xmlns:a16="http://schemas.microsoft.com/office/drawing/2014/main" id="{70B65219-F396-4836-91B8-4C8273ED852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6" name="CommandButton1" hidden="1">
          <a:extLst>
            <a:ext uri="{63B3BB69-23CF-44E3-9099-C40C66FF867C}">
              <a14:compatExt xmlns:a14="http://schemas.microsoft.com/office/drawing/2010/main" spid="_x0000_s61441"/>
            </a:ext>
            <a:ext uri="{FF2B5EF4-FFF2-40B4-BE49-F238E27FC236}">
              <a16:creationId xmlns:a16="http://schemas.microsoft.com/office/drawing/2014/main" id="{908A8C70-0C60-4015-B46B-4ABC4957E05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7" name="CommandButton1" hidden="1">
          <a:extLst>
            <a:ext uri="{63B3BB69-23CF-44E3-9099-C40C66FF867C}">
              <a14:compatExt xmlns:a14="http://schemas.microsoft.com/office/drawing/2010/main" spid="_x0000_s61441"/>
            </a:ext>
            <a:ext uri="{FF2B5EF4-FFF2-40B4-BE49-F238E27FC236}">
              <a16:creationId xmlns:a16="http://schemas.microsoft.com/office/drawing/2014/main" id="{FD2167ED-FD0B-4BC9-8071-562207F4EBA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8" name="CommandButton1" hidden="1">
          <a:extLst>
            <a:ext uri="{63B3BB69-23CF-44E3-9099-C40C66FF867C}">
              <a14:compatExt xmlns:a14="http://schemas.microsoft.com/office/drawing/2010/main" spid="_x0000_s61441"/>
            </a:ext>
            <a:ext uri="{FF2B5EF4-FFF2-40B4-BE49-F238E27FC236}">
              <a16:creationId xmlns:a16="http://schemas.microsoft.com/office/drawing/2014/main" id="{3B46CD0E-EE46-4FEF-A2A0-7FA5E66F44C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49" name="CommandButton1" hidden="1">
          <a:extLst>
            <a:ext uri="{63B3BB69-23CF-44E3-9099-C40C66FF867C}">
              <a14:compatExt xmlns:a14="http://schemas.microsoft.com/office/drawing/2010/main" spid="_x0000_s61441"/>
            </a:ext>
            <a:ext uri="{FF2B5EF4-FFF2-40B4-BE49-F238E27FC236}">
              <a16:creationId xmlns:a16="http://schemas.microsoft.com/office/drawing/2014/main" id="{03639A36-F926-4E81-BC04-D5F97A2F546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50" name="CommandButton1" hidden="1">
          <a:extLst>
            <a:ext uri="{63B3BB69-23CF-44E3-9099-C40C66FF867C}">
              <a14:compatExt xmlns:a14="http://schemas.microsoft.com/office/drawing/2010/main" spid="_x0000_s61441"/>
            </a:ext>
            <a:ext uri="{FF2B5EF4-FFF2-40B4-BE49-F238E27FC236}">
              <a16:creationId xmlns:a16="http://schemas.microsoft.com/office/drawing/2014/main" id="{8E1A3F1C-521B-4F97-A362-92114E3E2A9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51" name="CommandButton1" hidden="1">
          <a:extLst>
            <a:ext uri="{63B3BB69-23CF-44E3-9099-C40C66FF867C}">
              <a14:compatExt xmlns:a14="http://schemas.microsoft.com/office/drawing/2010/main" spid="_x0000_s61441"/>
            </a:ext>
            <a:ext uri="{FF2B5EF4-FFF2-40B4-BE49-F238E27FC236}">
              <a16:creationId xmlns:a16="http://schemas.microsoft.com/office/drawing/2014/main" id="{0A4C22DE-A5F7-4F43-A19E-88BA5966299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2" name="CommandButton1" hidden="1">
          <a:extLst>
            <a:ext uri="{63B3BB69-23CF-44E3-9099-C40C66FF867C}">
              <a14:compatExt xmlns:a14="http://schemas.microsoft.com/office/drawing/2010/main" spid="_x0000_s61441"/>
            </a:ext>
            <a:ext uri="{FF2B5EF4-FFF2-40B4-BE49-F238E27FC236}">
              <a16:creationId xmlns:a16="http://schemas.microsoft.com/office/drawing/2014/main" id="{2E456C54-EC71-4736-8106-6614558BAD4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3" name="CommandButton1" hidden="1">
          <a:extLst>
            <a:ext uri="{63B3BB69-23CF-44E3-9099-C40C66FF867C}">
              <a14:compatExt xmlns:a14="http://schemas.microsoft.com/office/drawing/2010/main" spid="_x0000_s61441"/>
            </a:ext>
            <a:ext uri="{FF2B5EF4-FFF2-40B4-BE49-F238E27FC236}">
              <a16:creationId xmlns:a16="http://schemas.microsoft.com/office/drawing/2014/main" id="{1CDA085D-3DF4-45FF-A738-AB0BEA483B1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54" name="CommandButton1" hidden="1">
          <a:extLst>
            <a:ext uri="{63B3BB69-23CF-44E3-9099-C40C66FF867C}">
              <a14:compatExt xmlns:a14="http://schemas.microsoft.com/office/drawing/2010/main" spid="_x0000_s61441"/>
            </a:ext>
            <a:ext uri="{FF2B5EF4-FFF2-40B4-BE49-F238E27FC236}">
              <a16:creationId xmlns:a16="http://schemas.microsoft.com/office/drawing/2014/main" id="{A343AFDC-BD33-44AE-9DF9-10692C4BDF12}"/>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5" name="CommandButton1" hidden="1">
          <a:extLst>
            <a:ext uri="{63B3BB69-23CF-44E3-9099-C40C66FF867C}">
              <a14:compatExt xmlns:a14="http://schemas.microsoft.com/office/drawing/2010/main" spid="_x0000_s61441"/>
            </a:ext>
            <a:ext uri="{FF2B5EF4-FFF2-40B4-BE49-F238E27FC236}">
              <a16:creationId xmlns:a16="http://schemas.microsoft.com/office/drawing/2014/main" id="{40D3D910-999B-40AB-8E04-9BD980B66E5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6" name="CommandButton1" hidden="1">
          <a:extLst>
            <a:ext uri="{63B3BB69-23CF-44E3-9099-C40C66FF867C}">
              <a14:compatExt xmlns:a14="http://schemas.microsoft.com/office/drawing/2010/main" spid="_x0000_s61441"/>
            </a:ext>
            <a:ext uri="{FF2B5EF4-FFF2-40B4-BE49-F238E27FC236}">
              <a16:creationId xmlns:a16="http://schemas.microsoft.com/office/drawing/2014/main" id="{888979D5-9657-445E-9A31-56D8589B990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7" name="CommandButton1" hidden="1">
          <a:extLst>
            <a:ext uri="{63B3BB69-23CF-44E3-9099-C40C66FF867C}">
              <a14:compatExt xmlns:a14="http://schemas.microsoft.com/office/drawing/2010/main" spid="_x0000_s61441"/>
            </a:ext>
            <a:ext uri="{FF2B5EF4-FFF2-40B4-BE49-F238E27FC236}">
              <a16:creationId xmlns:a16="http://schemas.microsoft.com/office/drawing/2014/main" id="{08909A1C-5FE3-47DE-A638-35B69C364A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8" name="CommandButton1" hidden="1">
          <a:extLst>
            <a:ext uri="{63B3BB69-23CF-44E3-9099-C40C66FF867C}">
              <a14:compatExt xmlns:a14="http://schemas.microsoft.com/office/drawing/2010/main" spid="_x0000_s61441"/>
            </a:ext>
            <a:ext uri="{FF2B5EF4-FFF2-40B4-BE49-F238E27FC236}">
              <a16:creationId xmlns:a16="http://schemas.microsoft.com/office/drawing/2014/main" id="{FDBA4EB3-E622-443F-B837-6A5224EF7B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59" name="CommandButton1" hidden="1">
          <a:extLst>
            <a:ext uri="{63B3BB69-23CF-44E3-9099-C40C66FF867C}">
              <a14:compatExt xmlns:a14="http://schemas.microsoft.com/office/drawing/2010/main" spid="_x0000_s61441"/>
            </a:ext>
            <a:ext uri="{FF2B5EF4-FFF2-40B4-BE49-F238E27FC236}">
              <a16:creationId xmlns:a16="http://schemas.microsoft.com/office/drawing/2014/main" id="{1D7D12AA-0B5B-4878-B93B-AE59986D605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0" name="CommandButton1" hidden="1">
          <a:extLst>
            <a:ext uri="{63B3BB69-23CF-44E3-9099-C40C66FF867C}">
              <a14:compatExt xmlns:a14="http://schemas.microsoft.com/office/drawing/2010/main" spid="_x0000_s61441"/>
            </a:ext>
            <a:ext uri="{FF2B5EF4-FFF2-40B4-BE49-F238E27FC236}">
              <a16:creationId xmlns:a16="http://schemas.microsoft.com/office/drawing/2014/main" id="{E7754365-8F13-4A39-8DF3-C762241EAF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1" name="CommandButton1" hidden="1">
          <a:extLst>
            <a:ext uri="{63B3BB69-23CF-44E3-9099-C40C66FF867C}">
              <a14:compatExt xmlns:a14="http://schemas.microsoft.com/office/drawing/2010/main" spid="_x0000_s61441"/>
            </a:ext>
            <a:ext uri="{FF2B5EF4-FFF2-40B4-BE49-F238E27FC236}">
              <a16:creationId xmlns:a16="http://schemas.microsoft.com/office/drawing/2014/main" id="{B5EE2266-30B1-4BFD-BB81-2113AED02D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2" name="CommandButton1" hidden="1">
          <a:extLst>
            <a:ext uri="{63B3BB69-23CF-44E3-9099-C40C66FF867C}">
              <a14:compatExt xmlns:a14="http://schemas.microsoft.com/office/drawing/2010/main" spid="_x0000_s61441"/>
            </a:ext>
            <a:ext uri="{FF2B5EF4-FFF2-40B4-BE49-F238E27FC236}">
              <a16:creationId xmlns:a16="http://schemas.microsoft.com/office/drawing/2014/main" id="{11C9E3ED-13FE-4221-A04E-55F5B489250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3" name="CommandButton1" hidden="1">
          <a:extLst>
            <a:ext uri="{63B3BB69-23CF-44E3-9099-C40C66FF867C}">
              <a14:compatExt xmlns:a14="http://schemas.microsoft.com/office/drawing/2010/main" spid="_x0000_s61441"/>
            </a:ext>
            <a:ext uri="{FF2B5EF4-FFF2-40B4-BE49-F238E27FC236}">
              <a16:creationId xmlns:a16="http://schemas.microsoft.com/office/drawing/2014/main" id="{FB15071D-65C1-4D17-A107-4008E2E37DB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4" name="CommandButton1" hidden="1">
          <a:extLst>
            <a:ext uri="{63B3BB69-23CF-44E3-9099-C40C66FF867C}">
              <a14:compatExt xmlns:a14="http://schemas.microsoft.com/office/drawing/2010/main" spid="_x0000_s61441"/>
            </a:ext>
            <a:ext uri="{FF2B5EF4-FFF2-40B4-BE49-F238E27FC236}">
              <a16:creationId xmlns:a16="http://schemas.microsoft.com/office/drawing/2014/main" id="{69E35637-B2F2-4D01-BF3B-3F1DE036B7F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 name="CommandButton1" hidden="1">
          <a:extLst>
            <a:ext uri="{63B3BB69-23CF-44E3-9099-C40C66FF867C}">
              <a14:compatExt xmlns:a14="http://schemas.microsoft.com/office/drawing/2010/main" spid="_x0000_s61441"/>
            </a:ext>
            <a:ext uri="{FF2B5EF4-FFF2-40B4-BE49-F238E27FC236}">
              <a16:creationId xmlns:a16="http://schemas.microsoft.com/office/drawing/2014/main" id="{51B2BC89-D21A-4D1A-88AC-25F69FCF0A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 name="CommandButton1" hidden="1">
          <a:extLst>
            <a:ext uri="{63B3BB69-23CF-44E3-9099-C40C66FF867C}">
              <a14:compatExt xmlns:a14="http://schemas.microsoft.com/office/drawing/2010/main" spid="_x0000_s61441"/>
            </a:ext>
            <a:ext uri="{FF2B5EF4-FFF2-40B4-BE49-F238E27FC236}">
              <a16:creationId xmlns:a16="http://schemas.microsoft.com/office/drawing/2014/main" id="{9C8320DB-E686-4A3C-8D41-C96F2BA2D52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7" name="CommandButton1" hidden="1">
          <a:extLst>
            <a:ext uri="{63B3BB69-23CF-44E3-9099-C40C66FF867C}">
              <a14:compatExt xmlns:a14="http://schemas.microsoft.com/office/drawing/2010/main" spid="_x0000_s61441"/>
            </a:ext>
            <a:ext uri="{FF2B5EF4-FFF2-40B4-BE49-F238E27FC236}">
              <a16:creationId xmlns:a16="http://schemas.microsoft.com/office/drawing/2014/main" id="{3AB320C8-3DEE-4131-8397-35CEC169DEC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8" name="CommandButton1" hidden="1">
          <a:extLst>
            <a:ext uri="{63B3BB69-23CF-44E3-9099-C40C66FF867C}">
              <a14:compatExt xmlns:a14="http://schemas.microsoft.com/office/drawing/2010/main" spid="_x0000_s61441"/>
            </a:ext>
            <a:ext uri="{FF2B5EF4-FFF2-40B4-BE49-F238E27FC236}">
              <a16:creationId xmlns:a16="http://schemas.microsoft.com/office/drawing/2014/main" id="{828802D9-8D78-48FA-A7E8-D0D108E522C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 name="CommandButton1" hidden="1">
          <a:extLst>
            <a:ext uri="{63B3BB69-23CF-44E3-9099-C40C66FF867C}">
              <a14:compatExt xmlns:a14="http://schemas.microsoft.com/office/drawing/2010/main" spid="_x0000_s61441"/>
            </a:ext>
            <a:ext uri="{FF2B5EF4-FFF2-40B4-BE49-F238E27FC236}">
              <a16:creationId xmlns:a16="http://schemas.microsoft.com/office/drawing/2014/main" id="{69AC84E4-EA76-4992-A2BE-179F4298F55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 name="CommandButton1" hidden="1">
          <a:extLst>
            <a:ext uri="{63B3BB69-23CF-44E3-9099-C40C66FF867C}">
              <a14:compatExt xmlns:a14="http://schemas.microsoft.com/office/drawing/2010/main" spid="_x0000_s61441"/>
            </a:ext>
            <a:ext uri="{FF2B5EF4-FFF2-40B4-BE49-F238E27FC236}">
              <a16:creationId xmlns:a16="http://schemas.microsoft.com/office/drawing/2014/main" id="{703DF34C-F506-4259-A3CB-C3BC99326F5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 name="CommandButton1" hidden="1">
          <a:extLst>
            <a:ext uri="{63B3BB69-23CF-44E3-9099-C40C66FF867C}">
              <a14:compatExt xmlns:a14="http://schemas.microsoft.com/office/drawing/2010/main" spid="_x0000_s61441"/>
            </a:ext>
            <a:ext uri="{FF2B5EF4-FFF2-40B4-BE49-F238E27FC236}">
              <a16:creationId xmlns:a16="http://schemas.microsoft.com/office/drawing/2014/main" id="{8A069069-08BC-4505-BD69-E88552C1B1D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 name="CommandButton1" hidden="1">
          <a:extLst>
            <a:ext uri="{63B3BB69-23CF-44E3-9099-C40C66FF867C}">
              <a14:compatExt xmlns:a14="http://schemas.microsoft.com/office/drawing/2010/main" spid="_x0000_s61441"/>
            </a:ext>
            <a:ext uri="{FF2B5EF4-FFF2-40B4-BE49-F238E27FC236}">
              <a16:creationId xmlns:a16="http://schemas.microsoft.com/office/drawing/2014/main" id="{A85E46D0-2E47-4C93-BED1-A75B813EA46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 name="CommandButton1" hidden="1">
          <a:extLst>
            <a:ext uri="{63B3BB69-23CF-44E3-9099-C40C66FF867C}">
              <a14:compatExt xmlns:a14="http://schemas.microsoft.com/office/drawing/2010/main" spid="_x0000_s61441"/>
            </a:ext>
            <a:ext uri="{FF2B5EF4-FFF2-40B4-BE49-F238E27FC236}">
              <a16:creationId xmlns:a16="http://schemas.microsoft.com/office/drawing/2014/main" id="{00EE843F-5E7A-4639-B2B6-A15FB710DC8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74" name="CommandButton1" hidden="1">
          <a:extLst>
            <a:ext uri="{63B3BB69-23CF-44E3-9099-C40C66FF867C}">
              <a14:compatExt xmlns:a14="http://schemas.microsoft.com/office/drawing/2010/main" spid="_x0000_s61441"/>
            </a:ext>
            <a:ext uri="{FF2B5EF4-FFF2-40B4-BE49-F238E27FC236}">
              <a16:creationId xmlns:a16="http://schemas.microsoft.com/office/drawing/2014/main" id="{1D2F51EF-12AB-4BC1-8611-3D35E6207C0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75" name="CommandButton1" hidden="1">
          <a:extLst>
            <a:ext uri="{63B3BB69-23CF-44E3-9099-C40C66FF867C}">
              <a14:compatExt xmlns:a14="http://schemas.microsoft.com/office/drawing/2010/main" spid="_x0000_s61441"/>
            </a:ext>
            <a:ext uri="{FF2B5EF4-FFF2-40B4-BE49-F238E27FC236}">
              <a16:creationId xmlns:a16="http://schemas.microsoft.com/office/drawing/2014/main" id="{CA7EAE6F-4CA7-4F92-8F32-57769577385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176" name="CommandButton1" hidden="1">
          <a:extLst>
            <a:ext uri="{63B3BB69-23CF-44E3-9099-C40C66FF867C}">
              <a14:compatExt xmlns:a14="http://schemas.microsoft.com/office/drawing/2010/main" spid="_x0000_s61441"/>
            </a:ext>
            <a:ext uri="{FF2B5EF4-FFF2-40B4-BE49-F238E27FC236}">
              <a16:creationId xmlns:a16="http://schemas.microsoft.com/office/drawing/2014/main" id="{945A2C7B-46BB-4915-B017-9E4462592F88}"/>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77" name="CommandButton1" hidden="1">
          <a:extLst>
            <a:ext uri="{63B3BB69-23CF-44E3-9099-C40C66FF867C}">
              <a14:compatExt xmlns:a14="http://schemas.microsoft.com/office/drawing/2010/main" spid="_x0000_s61441"/>
            </a:ext>
            <a:ext uri="{FF2B5EF4-FFF2-40B4-BE49-F238E27FC236}">
              <a16:creationId xmlns:a16="http://schemas.microsoft.com/office/drawing/2014/main" id="{512F67A0-1CF0-48D7-9FFB-FBA476E7594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78" name="CommandButton1" hidden="1">
          <a:extLst>
            <a:ext uri="{63B3BB69-23CF-44E3-9099-C40C66FF867C}">
              <a14:compatExt xmlns:a14="http://schemas.microsoft.com/office/drawing/2010/main" spid="_x0000_s61441"/>
            </a:ext>
            <a:ext uri="{FF2B5EF4-FFF2-40B4-BE49-F238E27FC236}">
              <a16:creationId xmlns:a16="http://schemas.microsoft.com/office/drawing/2014/main" id="{4645F05F-45C3-4D6B-9852-74DCF18D6FA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79" name="CommandButton1" hidden="1">
          <a:extLst>
            <a:ext uri="{63B3BB69-23CF-44E3-9099-C40C66FF867C}">
              <a14:compatExt xmlns:a14="http://schemas.microsoft.com/office/drawing/2010/main" spid="_x0000_s61441"/>
            </a:ext>
            <a:ext uri="{FF2B5EF4-FFF2-40B4-BE49-F238E27FC236}">
              <a16:creationId xmlns:a16="http://schemas.microsoft.com/office/drawing/2014/main" id="{E7E52DE7-BD7E-4EEB-B0D8-FBAF9060908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0" name="CommandButton1" hidden="1">
          <a:extLst>
            <a:ext uri="{63B3BB69-23CF-44E3-9099-C40C66FF867C}">
              <a14:compatExt xmlns:a14="http://schemas.microsoft.com/office/drawing/2010/main" spid="_x0000_s61441"/>
            </a:ext>
            <a:ext uri="{FF2B5EF4-FFF2-40B4-BE49-F238E27FC236}">
              <a16:creationId xmlns:a16="http://schemas.microsoft.com/office/drawing/2014/main" id="{EE4E7CBC-19D8-4F96-9C84-DAD6D456016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1" name="CommandButton1" hidden="1">
          <a:extLst>
            <a:ext uri="{63B3BB69-23CF-44E3-9099-C40C66FF867C}">
              <a14:compatExt xmlns:a14="http://schemas.microsoft.com/office/drawing/2010/main" spid="_x0000_s61441"/>
            </a:ext>
            <a:ext uri="{FF2B5EF4-FFF2-40B4-BE49-F238E27FC236}">
              <a16:creationId xmlns:a16="http://schemas.microsoft.com/office/drawing/2014/main" id="{CD4973A2-5BBC-41D6-A1D3-6A857A3B4BF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2" name="CommandButton1" hidden="1">
          <a:extLst>
            <a:ext uri="{63B3BB69-23CF-44E3-9099-C40C66FF867C}">
              <a14:compatExt xmlns:a14="http://schemas.microsoft.com/office/drawing/2010/main" spid="_x0000_s61441"/>
            </a:ext>
            <a:ext uri="{FF2B5EF4-FFF2-40B4-BE49-F238E27FC236}">
              <a16:creationId xmlns:a16="http://schemas.microsoft.com/office/drawing/2014/main" id="{104D1091-DA57-4F9B-BC5B-4A8EB21AD44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3" name="CommandButton1" hidden="1">
          <a:extLst>
            <a:ext uri="{63B3BB69-23CF-44E3-9099-C40C66FF867C}">
              <a14:compatExt xmlns:a14="http://schemas.microsoft.com/office/drawing/2010/main" spid="_x0000_s61441"/>
            </a:ext>
            <a:ext uri="{FF2B5EF4-FFF2-40B4-BE49-F238E27FC236}">
              <a16:creationId xmlns:a16="http://schemas.microsoft.com/office/drawing/2014/main" id="{77D516C3-CBF2-4DDC-832A-A8A61F36837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4" name="CommandButton1" hidden="1">
          <a:extLst>
            <a:ext uri="{63B3BB69-23CF-44E3-9099-C40C66FF867C}">
              <a14:compatExt xmlns:a14="http://schemas.microsoft.com/office/drawing/2010/main" spid="_x0000_s61441"/>
            </a:ext>
            <a:ext uri="{FF2B5EF4-FFF2-40B4-BE49-F238E27FC236}">
              <a16:creationId xmlns:a16="http://schemas.microsoft.com/office/drawing/2014/main" id="{673B7887-165B-4828-9267-3551A95A659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5" name="CommandButton1" hidden="1">
          <a:extLst>
            <a:ext uri="{63B3BB69-23CF-44E3-9099-C40C66FF867C}">
              <a14:compatExt xmlns:a14="http://schemas.microsoft.com/office/drawing/2010/main" spid="_x0000_s61441"/>
            </a:ext>
            <a:ext uri="{FF2B5EF4-FFF2-40B4-BE49-F238E27FC236}">
              <a16:creationId xmlns:a16="http://schemas.microsoft.com/office/drawing/2014/main" id="{D152A679-2246-4E7A-B744-B23EA6B5AEC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6" name="CommandButton1" hidden="1">
          <a:extLst>
            <a:ext uri="{63B3BB69-23CF-44E3-9099-C40C66FF867C}">
              <a14:compatExt xmlns:a14="http://schemas.microsoft.com/office/drawing/2010/main" spid="_x0000_s61441"/>
            </a:ext>
            <a:ext uri="{FF2B5EF4-FFF2-40B4-BE49-F238E27FC236}">
              <a16:creationId xmlns:a16="http://schemas.microsoft.com/office/drawing/2014/main" id="{9EDEA1D3-3C33-440B-96EC-D20FB72BFD8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7" name="CommandButton1" hidden="1">
          <a:extLst>
            <a:ext uri="{63B3BB69-23CF-44E3-9099-C40C66FF867C}">
              <a14:compatExt xmlns:a14="http://schemas.microsoft.com/office/drawing/2010/main" spid="_x0000_s61441"/>
            </a:ext>
            <a:ext uri="{FF2B5EF4-FFF2-40B4-BE49-F238E27FC236}">
              <a16:creationId xmlns:a16="http://schemas.microsoft.com/office/drawing/2014/main" id="{C1E777B3-67AB-4797-8B11-1293E7B52B9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8" name="CommandButton1" hidden="1">
          <a:extLst>
            <a:ext uri="{63B3BB69-23CF-44E3-9099-C40C66FF867C}">
              <a14:compatExt xmlns:a14="http://schemas.microsoft.com/office/drawing/2010/main" spid="_x0000_s61441"/>
            </a:ext>
            <a:ext uri="{FF2B5EF4-FFF2-40B4-BE49-F238E27FC236}">
              <a16:creationId xmlns:a16="http://schemas.microsoft.com/office/drawing/2014/main" id="{64324526-10A2-49D3-BC2F-B8F1018A815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89" name="CommandButton1" hidden="1">
          <a:extLst>
            <a:ext uri="{63B3BB69-23CF-44E3-9099-C40C66FF867C}">
              <a14:compatExt xmlns:a14="http://schemas.microsoft.com/office/drawing/2010/main" spid="_x0000_s61441"/>
            </a:ext>
            <a:ext uri="{FF2B5EF4-FFF2-40B4-BE49-F238E27FC236}">
              <a16:creationId xmlns:a16="http://schemas.microsoft.com/office/drawing/2014/main" id="{7FECB321-4C8C-4BED-89EF-07391C53343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0" name="CommandButton1" hidden="1">
          <a:extLst>
            <a:ext uri="{63B3BB69-23CF-44E3-9099-C40C66FF867C}">
              <a14:compatExt xmlns:a14="http://schemas.microsoft.com/office/drawing/2010/main" spid="_x0000_s61441"/>
            </a:ext>
            <a:ext uri="{FF2B5EF4-FFF2-40B4-BE49-F238E27FC236}">
              <a16:creationId xmlns:a16="http://schemas.microsoft.com/office/drawing/2014/main" id="{9554A45D-6DCE-4DD1-B185-F18E80BCB42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1" name="CommandButton1" hidden="1">
          <a:extLst>
            <a:ext uri="{63B3BB69-23CF-44E3-9099-C40C66FF867C}">
              <a14:compatExt xmlns:a14="http://schemas.microsoft.com/office/drawing/2010/main" spid="_x0000_s61441"/>
            </a:ext>
            <a:ext uri="{FF2B5EF4-FFF2-40B4-BE49-F238E27FC236}">
              <a16:creationId xmlns:a16="http://schemas.microsoft.com/office/drawing/2014/main" id="{26170FC9-3732-4DA4-98BD-2FEB34575E0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2" name="CommandButton1" hidden="1">
          <a:extLst>
            <a:ext uri="{63B3BB69-23CF-44E3-9099-C40C66FF867C}">
              <a14:compatExt xmlns:a14="http://schemas.microsoft.com/office/drawing/2010/main" spid="_x0000_s61441"/>
            </a:ext>
            <a:ext uri="{FF2B5EF4-FFF2-40B4-BE49-F238E27FC236}">
              <a16:creationId xmlns:a16="http://schemas.microsoft.com/office/drawing/2014/main" id="{9BD88DD7-18C0-4BA6-A820-BADD58919B0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3" name="CommandButton1" hidden="1">
          <a:extLst>
            <a:ext uri="{63B3BB69-23CF-44E3-9099-C40C66FF867C}">
              <a14:compatExt xmlns:a14="http://schemas.microsoft.com/office/drawing/2010/main" spid="_x0000_s61441"/>
            </a:ext>
            <a:ext uri="{FF2B5EF4-FFF2-40B4-BE49-F238E27FC236}">
              <a16:creationId xmlns:a16="http://schemas.microsoft.com/office/drawing/2014/main" id="{E5A0260B-7166-48CD-B182-A60D6BDE233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4" name="CommandButton1" hidden="1">
          <a:extLst>
            <a:ext uri="{63B3BB69-23CF-44E3-9099-C40C66FF867C}">
              <a14:compatExt xmlns:a14="http://schemas.microsoft.com/office/drawing/2010/main" spid="_x0000_s61441"/>
            </a:ext>
            <a:ext uri="{FF2B5EF4-FFF2-40B4-BE49-F238E27FC236}">
              <a16:creationId xmlns:a16="http://schemas.microsoft.com/office/drawing/2014/main" id="{DC37817E-94BA-48FF-8289-3DBC1DC4929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95" name="CommandButton1" hidden="1">
          <a:extLst>
            <a:ext uri="{63B3BB69-23CF-44E3-9099-C40C66FF867C}">
              <a14:compatExt xmlns:a14="http://schemas.microsoft.com/office/drawing/2010/main" spid="_x0000_s61441"/>
            </a:ext>
            <a:ext uri="{FF2B5EF4-FFF2-40B4-BE49-F238E27FC236}">
              <a16:creationId xmlns:a16="http://schemas.microsoft.com/office/drawing/2014/main" id="{ED93B699-BD86-4D3F-B8B2-DD829BA858A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96" name="CommandButton1" hidden="1">
          <a:extLst>
            <a:ext uri="{63B3BB69-23CF-44E3-9099-C40C66FF867C}">
              <a14:compatExt xmlns:a14="http://schemas.microsoft.com/office/drawing/2010/main" spid="_x0000_s61441"/>
            </a:ext>
            <a:ext uri="{FF2B5EF4-FFF2-40B4-BE49-F238E27FC236}">
              <a16:creationId xmlns:a16="http://schemas.microsoft.com/office/drawing/2014/main" id="{015BA9B2-BBC1-4199-9086-80C68EF15F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97" name="CommandButton1" hidden="1">
          <a:extLst>
            <a:ext uri="{63B3BB69-23CF-44E3-9099-C40C66FF867C}">
              <a14:compatExt xmlns:a14="http://schemas.microsoft.com/office/drawing/2010/main" spid="_x0000_s61441"/>
            </a:ext>
            <a:ext uri="{FF2B5EF4-FFF2-40B4-BE49-F238E27FC236}">
              <a16:creationId xmlns:a16="http://schemas.microsoft.com/office/drawing/2014/main" id="{575E4CC7-95E8-454F-B905-88AEC3AE93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98" name="CommandButton1" hidden="1">
          <a:extLst>
            <a:ext uri="{63B3BB69-23CF-44E3-9099-C40C66FF867C}">
              <a14:compatExt xmlns:a14="http://schemas.microsoft.com/office/drawing/2010/main" spid="_x0000_s61441"/>
            </a:ext>
            <a:ext uri="{FF2B5EF4-FFF2-40B4-BE49-F238E27FC236}">
              <a16:creationId xmlns:a16="http://schemas.microsoft.com/office/drawing/2014/main" id="{C682CD7E-6845-4F85-95DB-D7E12F0A403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99" name="CommandButton1" hidden="1">
          <a:extLst>
            <a:ext uri="{63B3BB69-23CF-44E3-9099-C40C66FF867C}">
              <a14:compatExt xmlns:a14="http://schemas.microsoft.com/office/drawing/2010/main" spid="_x0000_s61441"/>
            </a:ext>
            <a:ext uri="{FF2B5EF4-FFF2-40B4-BE49-F238E27FC236}">
              <a16:creationId xmlns:a16="http://schemas.microsoft.com/office/drawing/2014/main" id="{619E726A-A39A-4C7C-8AD9-CB71C046FF7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0" name="CommandButton1" hidden="1">
          <a:extLst>
            <a:ext uri="{63B3BB69-23CF-44E3-9099-C40C66FF867C}">
              <a14:compatExt xmlns:a14="http://schemas.microsoft.com/office/drawing/2010/main" spid="_x0000_s61441"/>
            </a:ext>
            <a:ext uri="{FF2B5EF4-FFF2-40B4-BE49-F238E27FC236}">
              <a16:creationId xmlns:a16="http://schemas.microsoft.com/office/drawing/2014/main" id="{AE2D94F7-2E28-42B5-833A-ADE6650D935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1" name="CommandButton1" hidden="1">
          <a:extLst>
            <a:ext uri="{63B3BB69-23CF-44E3-9099-C40C66FF867C}">
              <a14:compatExt xmlns:a14="http://schemas.microsoft.com/office/drawing/2010/main" spid="_x0000_s61441"/>
            </a:ext>
            <a:ext uri="{FF2B5EF4-FFF2-40B4-BE49-F238E27FC236}">
              <a16:creationId xmlns:a16="http://schemas.microsoft.com/office/drawing/2014/main" id="{5339F6A8-FBF6-4576-AECE-C96594AC6FD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2" name="CommandButton1" hidden="1">
          <a:extLst>
            <a:ext uri="{63B3BB69-23CF-44E3-9099-C40C66FF867C}">
              <a14:compatExt xmlns:a14="http://schemas.microsoft.com/office/drawing/2010/main" spid="_x0000_s61441"/>
            </a:ext>
            <a:ext uri="{FF2B5EF4-FFF2-40B4-BE49-F238E27FC236}">
              <a16:creationId xmlns:a16="http://schemas.microsoft.com/office/drawing/2014/main" id="{641CBCAD-F537-4D24-9C2B-BF50062CE98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3" name="CommandButton1" hidden="1">
          <a:extLst>
            <a:ext uri="{63B3BB69-23CF-44E3-9099-C40C66FF867C}">
              <a14:compatExt xmlns:a14="http://schemas.microsoft.com/office/drawing/2010/main" spid="_x0000_s61441"/>
            </a:ext>
            <a:ext uri="{FF2B5EF4-FFF2-40B4-BE49-F238E27FC236}">
              <a16:creationId xmlns:a16="http://schemas.microsoft.com/office/drawing/2014/main" id="{ADA62EDC-D366-4D53-B740-D12A28BC765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4" name="CommandButton1" hidden="1">
          <a:extLst>
            <a:ext uri="{63B3BB69-23CF-44E3-9099-C40C66FF867C}">
              <a14:compatExt xmlns:a14="http://schemas.microsoft.com/office/drawing/2010/main" spid="_x0000_s61441"/>
            </a:ext>
            <a:ext uri="{FF2B5EF4-FFF2-40B4-BE49-F238E27FC236}">
              <a16:creationId xmlns:a16="http://schemas.microsoft.com/office/drawing/2014/main" id="{E2315FA7-28C5-4360-A25E-87AE11F6ACA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5" name="CommandButton1" hidden="1">
          <a:extLst>
            <a:ext uri="{63B3BB69-23CF-44E3-9099-C40C66FF867C}">
              <a14:compatExt xmlns:a14="http://schemas.microsoft.com/office/drawing/2010/main" spid="_x0000_s61441"/>
            </a:ext>
            <a:ext uri="{FF2B5EF4-FFF2-40B4-BE49-F238E27FC236}">
              <a16:creationId xmlns:a16="http://schemas.microsoft.com/office/drawing/2014/main" id="{4B74AAB8-7A1D-4F27-B44B-51781EDB9F7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6" name="CommandButton1" hidden="1">
          <a:extLst>
            <a:ext uri="{63B3BB69-23CF-44E3-9099-C40C66FF867C}">
              <a14:compatExt xmlns:a14="http://schemas.microsoft.com/office/drawing/2010/main" spid="_x0000_s61441"/>
            </a:ext>
            <a:ext uri="{FF2B5EF4-FFF2-40B4-BE49-F238E27FC236}">
              <a16:creationId xmlns:a16="http://schemas.microsoft.com/office/drawing/2014/main" id="{22A8CCF1-5A40-4211-B3C1-E4CBD861E0D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7" name="CommandButton1" hidden="1">
          <a:extLst>
            <a:ext uri="{63B3BB69-23CF-44E3-9099-C40C66FF867C}">
              <a14:compatExt xmlns:a14="http://schemas.microsoft.com/office/drawing/2010/main" spid="_x0000_s61441"/>
            </a:ext>
            <a:ext uri="{FF2B5EF4-FFF2-40B4-BE49-F238E27FC236}">
              <a16:creationId xmlns:a16="http://schemas.microsoft.com/office/drawing/2014/main" id="{6958E4B1-E7F4-4FA8-A78D-6F15D6027D6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8" name="CommandButton1" hidden="1">
          <a:extLst>
            <a:ext uri="{63B3BB69-23CF-44E3-9099-C40C66FF867C}">
              <a14:compatExt xmlns:a14="http://schemas.microsoft.com/office/drawing/2010/main" spid="_x0000_s61441"/>
            </a:ext>
            <a:ext uri="{FF2B5EF4-FFF2-40B4-BE49-F238E27FC236}">
              <a16:creationId xmlns:a16="http://schemas.microsoft.com/office/drawing/2014/main" id="{9AA2257F-6FC2-4839-94D3-FC4DFE48762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09" name="CommandButton1" hidden="1">
          <a:extLst>
            <a:ext uri="{63B3BB69-23CF-44E3-9099-C40C66FF867C}">
              <a14:compatExt xmlns:a14="http://schemas.microsoft.com/office/drawing/2010/main" spid="_x0000_s61441"/>
            </a:ext>
            <a:ext uri="{FF2B5EF4-FFF2-40B4-BE49-F238E27FC236}">
              <a16:creationId xmlns:a16="http://schemas.microsoft.com/office/drawing/2014/main" id="{F625A4B4-9674-417D-AC75-333923409BE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0" name="CommandButton1" hidden="1">
          <a:extLst>
            <a:ext uri="{63B3BB69-23CF-44E3-9099-C40C66FF867C}">
              <a14:compatExt xmlns:a14="http://schemas.microsoft.com/office/drawing/2010/main" spid="_x0000_s61441"/>
            </a:ext>
            <a:ext uri="{FF2B5EF4-FFF2-40B4-BE49-F238E27FC236}">
              <a16:creationId xmlns:a16="http://schemas.microsoft.com/office/drawing/2014/main" id="{C31D820C-81C0-41AF-8C7F-C350328E82E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1" name="CommandButton1" hidden="1">
          <a:extLst>
            <a:ext uri="{63B3BB69-23CF-44E3-9099-C40C66FF867C}">
              <a14:compatExt xmlns:a14="http://schemas.microsoft.com/office/drawing/2010/main" spid="_x0000_s61441"/>
            </a:ext>
            <a:ext uri="{FF2B5EF4-FFF2-40B4-BE49-F238E27FC236}">
              <a16:creationId xmlns:a16="http://schemas.microsoft.com/office/drawing/2014/main" id="{18CBD9A2-1BBA-4605-B1CD-2354EA077EE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2" name="CommandButton1" hidden="1">
          <a:extLst>
            <a:ext uri="{63B3BB69-23CF-44E3-9099-C40C66FF867C}">
              <a14:compatExt xmlns:a14="http://schemas.microsoft.com/office/drawing/2010/main" spid="_x0000_s61441"/>
            </a:ext>
            <a:ext uri="{FF2B5EF4-FFF2-40B4-BE49-F238E27FC236}">
              <a16:creationId xmlns:a16="http://schemas.microsoft.com/office/drawing/2014/main" id="{533070CF-4DED-41B2-B10F-0C1AAD9C45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3" name="CommandButton1" hidden="1">
          <a:extLst>
            <a:ext uri="{63B3BB69-23CF-44E3-9099-C40C66FF867C}">
              <a14:compatExt xmlns:a14="http://schemas.microsoft.com/office/drawing/2010/main" spid="_x0000_s61441"/>
            </a:ext>
            <a:ext uri="{FF2B5EF4-FFF2-40B4-BE49-F238E27FC236}">
              <a16:creationId xmlns:a16="http://schemas.microsoft.com/office/drawing/2014/main" id="{DB312122-21F2-4107-8BB4-D69072D6244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4" name="CommandButton1" hidden="1">
          <a:extLst>
            <a:ext uri="{63B3BB69-23CF-44E3-9099-C40C66FF867C}">
              <a14:compatExt xmlns:a14="http://schemas.microsoft.com/office/drawing/2010/main" spid="_x0000_s61441"/>
            </a:ext>
            <a:ext uri="{FF2B5EF4-FFF2-40B4-BE49-F238E27FC236}">
              <a16:creationId xmlns:a16="http://schemas.microsoft.com/office/drawing/2014/main" id="{C1B35F75-C202-4933-99F9-3FF5ADEB8B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5" name="CommandButton1" hidden="1">
          <a:extLst>
            <a:ext uri="{63B3BB69-23CF-44E3-9099-C40C66FF867C}">
              <a14:compatExt xmlns:a14="http://schemas.microsoft.com/office/drawing/2010/main" spid="_x0000_s61441"/>
            </a:ext>
            <a:ext uri="{FF2B5EF4-FFF2-40B4-BE49-F238E27FC236}">
              <a16:creationId xmlns:a16="http://schemas.microsoft.com/office/drawing/2014/main" id="{0C328420-3DB7-43D4-81D7-AB6EC34BE52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6" name="CommandButton1" hidden="1">
          <a:extLst>
            <a:ext uri="{63B3BB69-23CF-44E3-9099-C40C66FF867C}">
              <a14:compatExt xmlns:a14="http://schemas.microsoft.com/office/drawing/2010/main" spid="_x0000_s61441"/>
            </a:ext>
            <a:ext uri="{FF2B5EF4-FFF2-40B4-BE49-F238E27FC236}">
              <a16:creationId xmlns:a16="http://schemas.microsoft.com/office/drawing/2014/main" id="{94059D9A-F7F0-45B1-9365-FE456C5AC0C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17" name="CommandButton1" hidden="1">
          <a:extLst>
            <a:ext uri="{63B3BB69-23CF-44E3-9099-C40C66FF867C}">
              <a14:compatExt xmlns:a14="http://schemas.microsoft.com/office/drawing/2010/main" spid="_x0000_s61441"/>
            </a:ext>
            <a:ext uri="{FF2B5EF4-FFF2-40B4-BE49-F238E27FC236}">
              <a16:creationId xmlns:a16="http://schemas.microsoft.com/office/drawing/2014/main" id="{FACC7793-2D59-4E02-834C-5A9FB7E2F16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18" name="CommandButton1" hidden="1">
          <a:extLst>
            <a:ext uri="{63B3BB69-23CF-44E3-9099-C40C66FF867C}">
              <a14:compatExt xmlns:a14="http://schemas.microsoft.com/office/drawing/2010/main" spid="_x0000_s61441"/>
            </a:ext>
            <a:ext uri="{FF2B5EF4-FFF2-40B4-BE49-F238E27FC236}">
              <a16:creationId xmlns:a16="http://schemas.microsoft.com/office/drawing/2014/main" id="{A326AECD-D7F2-4BB8-AF33-8BD1A7FBF29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19" name="CommandButton1" hidden="1">
          <a:extLst>
            <a:ext uri="{63B3BB69-23CF-44E3-9099-C40C66FF867C}">
              <a14:compatExt xmlns:a14="http://schemas.microsoft.com/office/drawing/2010/main" spid="_x0000_s61441"/>
            </a:ext>
            <a:ext uri="{FF2B5EF4-FFF2-40B4-BE49-F238E27FC236}">
              <a16:creationId xmlns:a16="http://schemas.microsoft.com/office/drawing/2014/main" id="{1B03B53B-F0E8-46D3-9F28-BC4DA0CD085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220" name="CommandButton1" hidden="1">
          <a:extLst>
            <a:ext uri="{63B3BB69-23CF-44E3-9099-C40C66FF867C}">
              <a14:compatExt xmlns:a14="http://schemas.microsoft.com/office/drawing/2010/main" spid="_x0000_s61441"/>
            </a:ext>
            <a:ext uri="{FF2B5EF4-FFF2-40B4-BE49-F238E27FC236}">
              <a16:creationId xmlns:a16="http://schemas.microsoft.com/office/drawing/2014/main" id="{AF7B217F-9B20-4321-94D6-CFE0397C38CB}"/>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1" name="CommandButton1" hidden="1">
          <a:extLst>
            <a:ext uri="{63B3BB69-23CF-44E3-9099-C40C66FF867C}">
              <a14:compatExt xmlns:a14="http://schemas.microsoft.com/office/drawing/2010/main" spid="_x0000_s61441"/>
            </a:ext>
            <a:ext uri="{FF2B5EF4-FFF2-40B4-BE49-F238E27FC236}">
              <a16:creationId xmlns:a16="http://schemas.microsoft.com/office/drawing/2014/main" id="{A05BB916-E3FD-4E31-A3DC-AE115279D5E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2" name="CommandButton1" hidden="1">
          <a:extLst>
            <a:ext uri="{63B3BB69-23CF-44E3-9099-C40C66FF867C}">
              <a14:compatExt xmlns:a14="http://schemas.microsoft.com/office/drawing/2010/main" spid="_x0000_s61441"/>
            </a:ext>
            <a:ext uri="{FF2B5EF4-FFF2-40B4-BE49-F238E27FC236}">
              <a16:creationId xmlns:a16="http://schemas.microsoft.com/office/drawing/2014/main" id="{BC75812F-C6BB-4F95-A4FB-CF3C96E1B05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3" name="CommandButton1" hidden="1">
          <a:extLst>
            <a:ext uri="{63B3BB69-23CF-44E3-9099-C40C66FF867C}">
              <a14:compatExt xmlns:a14="http://schemas.microsoft.com/office/drawing/2010/main" spid="_x0000_s61441"/>
            </a:ext>
            <a:ext uri="{FF2B5EF4-FFF2-40B4-BE49-F238E27FC236}">
              <a16:creationId xmlns:a16="http://schemas.microsoft.com/office/drawing/2014/main" id="{267629A8-345C-4726-B4C6-42B6FF61E16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4" name="CommandButton1" hidden="1">
          <a:extLst>
            <a:ext uri="{63B3BB69-23CF-44E3-9099-C40C66FF867C}">
              <a14:compatExt xmlns:a14="http://schemas.microsoft.com/office/drawing/2010/main" spid="_x0000_s61441"/>
            </a:ext>
            <a:ext uri="{FF2B5EF4-FFF2-40B4-BE49-F238E27FC236}">
              <a16:creationId xmlns:a16="http://schemas.microsoft.com/office/drawing/2014/main" id="{B3FE9568-8A25-4C22-B3E8-84189D0012F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5" name="CommandButton1" hidden="1">
          <a:extLst>
            <a:ext uri="{63B3BB69-23CF-44E3-9099-C40C66FF867C}">
              <a14:compatExt xmlns:a14="http://schemas.microsoft.com/office/drawing/2010/main" spid="_x0000_s61441"/>
            </a:ext>
            <a:ext uri="{FF2B5EF4-FFF2-40B4-BE49-F238E27FC236}">
              <a16:creationId xmlns:a16="http://schemas.microsoft.com/office/drawing/2014/main" id="{A17004B0-11FB-4D86-96E1-306FD34210A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6" name="CommandButton1" hidden="1">
          <a:extLst>
            <a:ext uri="{63B3BB69-23CF-44E3-9099-C40C66FF867C}">
              <a14:compatExt xmlns:a14="http://schemas.microsoft.com/office/drawing/2010/main" spid="_x0000_s61441"/>
            </a:ext>
            <a:ext uri="{FF2B5EF4-FFF2-40B4-BE49-F238E27FC236}">
              <a16:creationId xmlns:a16="http://schemas.microsoft.com/office/drawing/2014/main" id="{C4A82DC6-4769-4C6F-8B87-3C2278BC951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7" name="CommandButton1" hidden="1">
          <a:extLst>
            <a:ext uri="{63B3BB69-23CF-44E3-9099-C40C66FF867C}">
              <a14:compatExt xmlns:a14="http://schemas.microsoft.com/office/drawing/2010/main" spid="_x0000_s61441"/>
            </a:ext>
            <a:ext uri="{FF2B5EF4-FFF2-40B4-BE49-F238E27FC236}">
              <a16:creationId xmlns:a16="http://schemas.microsoft.com/office/drawing/2014/main" id="{E31F6C77-0E8C-4CA3-9310-9B49F440128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8" name="CommandButton1" hidden="1">
          <a:extLst>
            <a:ext uri="{63B3BB69-23CF-44E3-9099-C40C66FF867C}">
              <a14:compatExt xmlns:a14="http://schemas.microsoft.com/office/drawing/2010/main" spid="_x0000_s61441"/>
            </a:ext>
            <a:ext uri="{FF2B5EF4-FFF2-40B4-BE49-F238E27FC236}">
              <a16:creationId xmlns:a16="http://schemas.microsoft.com/office/drawing/2014/main" id="{0724DD09-790A-4806-AC94-B133A3775D1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29" name="CommandButton1" hidden="1">
          <a:extLst>
            <a:ext uri="{63B3BB69-23CF-44E3-9099-C40C66FF867C}">
              <a14:compatExt xmlns:a14="http://schemas.microsoft.com/office/drawing/2010/main" spid="_x0000_s61441"/>
            </a:ext>
            <a:ext uri="{FF2B5EF4-FFF2-40B4-BE49-F238E27FC236}">
              <a16:creationId xmlns:a16="http://schemas.microsoft.com/office/drawing/2014/main" id="{6ECAC9E3-1A30-47BB-9916-26FF0D01FC6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0" name="CommandButton1" hidden="1">
          <a:extLst>
            <a:ext uri="{63B3BB69-23CF-44E3-9099-C40C66FF867C}">
              <a14:compatExt xmlns:a14="http://schemas.microsoft.com/office/drawing/2010/main" spid="_x0000_s61441"/>
            </a:ext>
            <a:ext uri="{FF2B5EF4-FFF2-40B4-BE49-F238E27FC236}">
              <a16:creationId xmlns:a16="http://schemas.microsoft.com/office/drawing/2014/main" id="{7FC2D9F7-990C-4B31-A03F-76D3895F0D9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1" name="CommandButton1" hidden="1">
          <a:extLst>
            <a:ext uri="{63B3BB69-23CF-44E3-9099-C40C66FF867C}">
              <a14:compatExt xmlns:a14="http://schemas.microsoft.com/office/drawing/2010/main" spid="_x0000_s61441"/>
            </a:ext>
            <a:ext uri="{FF2B5EF4-FFF2-40B4-BE49-F238E27FC236}">
              <a16:creationId xmlns:a16="http://schemas.microsoft.com/office/drawing/2014/main" id="{9E6FF1F8-68D7-4CBB-89B0-5E6891182C9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2" name="CommandButton1" hidden="1">
          <a:extLst>
            <a:ext uri="{63B3BB69-23CF-44E3-9099-C40C66FF867C}">
              <a14:compatExt xmlns:a14="http://schemas.microsoft.com/office/drawing/2010/main" spid="_x0000_s61441"/>
            </a:ext>
            <a:ext uri="{FF2B5EF4-FFF2-40B4-BE49-F238E27FC236}">
              <a16:creationId xmlns:a16="http://schemas.microsoft.com/office/drawing/2014/main" id="{F6AB1C39-83FB-4030-9BAB-ED55E9D9059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3" name="CommandButton1" hidden="1">
          <a:extLst>
            <a:ext uri="{63B3BB69-23CF-44E3-9099-C40C66FF867C}">
              <a14:compatExt xmlns:a14="http://schemas.microsoft.com/office/drawing/2010/main" spid="_x0000_s61441"/>
            </a:ext>
            <a:ext uri="{FF2B5EF4-FFF2-40B4-BE49-F238E27FC236}">
              <a16:creationId xmlns:a16="http://schemas.microsoft.com/office/drawing/2014/main" id="{8E626DC7-295F-4EF1-899F-9B2261B4A8C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4" name="CommandButton1" hidden="1">
          <a:extLst>
            <a:ext uri="{63B3BB69-23CF-44E3-9099-C40C66FF867C}">
              <a14:compatExt xmlns:a14="http://schemas.microsoft.com/office/drawing/2010/main" spid="_x0000_s61441"/>
            </a:ext>
            <a:ext uri="{FF2B5EF4-FFF2-40B4-BE49-F238E27FC236}">
              <a16:creationId xmlns:a16="http://schemas.microsoft.com/office/drawing/2014/main" id="{66EC444F-9014-4CC1-ADCD-AE865925743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5" name="CommandButton1" hidden="1">
          <a:extLst>
            <a:ext uri="{63B3BB69-23CF-44E3-9099-C40C66FF867C}">
              <a14:compatExt xmlns:a14="http://schemas.microsoft.com/office/drawing/2010/main" spid="_x0000_s61441"/>
            </a:ext>
            <a:ext uri="{FF2B5EF4-FFF2-40B4-BE49-F238E27FC236}">
              <a16:creationId xmlns:a16="http://schemas.microsoft.com/office/drawing/2014/main" id="{0CEFF5DA-8E4C-43C8-A958-407C70409C0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6" name="CommandButton1" hidden="1">
          <a:extLst>
            <a:ext uri="{63B3BB69-23CF-44E3-9099-C40C66FF867C}">
              <a14:compatExt xmlns:a14="http://schemas.microsoft.com/office/drawing/2010/main" spid="_x0000_s61441"/>
            </a:ext>
            <a:ext uri="{FF2B5EF4-FFF2-40B4-BE49-F238E27FC236}">
              <a16:creationId xmlns:a16="http://schemas.microsoft.com/office/drawing/2014/main" id="{38B46945-F672-43D5-84E7-6F8BAACB3F5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7" name="CommandButton1" hidden="1">
          <a:extLst>
            <a:ext uri="{63B3BB69-23CF-44E3-9099-C40C66FF867C}">
              <a14:compatExt xmlns:a14="http://schemas.microsoft.com/office/drawing/2010/main" spid="_x0000_s61441"/>
            </a:ext>
            <a:ext uri="{FF2B5EF4-FFF2-40B4-BE49-F238E27FC236}">
              <a16:creationId xmlns:a16="http://schemas.microsoft.com/office/drawing/2014/main" id="{B93EDF70-D818-4145-9435-BB1D4DF5D73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8" name="CommandButton1" hidden="1">
          <a:extLst>
            <a:ext uri="{63B3BB69-23CF-44E3-9099-C40C66FF867C}">
              <a14:compatExt xmlns:a14="http://schemas.microsoft.com/office/drawing/2010/main" spid="_x0000_s61441"/>
            </a:ext>
            <a:ext uri="{FF2B5EF4-FFF2-40B4-BE49-F238E27FC236}">
              <a16:creationId xmlns:a16="http://schemas.microsoft.com/office/drawing/2014/main" id="{2C1749EE-D38F-4C3D-9EA6-15817F7CCA9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39" name="CommandButton1" hidden="1">
          <a:extLst>
            <a:ext uri="{63B3BB69-23CF-44E3-9099-C40C66FF867C}">
              <a14:compatExt xmlns:a14="http://schemas.microsoft.com/office/drawing/2010/main" spid="_x0000_s61441"/>
            </a:ext>
            <a:ext uri="{FF2B5EF4-FFF2-40B4-BE49-F238E27FC236}">
              <a16:creationId xmlns:a16="http://schemas.microsoft.com/office/drawing/2014/main" id="{30AA75F5-BB40-4191-A70D-FB8D5B50DB1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0" name="CommandButton1" hidden="1">
          <a:extLst>
            <a:ext uri="{63B3BB69-23CF-44E3-9099-C40C66FF867C}">
              <a14:compatExt xmlns:a14="http://schemas.microsoft.com/office/drawing/2010/main" spid="_x0000_s61441"/>
            </a:ext>
            <a:ext uri="{FF2B5EF4-FFF2-40B4-BE49-F238E27FC236}">
              <a16:creationId xmlns:a16="http://schemas.microsoft.com/office/drawing/2014/main" id="{5D7E7CF6-ED0B-4A27-A7EE-40BBF130726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1" name="CommandButton1" hidden="1">
          <a:extLst>
            <a:ext uri="{63B3BB69-23CF-44E3-9099-C40C66FF867C}">
              <a14:compatExt xmlns:a14="http://schemas.microsoft.com/office/drawing/2010/main" spid="_x0000_s61441"/>
            </a:ext>
            <a:ext uri="{FF2B5EF4-FFF2-40B4-BE49-F238E27FC236}">
              <a16:creationId xmlns:a16="http://schemas.microsoft.com/office/drawing/2014/main" id="{B8F727B9-D3D6-4ECA-A943-322EF782239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242" name="CommandButton1" hidden="1">
          <a:extLst>
            <a:ext uri="{63B3BB69-23CF-44E3-9099-C40C66FF867C}">
              <a14:compatExt xmlns:a14="http://schemas.microsoft.com/office/drawing/2010/main" spid="_x0000_s61441"/>
            </a:ext>
            <a:ext uri="{FF2B5EF4-FFF2-40B4-BE49-F238E27FC236}">
              <a16:creationId xmlns:a16="http://schemas.microsoft.com/office/drawing/2014/main" id="{632B8DC4-2745-42E8-83F1-C2A75591171E}"/>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3" name="CommandButton1" hidden="1">
          <a:extLst>
            <a:ext uri="{63B3BB69-23CF-44E3-9099-C40C66FF867C}">
              <a14:compatExt xmlns:a14="http://schemas.microsoft.com/office/drawing/2010/main" spid="_x0000_s61441"/>
            </a:ext>
            <a:ext uri="{FF2B5EF4-FFF2-40B4-BE49-F238E27FC236}">
              <a16:creationId xmlns:a16="http://schemas.microsoft.com/office/drawing/2014/main" id="{14CCA68B-C837-4AAF-AD11-D0A2B3FC6D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4" name="CommandButton1" hidden="1">
          <a:extLst>
            <a:ext uri="{63B3BB69-23CF-44E3-9099-C40C66FF867C}">
              <a14:compatExt xmlns:a14="http://schemas.microsoft.com/office/drawing/2010/main" spid="_x0000_s61441"/>
            </a:ext>
            <a:ext uri="{FF2B5EF4-FFF2-40B4-BE49-F238E27FC236}">
              <a16:creationId xmlns:a16="http://schemas.microsoft.com/office/drawing/2014/main" id="{6F63731E-90AD-4146-985C-D1213E4D208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5" name="CommandButton1" hidden="1">
          <a:extLst>
            <a:ext uri="{63B3BB69-23CF-44E3-9099-C40C66FF867C}">
              <a14:compatExt xmlns:a14="http://schemas.microsoft.com/office/drawing/2010/main" spid="_x0000_s61441"/>
            </a:ext>
            <a:ext uri="{FF2B5EF4-FFF2-40B4-BE49-F238E27FC236}">
              <a16:creationId xmlns:a16="http://schemas.microsoft.com/office/drawing/2014/main" id="{1C64EEE7-726E-4957-82DB-23B309D72EF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6" name="CommandButton1" hidden="1">
          <a:extLst>
            <a:ext uri="{63B3BB69-23CF-44E3-9099-C40C66FF867C}">
              <a14:compatExt xmlns:a14="http://schemas.microsoft.com/office/drawing/2010/main" spid="_x0000_s61441"/>
            </a:ext>
            <a:ext uri="{FF2B5EF4-FFF2-40B4-BE49-F238E27FC236}">
              <a16:creationId xmlns:a16="http://schemas.microsoft.com/office/drawing/2014/main" id="{FE06AB75-D392-47BD-AA13-65036914E50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7" name="CommandButton1" hidden="1">
          <a:extLst>
            <a:ext uri="{63B3BB69-23CF-44E3-9099-C40C66FF867C}">
              <a14:compatExt xmlns:a14="http://schemas.microsoft.com/office/drawing/2010/main" spid="_x0000_s61441"/>
            </a:ext>
            <a:ext uri="{FF2B5EF4-FFF2-40B4-BE49-F238E27FC236}">
              <a16:creationId xmlns:a16="http://schemas.microsoft.com/office/drawing/2014/main" id="{FA604E17-6483-40AC-9DF9-4CF16DDC1AE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8" name="CommandButton1" hidden="1">
          <a:extLst>
            <a:ext uri="{63B3BB69-23CF-44E3-9099-C40C66FF867C}">
              <a14:compatExt xmlns:a14="http://schemas.microsoft.com/office/drawing/2010/main" spid="_x0000_s61441"/>
            </a:ext>
            <a:ext uri="{FF2B5EF4-FFF2-40B4-BE49-F238E27FC236}">
              <a16:creationId xmlns:a16="http://schemas.microsoft.com/office/drawing/2014/main" id="{C2BA57F0-0CC5-4759-B256-F625C169FBC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49" name="CommandButton1" hidden="1">
          <a:extLst>
            <a:ext uri="{63B3BB69-23CF-44E3-9099-C40C66FF867C}">
              <a14:compatExt xmlns:a14="http://schemas.microsoft.com/office/drawing/2010/main" spid="_x0000_s61441"/>
            </a:ext>
            <a:ext uri="{FF2B5EF4-FFF2-40B4-BE49-F238E27FC236}">
              <a16:creationId xmlns:a16="http://schemas.microsoft.com/office/drawing/2014/main" id="{3DFD0607-E575-4165-8639-DF261909F15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0" name="CommandButton1" hidden="1">
          <a:extLst>
            <a:ext uri="{63B3BB69-23CF-44E3-9099-C40C66FF867C}">
              <a14:compatExt xmlns:a14="http://schemas.microsoft.com/office/drawing/2010/main" spid="_x0000_s61441"/>
            </a:ext>
            <a:ext uri="{FF2B5EF4-FFF2-40B4-BE49-F238E27FC236}">
              <a16:creationId xmlns:a16="http://schemas.microsoft.com/office/drawing/2014/main" id="{805DD2DA-020E-47C0-B1D0-565E247BB51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1" name="CommandButton1" hidden="1">
          <a:extLst>
            <a:ext uri="{63B3BB69-23CF-44E3-9099-C40C66FF867C}">
              <a14:compatExt xmlns:a14="http://schemas.microsoft.com/office/drawing/2010/main" spid="_x0000_s61441"/>
            </a:ext>
            <a:ext uri="{FF2B5EF4-FFF2-40B4-BE49-F238E27FC236}">
              <a16:creationId xmlns:a16="http://schemas.microsoft.com/office/drawing/2014/main" id="{6B52A1A5-C502-43B5-BEDC-DEB8EA2579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2" name="CommandButton1" hidden="1">
          <a:extLst>
            <a:ext uri="{63B3BB69-23CF-44E3-9099-C40C66FF867C}">
              <a14:compatExt xmlns:a14="http://schemas.microsoft.com/office/drawing/2010/main" spid="_x0000_s61441"/>
            </a:ext>
            <a:ext uri="{FF2B5EF4-FFF2-40B4-BE49-F238E27FC236}">
              <a16:creationId xmlns:a16="http://schemas.microsoft.com/office/drawing/2014/main" id="{195F4FF4-6E6D-4565-866C-0D758AD31BD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3" name="CommandButton1" hidden="1">
          <a:extLst>
            <a:ext uri="{63B3BB69-23CF-44E3-9099-C40C66FF867C}">
              <a14:compatExt xmlns:a14="http://schemas.microsoft.com/office/drawing/2010/main" spid="_x0000_s61441"/>
            </a:ext>
            <a:ext uri="{FF2B5EF4-FFF2-40B4-BE49-F238E27FC236}">
              <a16:creationId xmlns:a16="http://schemas.microsoft.com/office/drawing/2014/main" id="{5897274A-E44B-412C-85C5-F01A25D1DFB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4" name="CommandButton1" hidden="1">
          <a:extLst>
            <a:ext uri="{63B3BB69-23CF-44E3-9099-C40C66FF867C}">
              <a14:compatExt xmlns:a14="http://schemas.microsoft.com/office/drawing/2010/main" spid="_x0000_s61441"/>
            </a:ext>
            <a:ext uri="{FF2B5EF4-FFF2-40B4-BE49-F238E27FC236}">
              <a16:creationId xmlns:a16="http://schemas.microsoft.com/office/drawing/2014/main" id="{A10090FB-47B2-42F3-A375-39B31FAE164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5" name="CommandButton1" hidden="1">
          <a:extLst>
            <a:ext uri="{63B3BB69-23CF-44E3-9099-C40C66FF867C}">
              <a14:compatExt xmlns:a14="http://schemas.microsoft.com/office/drawing/2010/main" spid="_x0000_s61441"/>
            </a:ext>
            <a:ext uri="{FF2B5EF4-FFF2-40B4-BE49-F238E27FC236}">
              <a16:creationId xmlns:a16="http://schemas.microsoft.com/office/drawing/2014/main" id="{4E04E568-04FA-4B6F-B2D4-5E9873AB87B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6" name="CommandButton1" hidden="1">
          <a:extLst>
            <a:ext uri="{63B3BB69-23CF-44E3-9099-C40C66FF867C}">
              <a14:compatExt xmlns:a14="http://schemas.microsoft.com/office/drawing/2010/main" spid="_x0000_s61441"/>
            </a:ext>
            <a:ext uri="{FF2B5EF4-FFF2-40B4-BE49-F238E27FC236}">
              <a16:creationId xmlns:a16="http://schemas.microsoft.com/office/drawing/2014/main" id="{004EAAA4-D10C-4A4E-B317-7B9C61D1D5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7" name="CommandButton1" hidden="1">
          <a:extLst>
            <a:ext uri="{63B3BB69-23CF-44E3-9099-C40C66FF867C}">
              <a14:compatExt xmlns:a14="http://schemas.microsoft.com/office/drawing/2010/main" spid="_x0000_s61441"/>
            </a:ext>
            <a:ext uri="{FF2B5EF4-FFF2-40B4-BE49-F238E27FC236}">
              <a16:creationId xmlns:a16="http://schemas.microsoft.com/office/drawing/2014/main" id="{7022BFF2-B279-48BB-A105-B3FC9BC8E2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8" name="CommandButton1" hidden="1">
          <a:extLst>
            <a:ext uri="{63B3BB69-23CF-44E3-9099-C40C66FF867C}">
              <a14:compatExt xmlns:a14="http://schemas.microsoft.com/office/drawing/2010/main" spid="_x0000_s61441"/>
            </a:ext>
            <a:ext uri="{FF2B5EF4-FFF2-40B4-BE49-F238E27FC236}">
              <a16:creationId xmlns:a16="http://schemas.microsoft.com/office/drawing/2014/main" id="{4BB02C8D-37EE-4BB9-A2DD-C6E49B5081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59" name="CommandButton1" hidden="1">
          <a:extLst>
            <a:ext uri="{63B3BB69-23CF-44E3-9099-C40C66FF867C}">
              <a14:compatExt xmlns:a14="http://schemas.microsoft.com/office/drawing/2010/main" spid="_x0000_s61441"/>
            </a:ext>
            <a:ext uri="{FF2B5EF4-FFF2-40B4-BE49-F238E27FC236}">
              <a16:creationId xmlns:a16="http://schemas.microsoft.com/office/drawing/2014/main" id="{4D32041E-8778-4C93-973D-9F2C8D8BBB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60" name="CommandButton1" hidden="1">
          <a:extLst>
            <a:ext uri="{63B3BB69-23CF-44E3-9099-C40C66FF867C}">
              <a14:compatExt xmlns:a14="http://schemas.microsoft.com/office/drawing/2010/main" spid="_x0000_s61441"/>
            </a:ext>
            <a:ext uri="{FF2B5EF4-FFF2-40B4-BE49-F238E27FC236}">
              <a16:creationId xmlns:a16="http://schemas.microsoft.com/office/drawing/2014/main" id="{1A3A7B70-C88E-4A48-A5B4-701CF9CAAA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61" name="CommandButton1" hidden="1">
          <a:extLst>
            <a:ext uri="{63B3BB69-23CF-44E3-9099-C40C66FF867C}">
              <a14:compatExt xmlns:a14="http://schemas.microsoft.com/office/drawing/2010/main" spid="_x0000_s61441"/>
            </a:ext>
            <a:ext uri="{FF2B5EF4-FFF2-40B4-BE49-F238E27FC236}">
              <a16:creationId xmlns:a16="http://schemas.microsoft.com/office/drawing/2014/main" id="{1BE1C72C-B963-4BD2-AC86-B25159EACB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2" name="CommandButton1" hidden="1">
          <a:extLst>
            <a:ext uri="{63B3BB69-23CF-44E3-9099-C40C66FF867C}">
              <a14:compatExt xmlns:a14="http://schemas.microsoft.com/office/drawing/2010/main" spid="_x0000_s61441"/>
            </a:ext>
            <a:ext uri="{FF2B5EF4-FFF2-40B4-BE49-F238E27FC236}">
              <a16:creationId xmlns:a16="http://schemas.microsoft.com/office/drawing/2014/main" id="{44EF1D58-454E-4FFF-8BE8-50D8A3F000C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3" name="CommandButton1" hidden="1">
          <a:extLst>
            <a:ext uri="{63B3BB69-23CF-44E3-9099-C40C66FF867C}">
              <a14:compatExt xmlns:a14="http://schemas.microsoft.com/office/drawing/2010/main" spid="_x0000_s61441"/>
            </a:ext>
            <a:ext uri="{FF2B5EF4-FFF2-40B4-BE49-F238E27FC236}">
              <a16:creationId xmlns:a16="http://schemas.microsoft.com/office/drawing/2014/main" id="{60A9FDC4-96E2-4D87-9BE4-B49EF20F725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264" name="CommandButton1" hidden="1">
          <a:extLst>
            <a:ext uri="{63B3BB69-23CF-44E3-9099-C40C66FF867C}">
              <a14:compatExt xmlns:a14="http://schemas.microsoft.com/office/drawing/2010/main" spid="_x0000_s61441"/>
            </a:ext>
            <a:ext uri="{FF2B5EF4-FFF2-40B4-BE49-F238E27FC236}">
              <a16:creationId xmlns:a16="http://schemas.microsoft.com/office/drawing/2014/main" id="{F0C0DC97-F7AB-49F8-A843-F301FB467AB0}"/>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5" name="CommandButton1" hidden="1">
          <a:extLst>
            <a:ext uri="{63B3BB69-23CF-44E3-9099-C40C66FF867C}">
              <a14:compatExt xmlns:a14="http://schemas.microsoft.com/office/drawing/2010/main" spid="_x0000_s61441"/>
            </a:ext>
            <a:ext uri="{FF2B5EF4-FFF2-40B4-BE49-F238E27FC236}">
              <a16:creationId xmlns:a16="http://schemas.microsoft.com/office/drawing/2014/main" id="{1ABA8DCA-61B1-4F31-80B1-CA3A7C71908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6" name="CommandButton1" hidden="1">
          <a:extLst>
            <a:ext uri="{63B3BB69-23CF-44E3-9099-C40C66FF867C}">
              <a14:compatExt xmlns:a14="http://schemas.microsoft.com/office/drawing/2010/main" spid="_x0000_s61441"/>
            </a:ext>
            <a:ext uri="{FF2B5EF4-FFF2-40B4-BE49-F238E27FC236}">
              <a16:creationId xmlns:a16="http://schemas.microsoft.com/office/drawing/2014/main" id="{E40B26B7-320F-40E5-8604-248D3656FE3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7" name="CommandButton1" hidden="1">
          <a:extLst>
            <a:ext uri="{63B3BB69-23CF-44E3-9099-C40C66FF867C}">
              <a14:compatExt xmlns:a14="http://schemas.microsoft.com/office/drawing/2010/main" spid="_x0000_s61441"/>
            </a:ext>
            <a:ext uri="{FF2B5EF4-FFF2-40B4-BE49-F238E27FC236}">
              <a16:creationId xmlns:a16="http://schemas.microsoft.com/office/drawing/2014/main" id="{29CF7886-EA00-409A-AF05-587DC271D6D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8" name="CommandButton1" hidden="1">
          <a:extLst>
            <a:ext uri="{63B3BB69-23CF-44E3-9099-C40C66FF867C}">
              <a14:compatExt xmlns:a14="http://schemas.microsoft.com/office/drawing/2010/main" spid="_x0000_s61441"/>
            </a:ext>
            <a:ext uri="{FF2B5EF4-FFF2-40B4-BE49-F238E27FC236}">
              <a16:creationId xmlns:a16="http://schemas.microsoft.com/office/drawing/2014/main" id="{AD0191F3-61E5-4480-85BC-046D28223B1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69" name="CommandButton1" hidden="1">
          <a:extLst>
            <a:ext uri="{63B3BB69-23CF-44E3-9099-C40C66FF867C}">
              <a14:compatExt xmlns:a14="http://schemas.microsoft.com/office/drawing/2010/main" spid="_x0000_s61441"/>
            </a:ext>
            <a:ext uri="{FF2B5EF4-FFF2-40B4-BE49-F238E27FC236}">
              <a16:creationId xmlns:a16="http://schemas.microsoft.com/office/drawing/2014/main" id="{BAF7A86F-AD6D-4C96-9213-602FE93F11A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0" name="CommandButton1" hidden="1">
          <a:extLst>
            <a:ext uri="{63B3BB69-23CF-44E3-9099-C40C66FF867C}">
              <a14:compatExt xmlns:a14="http://schemas.microsoft.com/office/drawing/2010/main" spid="_x0000_s61441"/>
            </a:ext>
            <a:ext uri="{FF2B5EF4-FFF2-40B4-BE49-F238E27FC236}">
              <a16:creationId xmlns:a16="http://schemas.microsoft.com/office/drawing/2014/main" id="{A3155BF5-54F8-4459-8F25-1F1A13BF921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1" name="CommandButton1" hidden="1">
          <a:extLst>
            <a:ext uri="{63B3BB69-23CF-44E3-9099-C40C66FF867C}">
              <a14:compatExt xmlns:a14="http://schemas.microsoft.com/office/drawing/2010/main" spid="_x0000_s61441"/>
            </a:ext>
            <a:ext uri="{FF2B5EF4-FFF2-40B4-BE49-F238E27FC236}">
              <a16:creationId xmlns:a16="http://schemas.microsoft.com/office/drawing/2014/main" id="{BFAB2321-646D-42BE-B454-F759BCED14C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2" name="CommandButton1" hidden="1">
          <a:extLst>
            <a:ext uri="{63B3BB69-23CF-44E3-9099-C40C66FF867C}">
              <a14:compatExt xmlns:a14="http://schemas.microsoft.com/office/drawing/2010/main" spid="_x0000_s61441"/>
            </a:ext>
            <a:ext uri="{FF2B5EF4-FFF2-40B4-BE49-F238E27FC236}">
              <a16:creationId xmlns:a16="http://schemas.microsoft.com/office/drawing/2014/main" id="{56252C5B-28AC-4F7B-963C-4D61899187A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3" name="CommandButton1" hidden="1">
          <a:extLst>
            <a:ext uri="{63B3BB69-23CF-44E3-9099-C40C66FF867C}">
              <a14:compatExt xmlns:a14="http://schemas.microsoft.com/office/drawing/2010/main" spid="_x0000_s61441"/>
            </a:ext>
            <a:ext uri="{FF2B5EF4-FFF2-40B4-BE49-F238E27FC236}">
              <a16:creationId xmlns:a16="http://schemas.microsoft.com/office/drawing/2014/main" id="{986676E5-B4A1-4B7A-8D3B-C0721E59CCE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4" name="CommandButton1" hidden="1">
          <a:extLst>
            <a:ext uri="{63B3BB69-23CF-44E3-9099-C40C66FF867C}">
              <a14:compatExt xmlns:a14="http://schemas.microsoft.com/office/drawing/2010/main" spid="_x0000_s61441"/>
            </a:ext>
            <a:ext uri="{FF2B5EF4-FFF2-40B4-BE49-F238E27FC236}">
              <a16:creationId xmlns:a16="http://schemas.microsoft.com/office/drawing/2014/main" id="{4ACF883F-0E7F-4749-B6AD-02E2362442F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5" name="CommandButton1" hidden="1">
          <a:extLst>
            <a:ext uri="{63B3BB69-23CF-44E3-9099-C40C66FF867C}">
              <a14:compatExt xmlns:a14="http://schemas.microsoft.com/office/drawing/2010/main" spid="_x0000_s61441"/>
            </a:ext>
            <a:ext uri="{FF2B5EF4-FFF2-40B4-BE49-F238E27FC236}">
              <a16:creationId xmlns:a16="http://schemas.microsoft.com/office/drawing/2014/main" id="{F42118E2-B405-43E6-B8C7-30A0E32AEE8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6" name="CommandButton1" hidden="1">
          <a:extLst>
            <a:ext uri="{63B3BB69-23CF-44E3-9099-C40C66FF867C}">
              <a14:compatExt xmlns:a14="http://schemas.microsoft.com/office/drawing/2010/main" spid="_x0000_s61441"/>
            </a:ext>
            <a:ext uri="{FF2B5EF4-FFF2-40B4-BE49-F238E27FC236}">
              <a16:creationId xmlns:a16="http://schemas.microsoft.com/office/drawing/2014/main" id="{AFC738CF-1435-4D9F-80A1-B9E08CFFD83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7" name="CommandButton1" hidden="1">
          <a:extLst>
            <a:ext uri="{63B3BB69-23CF-44E3-9099-C40C66FF867C}">
              <a14:compatExt xmlns:a14="http://schemas.microsoft.com/office/drawing/2010/main" spid="_x0000_s61441"/>
            </a:ext>
            <a:ext uri="{FF2B5EF4-FFF2-40B4-BE49-F238E27FC236}">
              <a16:creationId xmlns:a16="http://schemas.microsoft.com/office/drawing/2014/main" id="{BC589F49-3AC0-4C20-9BE2-D8868AC5EA3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8" name="CommandButton1" hidden="1">
          <a:extLst>
            <a:ext uri="{63B3BB69-23CF-44E3-9099-C40C66FF867C}">
              <a14:compatExt xmlns:a14="http://schemas.microsoft.com/office/drawing/2010/main" spid="_x0000_s61441"/>
            </a:ext>
            <a:ext uri="{FF2B5EF4-FFF2-40B4-BE49-F238E27FC236}">
              <a16:creationId xmlns:a16="http://schemas.microsoft.com/office/drawing/2014/main" id="{FAA9152E-1382-44EA-94AD-D43D6DA6F99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79" name="CommandButton1" hidden="1">
          <a:extLst>
            <a:ext uri="{63B3BB69-23CF-44E3-9099-C40C66FF867C}">
              <a14:compatExt xmlns:a14="http://schemas.microsoft.com/office/drawing/2010/main" spid="_x0000_s61441"/>
            </a:ext>
            <a:ext uri="{FF2B5EF4-FFF2-40B4-BE49-F238E27FC236}">
              <a16:creationId xmlns:a16="http://schemas.microsoft.com/office/drawing/2014/main" id="{AEE470FC-9C4F-450A-B6A2-6B0B7BFA706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80" name="CommandButton1" hidden="1">
          <a:extLst>
            <a:ext uri="{63B3BB69-23CF-44E3-9099-C40C66FF867C}">
              <a14:compatExt xmlns:a14="http://schemas.microsoft.com/office/drawing/2010/main" spid="_x0000_s61441"/>
            </a:ext>
            <a:ext uri="{FF2B5EF4-FFF2-40B4-BE49-F238E27FC236}">
              <a16:creationId xmlns:a16="http://schemas.microsoft.com/office/drawing/2014/main" id="{8ABF10BE-4E0E-4E19-B7DF-A004E82491E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81" name="CommandButton1" hidden="1">
          <a:extLst>
            <a:ext uri="{63B3BB69-23CF-44E3-9099-C40C66FF867C}">
              <a14:compatExt xmlns:a14="http://schemas.microsoft.com/office/drawing/2010/main" spid="_x0000_s61441"/>
            </a:ext>
            <a:ext uri="{FF2B5EF4-FFF2-40B4-BE49-F238E27FC236}">
              <a16:creationId xmlns:a16="http://schemas.microsoft.com/office/drawing/2014/main" id="{A7B339DD-725B-4AED-BF07-C22F0B2F834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82" name="CommandButton1" hidden="1">
          <a:extLst>
            <a:ext uri="{63B3BB69-23CF-44E3-9099-C40C66FF867C}">
              <a14:compatExt xmlns:a14="http://schemas.microsoft.com/office/drawing/2010/main" spid="_x0000_s61441"/>
            </a:ext>
            <a:ext uri="{FF2B5EF4-FFF2-40B4-BE49-F238E27FC236}">
              <a16:creationId xmlns:a16="http://schemas.microsoft.com/office/drawing/2014/main" id="{CD4DC890-74EE-428E-A6F4-E67430AE666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283" name="CommandButton1" hidden="1">
          <a:extLst>
            <a:ext uri="{63B3BB69-23CF-44E3-9099-C40C66FF867C}">
              <a14:compatExt xmlns:a14="http://schemas.microsoft.com/office/drawing/2010/main" spid="_x0000_s61441"/>
            </a:ext>
            <a:ext uri="{FF2B5EF4-FFF2-40B4-BE49-F238E27FC236}">
              <a16:creationId xmlns:a16="http://schemas.microsoft.com/office/drawing/2014/main" id="{52C11796-09D5-4EEE-8348-0BFAC5E7151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84" name="CommandButton1" hidden="1">
          <a:extLst>
            <a:ext uri="{63B3BB69-23CF-44E3-9099-C40C66FF867C}">
              <a14:compatExt xmlns:a14="http://schemas.microsoft.com/office/drawing/2010/main" spid="_x0000_s61441"/>
            </a:ext>
            <a:ext uri="{FF2B5EF4-FFF2-40B4-BE49-F238E27FC236}">
              <a16:creationId xmlns:a16="http://schemas.microsoft.com/office/drawing/2014/main" id="{0E019EB8-C330-4473-B965-4F31FA07CCE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85" name="CommandButton1" hidden="1">
          <a:extLst>
            <a:ext uri="{63B3BB69-23CF-44E3-9099-C40C66FF867C}">
              <a14:compatExt xmlns:a14="http://schemas.microsoft.com/office/drawing/2010/main" spid="_x0000_s61441"/>
            </a:ext>
            <a:ext uri="{FF2B5EF4-FFF2-40B4-BE49-F238E27FC236}">
              <a16:creationId xmlns:a16="http://schemas.microsoft.com/office/drawing/2014/main" id="{E5FF966F-7D7E-450D-BE23-3D2773F0923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286" name="CommandButton1" hidden="1">
          <a:extLst>
            <a:ext uri="{63B3BB69-23CF-44E3-9099-C40C66FF867C}">
              <a14:compatExt xmlns:a14="http://schemas.microsoft.com/office/drawing/2010/main" spid="_x0000_s61441"/>
            </a:ext>
            <a:ext uri="{FF2B5EF4-FFF2-40B4-BE49-F238E27FC236}">
              <a16:creationId xmlns:a16="http://schemas.microsoft.com/office/drawing/2014/main" id="{7055B8CE-CAFC-49FB-A9CB-502792B0BD7D}"/>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87" name="CommandButton1" hidden="1">
          <a:extLst>
            <a:ext uri="{63B3BB69-23CF-44E3-9099-C40C66FF867C}">
              <a14:compatExt xmlns:a14="http://schemas.microsoft.com/office/drawing/2010/main" spid="_x0000_s61441"/>
            </a:ext>
            <a:ext uri="{FF2B5EF4-FFF2-40B4-BE49-F238E27FC236}">
              <a16:creationId xmlns:a16="http://schemas.microsoft.com/office/drawing/2014/main" id="{E1D87B6F-94F3-48F8-873D-282ED7BC7F9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88" name="CommandButton1" hidden="1">
          <a:extLst>
            <a:ext uri="{63B3BB69-23CF-44E3-9099-C40C66FF867C}">
              <a14:compatExt xmlns:a14="http://schemas.microsoft.com/office/drawing/2010/main" spid="_x0000_s61441"/>
            </a:ext>
            <a:ext uri="{FF2B5EF4-FFF2-40B4-BE49-F238E27FC236}">
              <a16:creationId xmlns:a16="http://schemas.microsoft.com/office/drawing/2014/main" id="{DACBDB9C-C3CC-492B-AA99-8562F57C31F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89" name="CommandButton1" hidden="1">
          <a:extLst>
            <a:ext uri="{63B3BB69-23CF-44E3-9099-C40C66FF867C}">
              <a14:compatExt xmlns:a14="http://schemas.microsoft.com/office/drawing/2010/main" spid="_x0000_s61441"/>
            </a:ext>
            <a:ext uri="{FF2B5EF4-FFF2-40B4-BE49-F238E27FC236}">
              <a16:creationId xmlns:a16="http://schemas.microsoft.com/office/drawing/2014/main" id="{92A7651A-31EF-4C31-9683-EB08BFB7B69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0" name="CommandButton1" hidden="1">
          <a:extLst>
            <a:ext uri="{63B3BB69-23CF-44E3-9099-C40C66FF867C}">
              <a14:compatExt xmlns:a14="http://schemas.microsoft.com/office/drawing/2010/main" spid="_x0000_s61441"/>
            </a:ext>
            <a:ext uri="{FF2B5EF4-FFF2-40B4-BE49-F238E27FC236}">
              <a16:creationId xmlns:a16="http://schemas.microsoft.com/office/drawing/2014/main" id="{60A0E490-791A-4430-A398-81FEAF4ED91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1" name="CommandButton1" hidden="1">
          <a:extLst>
            <a:ext uri="{63B3BB69-23CF-44E3-9099-C40C66FF867C}">
              <a14:compatExt xmlns:a14="http://schemas.microsoft.com/office/drawing/2010/main" spid="_x0000_s61441"/>
            </a:ext>
            <a:ext uri="{FF2B5EF4-FFF2-40B4-BE49-F238E27FC236}">
              <a16:creationId xmlns:a16="http://schemas.microsoft.com/office/drawing/2014/main" id="{E77884C4-7CEB-458E-9573-F65C8AA7153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2" name="CommandButton1" hidden="1">
          <a:extLst>
            <a:ext uri="{63B3BB69-23CF-44E3-9099-C40C66FF867C}">
              <a14:compatExt xmlns:a14="http://schemas.microsoft.com/office/drawing/2010/main" spid="_x0000_s61441"/>
            </a:ext>
            <a:ext uri="{FF2B5EF4-FFF2-40B4-BE49-F238E27FC236}">
              <a16:creationId xmlns:a16="http://schemas.microsoft.com/office/drawing/2014/main" id="{79D3E743-584B-4A02-815D-5A6AADA6E74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3" name="CommandButton1" hidden="1">
          <a:extLst>
            <a:ext uri="{63B3BB69-23CF-44E3-9099-C40C66FF867C}">
              <a14:compatExt xmlns:a14="http://schemas.microsoft.com/office/drawing/2010/main" spid="_x0000_s61441"/>
            </a:ext>
            <a:ext uri="{FF2B5EF4-FFF2-40B4-BE49-F238E27FC236}">
              <a16:creationId xmlns:a16="http://schemas.microsoft.com/office/drawing/2014/main" id="{D95F5469-91F6-468D-B0B6-37B595874CD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4" name="CommandButton1" hidden="1">
          <a:extLst>
            <a:ext uri="{63B3BB69-23CF-44E3-9099-C40C66FF867C}">
              <a14:compatExt xmlns:a14="http://schemas.microsoft.com/office/drawing/2010/main" spid="_x0000_s61441"/>
            </a:ext>
            <a:ext uri="{FF2B5EF4-FFF2-40B4-BE49-F238E27FC236}">
              <a16:creationId xmlns:a16="http://schemas.microsoft.com/office/drawing/2014/main" id="{CC6AC3B2-E834-4673-A564-A867B8246C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5" name="CommandButton1" hidden="1">
          <a:extLst>
            <a:ext uri="{63B3BB69-23CF-44E3-9099-C40C66FF867C}">
              <a14:compatExt xmlns:a14="http://schemas.microsoft.com/office/drawing/2010/main" spid="_x0000_s61441"/>
            </a:ext>
            <a:ext uri="{FF2B5EF4-FFF2-40B4-BE49-F238E27FC236}">
              <a16:creationId xmlns:a16="http://schemas.microsoft.com/office/drawing/2014/main" id="{E207C483-36BC-4DFD-9760-1DC2AA128B3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6" name="CommandButton1" hidden="1">
          <a:extLst>
            <a:ext uri="{63B3BB69-23CF-44E3-9099-C40C66FF867C}">
              <a14:compatExt xmlns:a14="http://schemas.microsoft.com/office/drawing/2010/main" spid="_x0000_s61441"/>
            </a:ext>
            <a:ext uri="{FF2B5EF4-FFF2-40B4-BE49-F238E27FC236}">
              <a16:creationId xmlns:a16="http://schemas.microsoft.com/office/drawing/2014/main" id="{4CD6C10F-40B6-4C8A-A88A-B23F6D68BB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7" name="CommandButton1" hidden="1">
          <a:extLst>
            <a:ext uri="{63B3BB69-23CF-44E3-9099-C40C66FF867C}">
              <a14:compatExt xmlns:a14="http://schemas.microsoft.com/office/drawing/2010/main" spid="_x0000_s61441"/>
            </a:ext>
            <a:ext uri="{FF2B5EF4-FFF2-40B4-BE49-F238E27FC236}">
              <a16:creationId xmlns:a16="http://schemas.microsoft.com/office/drawing/2014/main" id="{DFB0E0EF-83B8-433E-86F5-7A21726A54F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8" name="CommandButton1" hidden="1">
          <a:extLst>
            <a:ext uri="{63B3BB69-23CF-44E3-9099-C40C66FF867C}">
              <a14:compatExt xmlns:a14="http://schemas.microsoft.com/office/drawing/2010/main" spid="_x0000_s61441"/>
            </a:ext>
            <a:ext uri="{FF2B5EF4-FFF2-40B4-BE49-F238E27FC236}">
              <a16:creationId xmlns:a16="http://schemas.microsoft.com/office/drawing/2014/main" id="{75702C10-5679-45C1-9387-A546B243B6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299" name="CommandButton1" hidden="1">
          <a:extLst>
            <a:ext uri="{63B3BB69-23CF-44E3-9099-C40C66FF867C}">
              <a14:compatExt xmlns:a14="http://schemas.microsoft.com/office/drawing/2010/main" spid="_x0000_s61441"/>
            </a:ext>
            <a:ext uri="{FF2B5EF4-FFF2-40B4-BE49-F238E27FC236}">
              <a16:creationId xmlns:a16="http://schemas.microsoft.com/office/drawing/2014/main" id="{37804854-5CAB-4289-AD68-6DE4DB460C0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0" name="CommandButton1" hidden="1">
          <a:extLst>
            <a:ext uri="{63B3BB69-23CF-44E3-9099-C40C66FF867C}">
              <a14:compatExt xmlns:a14="http://schemas.microsoft.com/office/drawing/2010/main" spid="_x0000_s61441"/>
            </a:ext>
            <a:ext uri="{FF2B5EF4-FFF2-40B4-BE49-F238E27FC236}">
              <a16:creationId xmlns:a16="http://schemas.microsoft.com/office/drawing/2014/main" id="{010F4B86-4E03-4DCD-A5FF-0D80C0642FA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1" name="CommandButton1" hidden="1">
          <a:extLst>
            <a:ext uri="{63B3BB69-23CF-44E3-9099-C40C66FF867C}">
              <a14:compatExt xmlns:a14="http://schemas.microsoft.com/office/drawing/2010/main" spid="_x0000_s61441"/>
            </a:ext>
            <a:ext uri="{FF2B5EF4-FFF2-40B4-BE49-F238E27FC236}">
              <a16:creationId xmlns:a16="http://schemas.microsoft.com/office/drawing/2014/main" id="{E8993F37-8657-4367-BE73-2A9BC55B0DC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2" name="CommandButton1" hidden="1">
          <a:extLst>
            <a:ext uri="{63B3BB69-23CF-44E3-9099-C40C66FF867C}">
              <a14:compatExt xmlns:a14="http://schemas.microsoft.com/office/drawing/2010/main" spid="_x0000_s61441"/>
            </a:ext>
            <a:ext uri="{FF2B5EF4-FFF2-40B4-BE49-F238E27FC236}">
              <a16:creationId xmlns:a16="http://schemas.microsoft.com/office/drawing/2014/main" id="{E38DBDFD-5FFD-4DE7-8D99-3C0D7BCD7BB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3" name="CommandButton1" hidden="1">
          <a:extLst>
            <a:ext uri="{63B3BB69-23CF-44E3-9099-C40C66FF867C}">
              <a14:compatExt xmlns:a14="http://schemas.microsoft.com/office/drawing/2010/main" spid="_x0000_s61441"/>
            </a:ext>
            <a:ext uri="{FF2B5EF4-FFF2-40B4-BE49-F238E27FC236}">
              <a16:creationId xmlns:a16="http://schemas.microsoft.com/office/drawing/2014/main" id="{6F517D39-7DCD-4C6D-AD4F-0DD10DCC8CE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4" name="CommandButton1" hidden="1">
          <a:extLst>
            <a:ext uri="{63B3BB69-23CF-44E3-9099-C40C66FF867C}">
              <a14:compatExt xmlns:a14="http://schemas.microsoft.com/office/drawing/2010/main" spid="_x0000_s61441"/>
            </a:ext>
            <a:ext uri="{FF2B5EF4-FFF2-40B4-BE49-F238E27FC236}">
              <a16:creationId xmlns:a16="http://schemas.microsoft.com/office/drawing/2014/main" id="{BAC60C0F-CFAB-4CCC-8AFA-6B795A24032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05" name="CommandButton1" hidden="1">
          <a:extLst>
            <a:ext uri="{63B3BB69-23CF-44E3-9099-C40C66FF867C}">
              <a14:compatExt xmlns:a14="http://schemas.microsoft.com/office/drawing/2010/main" spid="_x0000_s61441"/>
            </a:ext>
            <a:ext uri="{FF2B5EF4-FFF2-40B4-BE49-F238E27FC236}">
              <a16:creationId xmlns:a16="http://schemas.microsoft.com/office/drawing/2014/main" id="{A9675445-695F-4886-87CE-741C8FCE6C4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06" name="CommandButton1" hidden="1">
          <a:extLst>
            <a:ext uri="{63B3BB69-23CF-44E3-9099-C40C66FF867C}">
              <a14:compatExt xmlns:a14="http://schemas.microsoft.com/office/drawing/2010/main" spid="_x0000_s61441"/>
            </a:ext>
            <a:ext uri="{FF2B5EF4-FFF2-40B4-BE49-F238E27FC236}">
              <a16:creationId xmlns:a16="http://schemas.microsoft.com/office/drawing/2014/main" id="{92447E3B-2792-4725-91DA-14790B5AFBB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07" name="CommandButton1" hidden="1">
          <a:extLst>
            <a:ext uri="{63B3BB69-23CF-44E3-9099-C40C66FF867C}">
              <a14:compatExt xmlns:a14="http://schemas.microsoft.com/office/drawing/2010/main" spid="_x0000_s61441"/>
            </a:ext>
            <a:ext uri="{FF2B5EF4-FFF2-40B4-BE49-F238E27FC236}">
              <a16:creationId xmlns:a16="http://schemas.microsoft.com/office/drawing/2014/main" id="{11653E69-ED97-468F-9291-878329A857B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308" name="CommandButton1" hidden="1">
          <a:extLst>
            <a:ext uri="{63B3BB69-23CF-44E3-9099-C40C66FF867C}">
              <a14:compatExt xmlns:a14="http://schemas.microsoft.com/office/drawing/2010/main" spid="_x0000_s61441"/>
            </a:ext>
            <a:ext uri="{FF2B5EF4-FFF2-40B4-BE49-F238E27FC236}">
              <a16:creationId xmlns:a16="http://schemas.microsoft.com/office/drawing/2014/main" id="{DEC19E8B-F4F3-44C1-9CBE-1B5D48EB22D6}"/>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09" name="CommandButton1" hidden="1">
          <a:extLst>
            <a:ext uri="{63B3BB69-23CF-44E3-9099-C40C66FF867C}">
              <a14:compatExt xmlns:a14="http://schemas.microsoft.com/office/drawing/2010/main" spid="_x0000_s61441"/>
            </a:ext>
            <a:ext uri="{FF2B5EF4-FFF2-40B4-BE49-F238E27FC236}">
              <a16:creationId xmlns:a16="http://schemas.microsoft.com/office/drawing/2014/main" id="{436743E8-B58E-4A2D-86BE-B1CA90369D5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0" name="CommandButton1" hidden="1">
          <a:extLst>
            <a:ext uri="{63B3BB69-23CF-44E3-9099-C40C66FF867C}">
              <a14:compatExt xmlns:a14="http://schemas.microsoft.com/office/drawing/2010/main" spid="_x0000_s61441"/>
            </a:ext>
            <a:ext uri="{FF2B5EF4-FFF2-40B4-BE49-F238E27FC236}">
              <a16:creationId xmlns:a16="http://schemas.microsoft.com/office/drawing/2014/main" id="{719E8AB8-53D6-4BE2-B855-2D935B3C551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1" name="CommandButton1" hidden="1">
          <a:extLst>
            <a:ext uri="{63B3BB69-23CF-44E3-9099-C40C66FF867C}">
              <a14:compatExt xmlns:a14="http://schemas.microsoft.com/office/drawing/2010/main" spid="_x0000_s61441"/>
            </a:ext>
            <a:ext uri="{FF2B5EF4-FFF2-40B4-BE49-F238E27FC236}">
              <a16:creationId xmlns:a16="http://schemas.microsoft.com/office/drawing/2014/main" id="{B13A7E0F-6225-42FF-B8E0-AD0C5092EBF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2" name="CommandButton1" hidden="1">
          <a:extLst>
            <a:ext uri="{63B3BB69-23CF-44E3-9099-C40C66FF867C}">
              <a14:compatExt xmlns:a14="http://schemas.microsoft.com/office/drawing/2010/main" spid="_x0000_s61441"/>
            </a:ext>
            <a:ext uri="{FF2B5EF4-FFF2-40B4-BE49-F238E27FC236}">
              <a16:creationId xmlns:a16="http://schemas.microsoft.com/office/drawing/2014/main" id="{1BD70875-72D5-4182-B82F-7C36DC1CBD6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3" name="CommandButton1" hidden="1">
          <a:extLst>
            <a:ext uri="{63B3BB69-23CF-44E3-9099-C40C66FF867C}">
              <a14:compatExt xmlns:a14="http://schemas.microsoft.com/office/drawing/2010/main" spid="_x0000_s61441"/>
            </a:ext>
            <a:ext uri="{FF2B5EF4-FFF2-40B4-BE49-F238E27FC236}">
              <a16:creationId xmlns:a16="http://schemas.microsoft.com/office/drawing/2014/main" id="{8A8E2480-C4C8-4AD3-9D69-66B1203DD01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4" name="CommandButton1" hidden="1">
          <a:extLst>
            <a:ext uri="{63B3BB69-23CF-44E3-9099-C40C66FF867C}">
              <a14:compatExt xmlns:a14="http://schemas.microsoft.com/office/drawing/2010/main" spid="_x0000_s61441"/>
            </a:ext>
            <a:ext uri="{FF2B5EF4-FFF2-40B4-BE49-F238E27FC236}">
              <a16:creationId xmlns:a16="http://schemas.microsoft.com/office/drawing/2014/main" id="{2FB03F4C-D014-472E-BCB7-288E9749A74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5" name="CommandButton1" hidden="1">
          <a:extLst>
            <a:ext uri="{63B3BB69-23CF-44E3-9099-C40C66FF867C}">
              <a14:compatExt xmlns:a14="http://schemas.microsoft.com/office/drawing/2010/main" spid="_x0000_s61441"/>
            </a:ext>
            <a:ext uri="{FF2B5EF4-FFF2-40B4-BE49-F238E27FC236}">
              <a16:creationId xmlns:a16="http://schemas.microsoft.com/office/drawing/2014/main" id="{B9156252-1491-40F4-95EB-D347DB8C9F2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6" name="CommandButton1" hidden="1">
          <a:extLst>
            <a:ext uri="{63B3BB69-23CF-44E3-9099-C40C66FF867C}">
              <a14:compatExt xmlns:a14="http://schemas.microsoft.com/office/drawing/2010/main" spid="_x0000_s61441"/>
            </a:ext>
            <a:ext uri="{FF2B5EF4-FFF2-40B4-BE49-F238E27FC236}">
              <a16:creationId xmlns:a16="http://schemas.microsoft.com/office/drawing/2014/main" id="{042DC42A-F33D-4357-8E3C-AF8F8B7CE34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7" name="CommandButton1" hidden="1">
          <a:extLst>
            <a:ext uri="{63B3BB69-23CF-44E3-9099-C40C66FF867C}">
              <a14:compatExt xmlns:a14="http://schemas.microsoft.com/office/drawing/2010/main" spid="_x0000_s61441"/>
            </a:ext>
            <a:ext uri="{FF2B5EF4-FFF2-40B4-BE49-F238E27FC236}">
              <a16:creationId xmlns:a16="http://schemas.microsoft.com/office/drawing/2014/main" id="{CAEB5801-6869-46D1-A716-E48FD0A0DF0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8" name="CommandButton1" hidden="1">
          <a:extLst>
            <a:ext uri="{63B3BB69-23CF-44E3-9099-C40C66FF867C}">
              <a14:compatExt xmlns:a14="http://schemas.microsoft.com/office/drawing/2010/main" spid="_x0000_s61441"/>
            </a:ext>
            <a:ext uri="{FF2B5EF4-FFF2-40B4-BE49-F238E27FC236}">
              <a16:creationId xmlns:a16="http://schemas.microsoft.com/office/drawing/2014/main" id="{689C093A-EF2F-4EDA-B45F-94C9F13A03F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19" name="CommandButton1" hidden="1">
          <a:extLst>
            <a:ext uri="{63B3BB69-23CF-44E3-9099-C40C66FF867C}">
              <a14:compatExt xmlns:a14="http://schemas.microsoft.com/office/drawing/2010/main" spid="_x0000_s61441"/>
            </a:ext>
            <a:ext uri="{FF2B5EF4-FFF2-40B4-BE49-F238E27FC236}">
              <a16:creationId xmlns:a16="http://schemas.microsoft.com/office/drawing/2014/main" id="{F2826CA7-69DD-471D-9C26-1DB05D1BDE6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0" name="CommandButton1" hidden="1">
          <a:extLst>
            <a:ext uri="{63B3BB69-23CF-44E3-9099-C40C66FF867C}">
              <a14:compatExt xmlns:a14="http://schemas.microsoft.com/office/drawing/2010/main" spid="_x0000_s61441"/>
            </a:ext>
            <a:ext uri="{FF2B5EF4-FFF2-40B4-BE49-F238E27FC236}">
              <a16:creationId xmlns:a16="http://schemas.microsoft.com/office/drawing/2014/main" id="{635968B4-6FFB-4EA8-A32C-32AF247C3F1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1" name="CommandButton1" hidden="1">
          <a:extLst>
            <a:ext uri="{63B3BB69-23CF-44E3-9099-C40C66FF867C}">
              <a14:compatExt xmlns:a14="http://schemas.microsoft.com/office/drawing/2010/main" spid="_x0000_s61441"/>
            </a:ext>
            <a:ext uri="{FF2B5EF4-FFF2-40B4-BE49-F238E27FC236}">
              <a16:creationId xmlns:a16="http://schemas.microsoft.com/office/drawing/2014/main" id="{D17A407A-7E10-4E09-B872-940AE18E08D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2" name="CommandButton1" hidden="1">
          <a:extLst>
            <a:ext uri="{63B3BB69-23CF-44E3-9099-C40C66FF867C}">
              <a14:compatExt xmlns:a14="http://schemas.microsoft.com/office/drawing/2010/main" spid="_x0000_s61441"/>
            </a:ext>
            <a:ext uri="{FF2B5EF4-FFF2-40B4-BE49-F238E27FC236}">
              <a16:creationId xmlns:a16="http://schemas.microsoft.com/office/drawing/2014/main" id="{DF1A7FA1-7F77-4B70-83E1-82AC549393E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3" name="CommandButton1" hidden="1">
          <a:extLst>
            <a:ext uri="{63B3BB69-23CF-44E3-9099-C40C66FF867C}">
              <a14:compatExt xmlns:a14="http://schemas.microsoft.com/office/drawing/2010/main" spid="_x0000_s61441"/>
            </a:ext>
            <a:ext uri="{FF2B5EF4-FFF2-40B4-BE49-F238E27FC236}">
              <a16:creationId xmlns:a16="http://schemas.microsoft.com/office/drawing/2014/main" id="{3D196C62-8F65-4DAB-86D3-17B80CDB378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4" name="CommandButton1" hidden="1">
          <a:extLst>
            <a:ext uri="{63B3BB69-23CF-44E3-9099-C40C66FF867C}">
              <a14:compatExt xmlns:a14="http://schemas.microsoft.com/office/drawing/2010/main" spid="_x0000_s61441"/>
            </a:ext>
            <a:ext uri="{FF2B5EF4-FFF2-40B4-BE49-F238E27FC236}">
              <a16:creationId xmlns:a16="http://schemas.microsoft.com/office/drawing/2014/main" id="{8613B3F9-D9DC-4C22-9537-83F7636F4F4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5" name="CommandButton1" hidden="1">
          <a:extLst>
            <a:ext uri="{63B3BB69-23CF-44E3-9099-C40C66FF867C}">
              <a14:compatExt xmlns:a14="http://schemas.microsoft.com/office/drawing/2010/main" spid="_x0000_s61441"/>
            </a:ext>
            <a:ext uri="{FF2B5EF4-FFF2-40B4-BE49-F238E27FC236}">
              <a16:creationId xmlns:a16="http://schemas.microsoft.com/office/drawing/2014/main" id="{5A30DCAD-3552-4C04-BD9A-9A963BE83C5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6" name="CommandButton1" hidden="1">
          <a:extLst>
            <a:ext uri="{63B3BB69-23CF-44E3-9099-C40C66FF867C}">
              <a14:compatExt xmlns:a14="http://schemas.microsoft.com/office/drawing/2010/main" spid="_x0000_s61441"/>
            </a:ext>
            <a:ext uri="{FF2B5EF4-FFF2-40B4-BE49-F238E27FC236}">
              <a16:creationId xmlns:a16="http://schemas.microsoft.com/office/drawing/2014/main" id="{2430D9E6-639C-4E36-B1F8-5AD9D1F94A0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27" name="CommandButton1" hidden="1">
          <a:extLst>
            <a:ext uri="{63B3BB69-23CF-44E3-9099-C40C66FF867C}">
              <a14:compatExt xmlns:a14="http://schemas.microsoft.com/office/drawing/2010/main" spid="_x0000_s61441"/>
            </a:ext>
            <a:ext uri="{FF2B5EF4-FFF2-40B4-BE49-F238E27FC236}">
              <a16:creationId xmlns:a16="http://schemas.microsoft.com/office/drawing/2014/main" id="{CBAA3CFD-D356-41B9-AC47-B9474A361FF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28" name="CommandButton1" hidden="1">
          <a:extLst>
            <a:ext uri="{63B3BB69-23CF-44E3-9099-C40C66FF867C}">
              <a14:compatExt xmlns:a14="http://schemas.microsoft.com/office/drawing/2010/main" spid="_x0000_s61441"/>
            </a:ext>
            <a:ext uri="{FF2B5EF4-FFF2-40B4-BE49-F238E27FC236}">
              <a16:creationId xmlns:a16="http://schemas.microsoft.com/office/drawing/2014/main" id="{B82F4B04-5EF0-4D23-9C41-0D603DF9EA7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29" name="CommandButton1" hidden="1">
          <a:extLst>
            <a:ext uri="{63B3BB69-23CF-44E3-9099-C40C66FF867C}">
              <a14:compatExt xmlns:a14="http://schemas.microsoft.com/office/drawing/2010/main" spid="_x0000_s61441"/>
            </a:ext>
            <a:ext uri="{FF2B5EF4-FFF2-40B4-BE49-F238E27FC236}">
              <a16:creationId xmlns:a16="http://schemas.microsoft.com/office/drawing/2014/main" id="{21CF8A89-1AC3-435E-AD65-BF6816DD56C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330" name="CommandButton1" hidden="1">
          <a:extLst>
            <a:ext uri="{63B3BB69-23CF-44E3-9099-C40C66FF867C}">
              <a14:compatExt xmlns:a14="http://schemas.microsoft.com/office/drawing/2010/main" spid="_x0000_s61441"/>
            </a:ext>
            <a:ext uri="{FF2B5EF4-FFF2-40B4-BE49-F238E27FC236}">
              <a16:creationId xmlns:a16="http://schemas.microsoft.com/office/drawing/2014/main" id="{01219296-296B-4294-9E9F-31DACCC5EEEA}"/>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1" name="CommandButton1" hidden="1">
          <a:extLst>
            <a:ext uri="{63B3BB69-23CF-44E3-9099-C40C66FF867C}">
              <a14:compatExt xmlns:a14="http://schemas.microsoft.com/office/drawing/2010/main" spid="_x0000_s61441"/>
            </a:ext>
            <a:ext uri="{FF2B5EF4-FFF2-40B4-BE49-F238E27FC236}">
              <a16:creationId xmlns:a16="http://schemas.microsoft.com/office/drawing/2014/main" id="{40E81FA4-E40E-455C-B4B2-C931A18F353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2" name="CommandButton1" hidden="1">
          <a:extLst>
            <a:ext uri="{63B3BB69-23CF-44E3-9099-C40C66FF867C}">
              <a14:compatExt xmlns:a14="http://schemas.microsoft.com/office/drawing/2010/main" spid="_x0000_s61441"/>
            </a:ext>
            <a:ext uri="{FF2B5EF4-FFF2-40B4-BE49-F238E27FC236}">
              <a16:creationId xmlns:a16="http://schemas.microsoft.com/office/drawing/2014/main" id="{C26DB560-02C1-497D-9AFD-1DC89F26633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3" name="CommandButton1" hidden="1">
          <a:extLst>
            <a:ext uri="{63B3BB69-23CF-44E3-9099-C40C66FF867C}">
              <a14:compatExt xmlns:a14="http://schemas.microsoft.com/office/drawing/2010/main" spid="_x0000_s61441"/>
            </a:ext>
            <a:ext uri="{FF2B5EF4-FFF2-40B4-BE49-F238E27FC236}">
              <a16:creationId xmlns:a16="http://schemas.microsoft.com/office/drawing/2014/main" id="{A99294D0-156A-42C9-8378-71A1D93F85C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4" name="CommandButton1" hidden="1">
          <a:extLst>
            <a:ext uri="{63B3BB69-23CF-44E3-9099-C40C66FF867C}">
              <a14:compatExt xmlns:a14="http://schemas.microsoft.com/office/drawing/2010/main" spid="_x0000_s61441"/>
            </a:ext>
            <a:ext uri="{FF2B5EF4-FFF2-40B4-BE49-F238E27FC236}">
              <a16:creationId xmlns:a16="http://schemas.microsoft.com/office/drawing/2014/main" id="{8A08A57A-A49D-4422-9AF0-40481281B2C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5" name="CommandButton1" hidden="1">
          <a:extLst>
            <a:ext uri="{63B3BB69-23CF-44E3-9099-C40C66FF867C}">
              <a14:compatExt xmlns:a14="http://schemas.microsoft.com/office/drawing/2010/main" spid="_x0000_s61441"/>
            </a:ext>
            <a:ext uri="{FF2B5EF4-FFF2-40B4-BE49-F238E27FC236}">
              <a16:creationId xmlns:a16="http://schemas.microsoft.com/office/drawing/2014/main" id="{CFDD433B-36C4-4B5C-A23C-B2417AAD861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6" name="CommandButton1" hidden="1">
          <a:extLst>
            <a:ext uri="{63B3BB69-23CF-44E3-9099-C40C66FF867C}">
              <a14:compatExt xmlns:a14="http://schemas.microsoft.com/office/drawing/2010/main" spid="_x0000_s61441"/>
            </a:ext>
            <a:ext uri="{FF2B5EF4-FFF2-40B4-BE49-F238E27FC236}">
              <a16:creationId xmlns:a16="http://schemas.microsoft.com/office/drawing/2014/main" id="{F4182F03-140C-4DC5-A649-EE4F22C73CA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7" name="CommandButton1" hidden="1">
          <a:extLst>
            <a:ext uri="{63B3BB69-23CF-44E3-9099-C40C66FF867C}">
              <a14:compatExt xmlns:a14="http://schemas.microsoft.com/office/drawing/2010/main" spid="_x0000_s61441"/>
            </a:ext>
            <a:ext uri="{FF2B5EF4-FFF2-40B4-BE49-F238E27FC236}">
              <a16:creationId xmlns:a16="http://schemas.microsoft.com/office/drawing/2014/main" id="{DB6F6D3B-0150-40D8-97B3-7DDA86B8D86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8" name="CommandButton1" hidden="1">
          <a:extLst>
            <a:ext uri="{63B3BB69-23CF-44E3-9099-C40C66FF867C}">
              <a14:compatExt xmlns:a14="http://schemas.microsoft.com/office/drawing/2010/main" spid="_x0000_s61441"/>
            </a:ext>
            <a:ext uri="{FF2B5EF4-FFF2-40B4-BE49-F238E27FC236}">
              <a16:creationId xmlns:a16="http://schemas.microsoft.com/office/drawing/2014/main" id="{BD2E2088-B9AD-4473-B6A2-7674C756E31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39" name="CommandButton1" hidden="1">
          <a:extLst>
            <a:ext uri="{63B3BB69-23CF-44E3-9099-C40C66FF867C}">
              <a14:compatExt xmlns:a14="http://schemas.microsoft.com/office/drawing/2010/main" spid="_x0000_s61441"/>
            </a:ext>
            <a:ext uri="{FF2B5EF4-FFF2-40B4-BE49-F238E27FC236}">
              <a16:creationId xmlns:a16="http://schemas.microsoft.com/office/drawing/2014/main" id="{EB9B8669-7000-460A-9A12-B437B432D1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0" name="CommandButton1" hidden="1">
          <a:extLst>
            <a:ext uri="{63B3BB69-23CF-44E3-9099-C40C66FF867C}">
              <a14:compatExt xmlns:a14="http://schemas.microsoft.com/office/drawing/2010/main" spid="_x0000_s61441"/>
            </a:ext>
            <a:ext uri="{FF2B5EF4-FFF2-40B4-BE49-F238E27FC236}">
              <a16:creationId xmlns:a16="http://schemas.microsoft.com/office/drawing/2014/main" id="{447D5152-C240-42FD-972C-2C0DD0C21CF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1" name="CommandButton1" hidden="1">
          <a:extLst>
            <a:ext uri="{63B3BB69-23CF-44E3-9099-C40C66FF867C}">
              <a14:compatExt xmlns:a14="http://schemas.microsoft.com/office/drawing/2010/main" spid="_x0000_s61441"/>
            </a:ext>
            <a:ext uri="{FF2B5EF4-FFF2-40B4-BE49-F238E27FC236}">
              <a16:creationId xmlns:a16="http://schemas.microsoft.com/office/drawing/2014/main" id="{D53942AB-5347-4ADD-876C-D5CE79E2977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2" name="CommandButton1" hidden="1">
          <a:extLst>
            <a:ext uri="{63B3BB69-23CF-44E3-9099-C40C66FF867C}">
              <a14:compatExt xmlns:a14="http://schemas.microsoft.com/office/drawing/2010/main" spid="_x0000_s61441"/>
            </a:ext>
            <a:ext uri="{FF2B5EF4-FFF2-40B4-BE49-F238E27FC236}">
              <a16:creationId xmlns:a16="http://schemas.microsoft.com/office/drawing/2014/main" id="{221ACF0B-2BCA-49CB-9D1E-A366890A52C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3" name="CommandButton1" hidden="1">
          <a:extLst>
            <a:ext uri="{63B3BB69-23CF-44E3-9099-C40C66FF867C}">
              <a14:compatExt xmlns:a14="http://schemas.microsoft.com/office/drawing/2010/main" spid="_x0000_s61441"/>
            </a:ext>
            <a:ext uri="{FF2B5EF4-FFF2-40B4-BE49-F238E27FC236}">
              <a16:creationId xmlns:a16="http://schemas.microsoft.com/office/drawing/2014/main" id="{3AC661D4-4727-49C7-A677-0176A1F19FE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4" name="CommandButton1" hidden="1">
          <a:extLst>
            <a:ext uri="{63B3BB69-23CF-44E3-9099-C40C66FF867C}">
              <a14:compatExt xmlns:a14="http://schemas.microsoft.com/office/drawing/2010/main" spid="_x0000_s61441"/>
            </a:ext>
            <a:ext uri="{FF2B5EF4-FFF2-40B4-BE49-F238E27FC236}">
              <a16:creationId xmlns:a16="http://schemas.microsoft.com/office/drawing/2014/main" id="{EDC170EA-F4AA-41FD-B4CE-1A5D8F9B137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5" name="CommandButton1" hidden="1">
          <a:extLst>
            <a:ext uri="{63B3BB69-23CF-44E3-9099-C40C66FF867C}">
              <a14:compatExt xmlns:a14="http://schemas.microsoft.com/office/drawing/2010/main" spid="_x0000_s61441"/>
            </a:ext>
            <a:ext uri="{FF2B5EF4-FFF2-40B4-BE49-F238E27FC236}">
              <a16:creationId xmlns:a16="http://schemas.microsoft.com/office/drawing/2014/main" id="{BDEC323B-1CA2-4E9C-AD2D-A651CC14D6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6" name="CommandButton1" hidden="1">
          <a:extLst>
            <a:ext uri="{63B3BB69-23CF-44E3-9099-C40C66FF867C}">
              <a14:compatExt xmlns:a14="http://schemas.microsoft.com/office/drawing/2010/main" spid="_x0000_s61441"/>
            </a:ext>
            <a:ext uri="{FF2B5EF4-FFF2-40B4-BE49-F238E27FC236}">
              <a16:creationId xmlns:a16="http://schemas.microsoft.com/office/drawing/2014/main" id="{AA7AB267-DAAE-4BF0-B784-4D26B7B4B88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7" name="CommandButton1" hidden="1">
          <a:extLst>
            <a:ext uri="{63B3BB69-23CF-44E3-9099-C40C66FF867C}">
              <a14:compatExt xmlns:a14="http://schemas.microsoft.com/office/drawing/2010/main" spid="_x0000_s61441"/>
            </a:ext>
            <a:ext uri="{FF2B5EF4-FFF2-40B4-BE49-F238E27FC236}">
              <a16:creationId xmlns:a16="http://schemas.microsoft.com/office/drawing/2014/main" id="{516FB580-CC83-4030-A97A-B0EBCA3A3A0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8" name="CommandButton1" hidden="1">
          <a:extLst>
            <a:ext uri="{63B3BB69-23CF-44E3-9099-C40C66FF867C}">
              <a14:compatExt xmlns:a14="http://schemas.microsoft.com/office/drawing/2010/main" spid="_x0000_s61441"/>
            </a:ext>
            <a:ext uri="{FF2B5EF4-FFF2-40B4-BE49-F238E27FC236}">
              <a16:creationId xmlns:a16="http://schemas.microsoft.com/office/drawing/2014/main" id="{F0C47529-EF22-4AA4-B342-03EF120E36B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49" name="CommandButton1" hidden="1">
          <a:extLst>
            <a:ext uri="{63B3BB69-23CF-44E3-9099-C40C66FF867C}">
              <a14:compatExt xmlns:a14="http://schemas.microsoft.com/office/drawing/2010/main" spid="_x0000_s61441"/>
            </a:ext>
            <a:ext uri="{FF2B5EF4-FFF2-40B4-BE49-F238E27FC236}">
              <a16:creationId xmlns:a16="http://schemas.microsoft.com/office/drawing/2014/main" id="{9EE30CA1-7560-474F-9496-C8457E4A57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0" name="CommandButton1" hidden="1">
          <a:extLst>
            <a:ext uri="{63B3BB69-23CF-44E3-9099-C40C66FF867C}">
              <a14:compatExt xmlns:a14="http://schemas.microsoft.com/office/drawing/2010/main" spid="_x0000_s61441"/>
            </a:ext>
            <a:ext uri="{FF2B5EF4-FFF2-40B4-BE49-F238E27FC236}">
              <a16:creationId xmlns:a16="http://schemas.microsoft.com/office/drawing/2014/main" id="{32469535-8DB2-4AC6-8122-4F76040D084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1" name="CommandButton1" hidden="1">
          <a:extLst>
            <a:ext uri="{63B3BB69-23CF-44E3-9099-C40C66FF867C}">
              <a14:compatExt xmlns:a14="http://schemas.microsoft.com/office/drawing/2010/main" spid="_x0000_s61441"/>
            </a:ext>
            <a:ext uri="{FF2B5EF4-FFF2-40B4-BE49-F238E27FC236}">
              <a16:creationId xmlns:a16="http://schemas.microsoft.com/office/drawing/2014/main" id="{8CCD8B6C-7071-4EC9-A9D3-06460793B53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352" name="CommandButton1" hidden="1">
          <a:extLst>
            <a:ext uri="{63B3BB69-23CF-44E3-9099-C40C66FF867C}">
              <a14:compatExt xmlns:a14="http://schemas.microsoft.com/office/drawing/2010/main" spid="_x0000_s61441"/>
            </a:ext>
            <a:ext uri="{FF2B5EF4-FFF2-40B4-BE49-F238E27FC236}">
              <a16:creationId xmlns:a16="http://schemas.microsoft.com/office/drawing/2014/main" id="{A37A0864-B2BD-41AC-A36C-324335EDBD9A}"/>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3" name="CommandButton1" hidden="1">
          <a:extLst>
            <a:ext uri="{63B3BB69-23CF-44E3-9099-C40C66FF867C}">
              <a14:compatExt xmlns:a14="http://schemas.microsoft.com/office/drawing/2010/main" spid="_x0000_s61441"/>
            </a:ext>
            <a:ext uri="{FF2B5EF4-FFF2-40B4-BE49-F238E27FC236}">
              <a16:creationId xmlns:a16="http://schemas.microsoft.com/office/drawing/2014/main" id="{61FBD8E7-A3DB-47F7-9329-C4C95830A06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4" name="CommandButton1" hidden="1">
          <a:extLst>
            <a:ext uri="{63B3BB69-23CF-44E3-9099-C40C66FF867C}">
              <a14:compatExt xmlns:a14="http://schemas.microsoft.com/office/drawing/2010/main" spid="_x0000_s61441"/>
            </a:ext>
            <a:ext uri="{FF2B5EF4-FFF2-40B4-BE49-F238E27FC236}">
              <a16:creationId xmlns:a16="http://schemas.microsoft.com/office/drawing/2014/main" id="{0A1447DF-96B8-41E2-BB3B-4E5A6F7C08A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5" name="CommandButton1" hidden="1">
          <a:extLst>
            <a:ext uri="{63B3BB69-23CF-44E3-9099-C40C66FF867C}">
              <a14:compatExt xmlns:a14="http://schemas.microsoft.com/office/drawing/2010/main" spid="_x0000_s61441"/>
            </a:ext>
            <a:ext uri="{FF2B5EF4-FFF2-40B4-BE49-F238E27FC236}">
              <a16:creationId xmlns:a16="http://schemas.microsoft.com/office/drawing/2014/main" id="{3DD40C77-124D-422F-B3B3-324DB6B2CCB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6" name="CommandButton1" hidden="1">
          <a:extLst>
            <a:ext uri="{63B3BB69-23CF-44E3-9099-C40C66FF867C}">
              <a14:compatExt xmlns:a14="http://schemas.microsoft.com/office/drawing/2010/main" spid="_x0000_s61441"/>
            </a:ext>
            <a:ext uri="{FF2B5EF4-FFF2-40B4-BE49-F238E27FC236}">
              <a16:creationId xmlns:a16="http://schemas.microsoft.com/office/drawing/2014/main" id="{3A8EF7C4-6628-49BD-BEE2-4CFEEA0134F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7" name="CommandButton1" hidden="1">
          <a:extLst>
            <a:ext uri="{63B3BB69-23CF-44E3-9099-C40C66FF867C}">
              <a14:compatExt xmlns:a14="http://schemas.microsoft.com/office/drawing/2010/main" spid="_x0000_s61441"/>
            </a:ext>
            <a:ext uri="{FF2B5EF4-FFF2-40B4-BE49-F238E27FC236}">
              <a16:creationId xmlns:a16="http://schemas.microsoft.com/office/drawing/2014/main" id="{3A4E4136-D550-4E6F-8E1E-721642468B9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8" name="CommandButton1" hidden="1">
          <a:extLst>
            <a:ext uri="{63B3BB69-23CF-44E3-9099-C40C66FF867C}">
              <a14:compatExt xmlns:a14="http://schemas.microsoft.com/office/drawing/2010/main" spid="_x0000_s61441"/>
            </a:ext>
            <a:ext uri="{FF2B5EF4-FFF2-40B4-BE49-F238E27FC236}">
              <a16:creationId xmlns:a16="http://schemas.microsoft.com/office/drawing/2014/main" id="{5183B90D-7FB4-4B64-97E8-3D8741493B9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59" name="CommandButton1" hidden="1">
          <a:extLst>
            <a:ext uri="{63B3BB69-23CF-44E3-9099-C40C66FF867C}">
              <a14:compatExt xmlns:a14="http://schemas.microsoft.com/office/drawing/2010/main" spid="_x0000_s61441"/>
            </a:ext>
            <a:ext uri="{FF2B5EF4-FFF2-40B4-BE49-F238E27FC236}">
              <a16:creationId xmlns:a16="http://schemas.microsoft.com/office/drawing/2014/main" id="{49F82CAB-5FE2-48A6-B682-E1981303C0D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0" name="CommandButton1" hidden="1">
          <a:extLst>
            <a:ext uri="{63B3BB69-23CF-44E3-9099-C40C66FF867C}">
              <a14:compatExt xmlns:a14="http://schemas.microsoft.com/office/drawing/2010/main" spid="_x0000_s61441"/>
            </a:ext>
            <a:ext uri="{FF2B5EF4-FFF2-40B4-BE49-F238E27FC236}">
              <a16:creationId xmlns:a16="http://schemas.microsoft.com/office/drawing/2014/main" id="{F620B538-8792-46E2-AABE-AC1A7C7CE48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1" name="CommandButton1" hidden="1">
          <a:extLst>
            <a:ext uri="{63B3BB69-23CF-44E3-9099-C40C66FF867C}">
              <a14:compatExt xmlns:a14="http://schemas.microsoft.com/office/drawing/2010/main" spid="_x0000_s61441"/>
            </a:ext>
            <a:ext uri="{FF2B5EF4-FFF2-40B4-BE49-F238E27FC236}">
              <a16:creationId xmlns:a16="http://schemas.microsoft.com/office/drawing/2014/main" id="{79FDA4E2-EECD-4C43-B226-D8443EED975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2" name="CommandButton1" hidden="1">
          <a:extLst>
            <a:ext uri="{63B3BB69-23CF-44E3-9099-C40C66FF867C}">
              <a14:compatExt xmlns:a14="http://schemas.microsoft.com/office/drawing/2010/main" spid="_x0000_s61441"/>
            </a:ext>
            <a:ext uri="{FF2B5EF4-FFF2-40B4-BE49-F238E27FC236}">
              <a16:creationId xmlns:a16="http://schemas.microsoft.com/office/drawing/2014/main" id="{5AAFA674-A743-4848-9F99-7C4D5DB8E0A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3" name="CommandButton1" hidden="1">
          <a:extLst>
            <a:ext uri="{63B3BB69-23CF-44E3-9099-C40C66FF867C}">
              <a14:compatExt xmlns:a14="http://schemas.microsoft.com/office/drawing/2010/main" spid="_x0000_s61441"/>
            </a:ext>
            <a:ext uri="{FF2B5EF4-FFF2-40B4-BE49-F238E27FC236}">
              <a16:creationId xmlns:a16="http://schemas.microsoft.com/office/drawing/2014/main" id="{46CD04DB-69CA-478A-8AE1-180F65F9EDA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4" name="CommandButton1" hidden="1">
          <a:extLst>
            <a:ext uri="{63B3BB69-23CF-44E3-9099-C40C66FF867C}">
              <a14:compatExt xmlns:a14="http://schemas.microsoft.com/office/drawing/2010/main" spid="_x0000_s61441"/>
            </a:ext>
            <a:ext uri="{FF2B5EF4-FFF2-40B4-BE49-F238E27FC236}">
              <a16:creationId xmlns:a16="http://schemas.microsoft.com/office/drawing/2014/main" id="{4050583A-AF7D-40E9-A0DE-92763E2FB6C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5" name="CommandButton1" hidden="1">
          <a:extLst>
            <a:ext uri="{63B3BB69-23CF-44E3-9099-C40C66FF867C}">
              <a14:compatExt xmlns:a14="http://schemas.microsoft.com/office/drawing/2010/main" spid="_x0000_s61441"/>
            </a:ext>
            <a:ext uri="{FF2B5EF4-FFF2-40B4-BE49-F238E27FC236}">
              <a16:creationId xmlns:a16="http://schemas.microsoft.com/office/drawing/2014/main" id="{E112EDF7-7F19-4C87-9C28-1823311CC7A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6" name="CommandButton1" hidden="1">
          <a:extLst>
            <a:ext uri="{63B3BB69-23CF-44E3-9099-C40C66FF867C}">
              <a14:compatExt xmlns:a14="http://schemas.microsoft.com/office/drawing/2010/main" spid="_x0000_s61441"/>
            </a:ext>
            <a:ext uri="{FF2B5EF4-FFF2-40B4-BE49-F238E27FC236}">
              <a16:creationId xmlns:a16="http://schemas.microsoft.com/office/drawing/2014/main" id="{E0BDD3F2-0543-41C6-8BB9-D8332D58F9C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7" name="CommandButton1" hidden="1">
          <a:extLst>
            <a:ext uri="{63B3BB69-23CF-44E3-9099-C40C66FF867C}">
              <a14:compatExt xmlns:a14="http://schemas.microsoft.com/office/drawing/2010/main" spid="_x0000_s61441"/>
            </a:ext>
            <a:ext uri="{FF2B5EF4-FFF2-40B4-BE49-F238E27FC236}">
              <a16:creationId xmlns:a16="http://schemas.microsoft.com/office/drawing/2014/main" id="{1F83D6B6-B348-4968-8001-BAB04B9B5EA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8" name="CommandButton1" hidden="1">
          <a:extLst>
            <a:ext uri="{63B3BB69-23CF-44E3-9099-C40C66FF867C}">
              <a14:compatExt xmlns:a14="http://schemas.microsoft.com/office/drawing/2010/main" spid="_x0000_s61441"/>
            </a:ext>
            <a:ext uri="{FF2B5EF4-FFF2-40B4-BE49-F238E27FC236}">
              <a16:creationId xmlns:a16="http://schemas.microsoft.com/office/drawing/2014/main" id="{D9C7FB23-5C30-4A3D-B9B2-54F654C22F5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69" name="CommandButton1" hidden="1">
          <a:extLst>
            <a:ext uri="{63B3BB69-23CF-44E3-9099-C40C66FF867C}">
              <a14:compatExt xmlns:a14="http://schemas.microsoft.com/office/drawing/2010/main" spid="_x0000_s61441"/>
            </a:ext>
            <a:ext uri="{FF2B5EF4-FFF2-40B4-BE49-F238E27FC236}">
              <a16:creationId xmlns:a16="http://schemas.microsoft.com/office/drawing/2014/main" id="{65389834-E65D-4CE6-B750-5EDDE6CD95D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70" name="CommandButton1" hidden="1">
          <a:extLst>
            <a:ext uri="{63B3BB69-23CF-44E3-9099-C40C66FF867C}">
              <a14:compatExt xmlns:a14="http://schemas.microsoft.com/office/drawing/2010/main" spid="_x0000_s61441"/>
            </a:ext>
            <a:ext uri="{FF2B5EF4-FFF2-40B4-BE49-F238E27FC236}">
              <a16:creationId xmlns:a16="http://schemas.microsoft.com/office/drawing/2014/main" id="{5B8F2749-D956-477C-B509-9EE43146A32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71" name="CommandButton1" hidden="1">
          <a:extLst>
            <a:ext uri="{63B3BB69-23CF-44E3-9099-C40C66FF867C}">
              <a14:compatExt xmlns:a14="http://schemas.microsoft.com/office/drawing/2010/main" spid="_x0000_s61441"/>
            </a:ext>
            <a:ext uri="{FF2B5EF4-FFF2-40B4-BE49-F238E27FC236}">
              <a16:creationId xmlns:a16="http://schemas.microsoft.com/office/drawing/2014/main" id="{4DD31FEC-F9D6-4113-91CD-A67F48A0C09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2" name="CommandButton1" hidden="1">
          <a:extLst>
            <a:ext uri="{63B3BB69-23CF-44E3-9099-C40C66FF867C}">
              <a14:compatExt xmlns:a14="http://schemas.microsoft.com/office/drawing/2010/main" spid="_x0000_s61441"/>
            </a:ext>
            <a:ext uri="{FF2B5EF4-FFF2-40B4-BE49-F238E27FC236}">
              <a16:creationId xmlns:a16="http://schemas.microsoft.com/office/drawing/2014/main" id="{E9560C4A-A9A2-49A6-8C8D-697F7350511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3" name="CommandButton1" hidden="1">
          <a:extLst>
            <a:ext uri="{63B3BB69-23CF-44E3-9099-C40C66FF867C}">
              <a14:compatExt xmlns:a14="http://schemas.microsoft.com/office/drawing/2010/main" spid="_x0000_s61441"/>
            </a:ext>
            <a:ext uri="{FF2B5EF4-FFF2-40B4-BE49-F238E27FC236}">
              <a16:creationId xmlns:a16="http://schemas.microsoft.com/office/drawing/2014/main" id="{ACA5442F-78D4-4051-8A60-A28A30F07FC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374" name="CommandButton1" hidden="1">
          <a:extLst>
            <a:ext uri="{63B3BB69-23CF-44E3-9099-C40C66FF867C}">
              <a14:compatExt xmlns:a14="http://schemas.microsoft.com/office/drawing/2010/main" spid="_x0000_s61441"/>
            </a:ext>
            <a:ext uri="{FF2B5EF4-FFF2-40B4-BE49-F238E27FC236}">
              <a16:creationId xmlns:a16="http://schemas.microsoft.com/office/drawing/2014/main" id="{7BDB7CCB-5BD5-46E9-8720-633DBDB6BC4F}"/>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5" name="CommandButton1" hidden="1">
          <a:extLst>
            <a:ext uri="{63B3BB69-23CF-44E3-9099-C40C66FF867C}">
              <a14:compatExt xmlns:a14="http://schemas.microsoft.com/office/drawing/2010/main" spid="_x0000_s61441"/>
            </a:ext>
            <a:ext uri="{FF2B5EF4-FFF2-40B4-BE49-F238E27FC236}">
              <a16:creationId xmlns:a16="http://schemas.microsoft.com/office/drawing/2014/main" id="{2435B7AE-98FE-4F1B-BDD7-A67D40B0B4E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6" name="CommandButton1" hidden="1">
          <a:extLst>
            <a:ext uri="{63B3BB69-23CF-44E3-9099-C40C66FF867C}">
              <a14:compatExt xmlns:a14="http://schemas.microsoft.com/office/drawing/2010/main" spid="_x0000_s61441"/>
            </a:ext>
            <a:ext uri="{FF2B5EF4-FFF2-40B4-BE49-F238E27FC236}">
              <a16:creationId xmlns:a16="http://schemas.microsoft.com/office/drawing/2014/main" id="{54A13468-9705-41EA-835E-EEA792A009D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7" name="CommandButton1" hidden="1">
          <a:extLst>
            <a:ext uri="{63B3BB69-23CF-44E3-9099-C40C66FF867C}">
              <a14:compatExt xmlns:a14="http://schemas.microsoft.com/office/drawing/2010/main" spid="_x0000_s61441"/>
            </a:ext>
            <a:ext uri="{FF2B5EF4-FFF2-40B4-BE49-F238E27FC236}">
              <a16:creationId xmlns:a16="http://schemas.microsoft.com/office/drawing/2014/main" id="{59BEC72F-B34B-452F-88A9-6F8234DD3D7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8" name="CommandButton1" hidden="1">
          <a:extLst>
            <a:ext uri="{63B3BB69-23CF-44E3-9099-C40C66FF867C}">
              <a14:compatExt xmlns:a14="http://schemas.microsoft.com/office/drawing/2010/main" spid="_x0000_s61441"/>
            </a:ext>
            <a:ext uri="{FF2B5EF4-FFF2-40B4-BE49-F238E27FC236}">
              <a16:creationId xmlns:a16="http://schemas.microsoft.com/office/drawing/2014/main" id="{8C15025F-5CDB-4F9B-A98E-6FFC2C60EFB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79" name="CommandButton1" hidden="1">
          <a:extLst>
            <a:ext uri="{63B3BB69-23CF-44E3-9099-C40C66FF867C}">
              <a14:compatExt xmlns:a14="http://schemas.microsoft.com/office/drawing/2010/main" spid="_x0000_s61441"/>
            </a:ext>
            <a:ext uri="{FF2B5EF4-FFF2-40B4-BE49-F238E27FC236}">
              <a16:creationId xmlns:a16="http://schemas.microsoft.com/office/drawing/2014/main" id="{EE94CB77-6998-4B3F-9FB1-48332FCF585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0" name="CommandButton1" hidden="1">
          <a:extLst>
            <a:ext uri="{63B3BB69-23CF-44E3-9099-C40C66FF867C}">
              <a14:compatExt xmlns:a14="http://schemas.microsoft.com/office/drawing/2010/main" spid="_x0000_s61441"/>
            </a:ext>
            <a:ext uri="{FF2B5EF4-FFF2-40B4-BE49-F238E27FC236}">
              <a16:creationId xmlns:a16="http://schemas.microsoft.com/office/drawing/2014/main" id="{3D3B8859-14F6-483E-A33D-470B2D18ACA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1" name="CommandButton1" hidden="1">
          <a:extLst>
            <a:ext uri="{63B3BB69-23CF-44E3-9099-C40C66FF867C}">
              <a14:compatExt xmlns:a14="http://schemas.microsoft.com/office/drawing/2010/main" spid="_x0000_s61441"/>
            </a:ext>
            <a:ext uri="{FF2B5EF4-FFF2-40B4-BE49-F238E27FC236}">
              <a16:creationId xmlns:a16="http://schemas.microsoft.com/office/drawing/2014/main" id="{89F01FEC-FF16-42DE-94EB-B4E4A8AE4E1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2" name="CommandButton1" hidden="1">
          <a:extLst>
            <a:ext uri="{63B3BB69-23CF-44E3-9099-C40C66FF867C}">
              <a14:compatExt xmlns:a14="http://schemas.microsoft.com/office/drawing/2010/main" spid="_x0000_s61441"/>
            </a:ext>
            <a:ext uri="{FF2B5EF4-FFF2-40B4-BE49-F238E27FC236}">
              <a16:creationId xmlns:a16="http://schemas.microsoft.com/office/drawing/2014/main" id="{F8963A7A-DB3B-4284-B8FA-B12B2160C11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3" name="CommandButton1" hidden="1">
          <a:extLst>
            <a:ext uri="{63B3BB69-23CF-44E3-9099-C40C66FF867C}">
              <a14:compatExt xmlns:a14="http://schemas.microsoft.com/office/drawing/2010/main" spid="_x0000_s61441"/>
            </a:ext>
            <a:ext uri="{FF2B5EF4-FFF2-40B4-BE49-F238E27FC236}">
              <a16:creationId xmlns:a16="http://schemas.microsoft.com/office/drawing/2014/main" id="{26F7C47C-9F69-4ACE-B779-C80601E420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4" name="CommandButton1" hidden="1">
          <a:extLst>
            <a:ext uri="{63B3BB69-23CF-44E3-9099-C40C66FF867C}">
              <a14:compatExt xmlns:a14="http://schemas.microsoft.com/office/drawing/2010/main" spid="_x0000_s61441"/>
            </a:ext>
            <a:ext uri="{FF2B5EF4-FFF2-40B4-BE49-F238E27FC236}">
              <a16:creationId xmlns:a16="http://schemas.microsoft.com/office/drawing/2014/main" id="{09461CF0-A18D-4C6D-A6AB-BAAAE0AEF67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5" name="CommandButton1" hidden="1">
          <a:extLst>
            <a:ext uri="{63B3BB69-23CF-44E3-9099-C40C66FF867C}">
              <a14:compatExt xmlns:a14="http://schemas.microsoft.com/office/drawing/2010/main" spid="_x0000_s61441"/>
            </a:ext>
            <a:ext uri="{FF2B5EF4-FFF2-40B4-BE49-F238E27FC236}">
              <a16:creationId xmlns:a16="http://schemas.microsoft.com/office/drawing/2014/main" id="{DDD8EE39-78BE-4235-BF41-23D4CC0660B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6" name="CommandButton1" hidden="1">
          <a:extLst>
            <a:ext uri="{63B3BB69-23CF-44E3-9099-C40C66FF867C}">
              <a14:compatExt xmlns:a14="http://schemas.microsoft.com/office/drawing/2010/main" spid="_x0000_s61441"/>
            </a:ext>
            <a:ext uri="{FF2B5EF4-FFF2-40B4-BE49-F238E27FC236}">
              <a16:creationId xmlns:a16="http://schemas.microsoft.com/office/drawing/2014/main" id="{AD2F12D4-32EB-472E-AAD7-9DCA468AEC4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7" name="CommandButton1" hidden="1">
          <a:extLst>
            <a:ext uri="{63B3BB69-23CF-44E3-9099-C40C66FF867C}">
              <a14:compatExt xmlns:a14="http://schemas.microsoft.com/office/drawing/2010/main" spid="_x0000_s61441"/>
            </a:ext>
            <a:ext uri="{FF2B5EF4-FFF2-40B4-BE49-F238E27FC236}">
              <a16:creationId xmlns:a16="http://schemas.microsoft.com/office/drawing/2014/main" id="{DB7AF350-2A35-47B2-86D5-949E2E0ECF2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8" name="CommandButton1" hidden="1">
          <a:extLst>
            <a:ext uri="{63B3BB69-23CF-44E3-9099-C40C66FF867C}">
              <a14:compatExt xmlns:a14="http://schemas.microsoft.com/office/drawing/2010/main" spid="_x0000_s61441"/>
            </a:ext>
            <a:ext uri="{FF2B5EF4-FFF2-40B4-BE49-F238E27FC236}">
              <a16:creationId xmlns:a16="http://schemas.microsoft.com/office/drawing/2014/main" id="{F7D58E92-42AF-4F72-B63A-3E612F63DA2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89" name="CommandButton1" hidden="1">
          <a:extLst>
            <a:ext uri="{63B3BB69-23CF-44E3-9099-C40C66FF867C}">
              <a14:compatExt xmlns:a14="http://schemas.microsoft.com/office/drawing/2010/main" spid="_x0000_s61441"/>
            </a:ext>
            <a:ext uri="{FF2B5EF4-FFF2-40B4-BE49-F238E27FC236}">
              <a16:creationId xmlns:a16="http://schemas.microsoft.com/office/drawing/2014/main" id="{E2B435B4-2919-4624-BB00-BC53E9B90E3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90" name="CommandButton1" hidden="1">
          <a:extLst>
            <a:ext uri="{63B3BB69-23CF-44E3-9099-C40C66FF867C}">
              <a14:compatExt xmlns:a14="http://schemas.microsoft.com/office/drawing/2010/main" spid="_x0000_s61441"/>
            </a:ext>
            <a:ext uri="{FF2B5EF4-FFF2-40B4-BE49-F238E27FC236}">
              <a16:creationId xmlns:a16="http://schemas.microsoft.com/office/drawing/2014/main" id="{084F6B2C-A18C-41C7-8F36-5A8FC9FFC95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91" name="CommandButton1" hidden="1">
          <a:extLst>
            <a:ext uri="{63B3BB69-23CF-44E3-9099-C40C66FF867C}">
              <a14:compatExt xmlns:a14="http://schemas.microsoft.com/office/drawing/2010/main" spid="_x0000_s61441"/>
            </a:ext>
            <a:ext uri="{FF2B5EF4-FFF2-40B4-BE49-F238E27FC236}">
              <a16:creationId xmlns:a16="http://schemas.microsoft.com/office/drawing/2014/main" id="{CBDA9197-9615-4928-AD40-25653C4E381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92" name="CommandButton1" hidden="1">
          <a:extLst>
            <a:ext uri="{63B3BB69-23CF-44E3-9099-C40C66FF867C}">
              <a14:compatExt xmlns:a14="http://schemas.microsoft.com/office/drawing/2010/main" spid="_x0000_s61441"/>
            </a:ext>
            <a:ext uri="{FF2B5EF4-FFF2-40B4-BE49-F238E27FC236}">
              <a16:creationId xmlns:a16="http://schemas.microsoft.com/office/drawing/2014/main" id="{EC8EEEEC-F331-4695-A3E8-726E35B1F8C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393" name="CommandButton1" hidden="1">
          <a:extLst>
            <a:ext uri="{63B3BB69-23CF-44E3-9099-C40C66FF867C}">
              <a14:compatExt xmlns:a14="http://schemas.microsoft.com/office/drawing/2010/main" spid="_x0000_s61441"/>
            </a:ext>
            <a:ext uri="{FF2B5EF4-FFF2-40B4-BE49-F238E27FC236}">
              <a16:creationId xmlns:a16="http://schemas.microsoft.com/office/drawing/2014/main" id="{0BE408A2-3E8A-48F0-9652-D88ED5D1CE6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94" name="CommandButton1" hidden="1">
          <a:extLst>
            <a:ext uri="{63B3BB69-23CF-44E3-9099-C40C66FF867C}">
              <a14:compatExt xmlns:a14="http://schemas.microsoft.com/office/drawing/2010/main" spid="_x0000_s61441"/>
            </a:ext>
            <a:ext uri="{FF2B5EF4-FFF2-40B4-BE49-F238E27FC236}">
              <a16:creationId xmlns:a16="http://schemas.microsoft.com/office/drawing/2014/main" id="{526767F3-D807-442A-AB7D-629DF669B33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95" name="CommandButton1" hidden="1">
          <a:extLst>
            <a:ext uri="{63B3BB69-23CF-44E3-9099-C40C66FF867C}">
              <a14:compatExt xmlns:a14="http://schemas.microsoft.com/office/drawing/2010/main" spid="_x0000_s61441"/>
            </a:ext>
            <a:ext uri="{FF2B5EF4-FFF2-40B4-BE49-F238E27FC236}">
              <a16:creationId xmlns:a16="http://schemas.microsoft.com/office/drawing/2014/main" id="{2F23027A-DADF-4A9C-BD79-A9D08E81BA5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396" name="CommandButton1" hidden="1">
          <a:extLst>
            <a:ext uri="{63B3BB69-23CF-44E3-9099-C40C66FF867C}">
              <a14:compatExt xmlns:a14="http://schemas.microsoft.com/office/drawing/2010/main" spid="_x0000_s61441"/>
            </a:ext>
            <a:ext uri="{FF2B5EF4-FFF2-40B4-BE49-F238E27FC236}">
              <a16:creationId xmlns:a16="http://schemas.microsoft.com/office/drawing/2014/main" id="{C50061D2-9E52-4697-AE8D-433DD9F4AD0E}"/>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97" name="CommandButton1" hidden="1">
          <a:extLst>
            <a:ext uri="{63B3BB69-23CF-44E3-9099-C40C66FF867C}">
              <a14:compatExt xmlns:a14="http://schemas.microsoft.com/office/drawing/2010/main" spid="_x0000_s61441"/>
            </a:ext>
            <a:ext uri="{FF2B5EF4-FFF2-40B4-BE49-F238E27FC236}">
              <a16:creationId xmlns:a16="http://schemas.microsoft.com/office/drawing/2014/main" id="{337FEAD1-A7CF-4D5B-8081-0C4DA9D3DB1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98" name="CommandButton1" hidden="1">
          <a:extLst>
            <a:ext uri="{63B3BB69-23CF-44E3-9099-C40C66FF867C}">
              <a14:compatExt xmlns:a14="http://schemas.microsoft.com/office/drawing/2010/main" spid="_x0000_s61441"/>
            </a:ext>
            <a:ext uri="{FF2B5EF4-FFF2-40B4-BE49-F238E27FC236}">
              <a16:creationId xmlns:a16="http://schemas.microsoft.com/office/drawing/2014/main" id="{7F5358AB-A6F5-4EB2-82A1-ABFBA4E6116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399" name="CommandButton1" hidden="1">
          <a:extLst>
            <a:ext uri="{63B3BB69-23CF-44E3-9099-C40C66FF867C}">
              <a14:compatExt xmlns:a14="http://schemas.microsoft.com/office/drawing/2010/main" spid="_x0000_s61441"/>
            </a:ext>
            <a:ext uri="{FF2B5EF4-FFF2-40B4-BE49-F238E27FC236}">
              <a16:creationId xmlns:a16="http://schemas.microsoft.com/office/drawing/2014/main" id="{F8F6FA9D-B8DF-4E25-B3B3-3190826269B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0" name="CommandButton1" hidden="1">
          <a:extLst>
            <a:ext uri="{63B3BB69-23CF-44E3-9099-C40C66FF867C}">
              <a14:compatExt xmlns:a14="http://schemas.microsoft.com/office/drawing/2010/main" spid="_x0000_s61441"/>
            </a:ext>
            <a:ext uri="{FF2B5EF4-FFF2-40B4-BE49-F238E27FC236}">
              <a16:creationId xmlns:a16="http://schemas.microsoft.com/office/drawing/2014/main" id="{BDE1BE1A-CAFD-484F-A949-2B3DEC0AB51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1" name="CommandButton1" hidden="1">
          <a:extLst>
            <a:ext uri="{63B3BB69-23CF-44E3-9099-C40C66FF867C}">
              <a14:compatExt xmlns:a14="http://schemas.microsoft.com/office/drawing/2010/main" spid="_x0000_s61441"/>
            </a:ext>
            <a:ext uri="{FF2B5EF4-FFF2-40B4-BE49-F238E27FC236}">
              <a16:creationId xmlns:a16="http://schemas.microsoft.com/office/drawing/2014/main" id="{812597F2-FF05-4E71-94F1-071DBA1155E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2" name="CommandButton1" hidden="1">
          <a:extLst>
            <a:ext uri="{63B3BB69-23CF-44E3-9099-C40C66FF867C}">
              <a14:compatExt xmlns:a14="http://schemas.microsoft.com/office/drawing/2010/main" spid="_x0000_s61441"/>
            </a:ext>
            <a:ext uri="{FF2B5EF4-FFF2-40B4-BE49-F238E27FC236}">
              <a16:creationId xmlns:a16="http://schemas.microsoft.com/office/drawing/2014/main" id="{06DEA936-07D4-4E5F-81F3-BC0BFF88272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3" name="CommandButton1" hidden="1">
          <a:extLst>
            <a:ext uri="{63B3BB69-23CF-44E3-9099-C40C66FF867C}">
              <a14:compatExt xmlns:a14="http://schemas.microsoft.com/office/drawing/2010/main" spid="_x0000_s61441"/>
            </a:ext>
            <a:ext uri="{FF2B5EF4-FFF2-40B4-BE49-F238E27FC236}">
              <a16:creationId xmlns:a16="http://schemas.microsoft.com/office/drawing/2014/main" id="{6870FB0E-5226-4CAE-B85A-C89A91EE0D6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4" name="CommandButton1" hidden="1">
          <a:extLst>
            <a:ext uri="{63B3BB69-23CF-44E3-9099-C40C66FF867C}">
              <a14:compatExt xmlns:a14="http://schemas.microsoft.com/office/drawing/2010/main" spid="_x0000_s61441"/>
            </a:ext>
            <a:ext uri="{FF2B5EF4-FFF2-40B4-BE49-F238E27FC236}">
              <a16:creationId xmlns:a16="http://schemas.microsoft.com/office/drawing/2014/main" id="{A40DDAF5-47C5-4CD2-AAA2-F0702B183C3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5" name="CommandButton1" hidden="1">
          <a:extLst>
            <a:ext uri="{63B3BB69-23CF-44E3-9099-C40C66FF867C}">
              <a14:compatExt xmlns:a14="http://schemas.microsoft.com/office/drawing/2010/main" spid="_x0000_s61441"/>
            </a:ext>
            <a:ext uri="{FF2B5EF4-FFF2-40B4-BE49-F238E27FC236}">
              <a16:creationId xmlns:a16="http://schemas.microsoft.com/office/drawing/2014/main" id="{9A3BF283-9E1C-4B27-AB0C-8D1950F5268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6" name="CommandButton1" hidden="1">
          <a:extLst>
            <a:ext uri="{63B3BB69-23CF-44E3-9099-C40C66FF867C}">
              <a14:compatExt xmlns:a14="http://schemas.microsoft.com/office/drawing/2010/main" spid="_x0000_s61441"/>
            </a:ext>
            <a:ext uri="{FF2B5EF4-FFF2-40B4-BE49-F238E27FC236}">
              <a16:creationId xmlns:a16="http://schemas.microsoft.com/office/drawing/2014/main" id="{1FFBDA8F-A552-4262-8B9D-235B5756E84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7" name="CommandButton1" hidden="1">
          <a:extLst>
            <a:ext uri="{63B3BB69-23CF-44E3-9099-C40C66FF867C}">
              <a14:compatExt xmlns:a14="http://schemas.microsoft.com/office/drawing/2010/main" spid="_x0000_s61441"/>
            </a:ext>
            <a:ext uri="{FF2B5EF4-FFF2-40B4-BE49-F238E27FC236}">
              <a16:creationId xmlns:a16="http://schemas.microsoft.com/office/drawing/2014/main" id="{2E5D5939-BEBE-469E-9EB2-FCF8304C99C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8" name="CommandButton1" hidden="1">
          <a:extLst>
            <a:ext uri="{63B3BB69-23CF-44E3-9099-C40C66FF867C}">
              <a14:compatExt xmlns:a14="http://schemas.microsoft.com/office/drawing/2010/main" spid="_x0000_s61441"/>
            </a:ext>
            <a:ext uri="{FF2B5EF4-FFF2-40B4-BE49-F238E27FC236}">
              <a16:creationId xmlns:a16="http://schemas.microsoft.com/office/drawing/2014/main" id="{4DA18056-82E0-45BA-9CEF-A1FC8C5767C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09" name="CommandButton1" hidden="1">
          <a:extLst>
            <a:ext uri="{63B3BB69-23CF-44E3-9099-C40C66FF867C}">
              <a14:compatExt xmlns:a14="http://schemas.microsoft.com/office/drawing/2010/main" spid="_x0000_s61441"/>
            </a:ext>
            <a:ext uri="{FF2B5EF4-FFF2-40B4-BE49-F238E27FC236}">
              <a16:creationId xmlns:a16="http://schemas.microsoft.com/office/drawing/2014/main" id="{9CE65A9C-C3DD-4251-9AC5-2471458B87D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0" name="CommandButton1" hidden="1">
          <a:extLst>
            <a:ext uri="{63B3BB69-23CF-44E3-9099-C40C66FF867C}">
              <a14:compatExt xmlns:a14="http://schemas.microsoft.com/office/drawing/2010/main" spid="_x0000_s61441"/>
            </a:ext>
            <a:ext uri="{FF2B5EF4-FFF2-40B4-BE49-F238E27FC236}">
              <a16:creationId xmlns:a16="http://schemas.microsoft.com/office/drawing/2014/main" id="{CC97EA56-0997-40B8-9425-7FD55ACC3B5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1" name="CommandButton1" hidden="1">
          <a:extLst>
            <a:ext uri="{63B3BB69-23CF-44E3-9099-C40C66FF867C}">
              <a14:compatExt xmlns:a14="http://schemas.microsoft.com/office/drawing/2010/main" spid="_x0000_s61441"/>
            </a:ext>
            <a:ext uri="{FF2B5EF4-FFF2-40B4-BE49-F238E27FC236}">
              <a16:creationId xmlns:a16="http://schemas.microsoft.com/office/drawing/2014/main" id="{4FA51509-97F7-4A2A-850C-D149FF018AA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2" name="CommandButton1" hidden="1">
          <a:extLst>
            <a:ext uri="{63B3BB69-23CF-44E3-9099-C40C66FF867C}">
              <a14:compatExt xmlns:a14="http://schemas.microsoft.com/office/drawing/2010/main" spid="_x0000_s61441"/>
            </a:ext>
            <a:ext uri="{FF2B5EF4-FFF2-40B4-BE49-F238E27FC236}">
              <a16:creationId xmlns:a16="http://schemas.microsoft.com/office/drawing/2014/main" id="{F131B6FC-05AE-45EE-9681-ECC3477EEB0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3" name="CommandButton1" hidden="1">
          <a:extLst>
            <a:ext uri="{63B3BB69-23CF-44E3-9099-C40C66FF867C}">
              <a14:compatExt xmlns:a14="http://schemas.microsoft.com/office/drawing/2010/main" spid="_x0000_s61441"/>
            </a:ext>
            <a:ext uri="{FF2B5EF4-FFF2-40B4-BE49-F238E27FC236}">
              <a16:creationId xmlns:a16="http://schemas.microsoft.com/office/drawing/2014/main" id="{18C08322-C6B2-4A24-BBB6-80B1FD50845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4" name="CommandButton1" hidden="1">
          <a:extLst>
            <a:ext uri="{63B3BB69-23CF-44E3-9099-C40C66FF867C}">
              <a14:compatExt xmlns:a14="http://schemas.microsoft.com/office/drawing/2010/main" spid="_x0000_s61441"/>
            </a:ext>
            <a:ext uri="{FF2B5EF4-FFF2-40B4-BE49-F238E27FC236}">
              <a16:creationId xmlns:a16="http://schemas.microsoft.com/office/drawing/2014/main" id="{9C0B759D-D61F-4574-8510-660A6A73DFC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15" name="CommandButton1" hidden="1">
          <a:extLst>
            <a:ext uri="{63B3BB69-23CF-44E3-9099-C40C66FF867C}">
              <a14:compatExt xmlns:a14="http://schemas.microsoft.com/office/drawing/2010/main" spid="_x0000_s61441"/>
            </a:ext>
            <a:ext uri="{FF2B5EF4-FFF2-40B4-BE49-F238E27FC236}">
              <a16:creationId xmlns:a16="http://schemas.microsoft.com/office/drawing/2014/main" id="{4D2D635E-3AB1-40AE-B004-13C4B7DCA3B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16" name="CommandButton1" hidden="1">
          <a:extLst>
            <a:ext uri="{63B3BB69-23CF-44E3-9099-C40C66FF867C}">
              <a14:compatExt xmlns:a14="http://schemas.microsoft.com/office/drawing/2010/main" spid="_x0000_s61441"/>
            </a:ext>
            <a:ext uri="{FF2B5EF4-FFF2-40B4-BE49-F238E27FC236}">
              <a16:creationId xmlns:a16="http://schemas.microsoft.com/office/drawing/2014/main" id="{1048181C-DFE5-4047-86E9-475035CC9B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17" name="CommandButton1" hidden="1">
          <a:extLst>
            <a:ext uri="{63B3BB69-23CF-44E3-9099-C40C66FF867C}">
              <a14:compatExt xmlns:a14="http://schemas.microsoft.com/office/drawing/2010/main" spid="_x0000_s61441"/>
            </a:ext>
            <a:ext uri="{FF2B5EF4-FFF2-40B4-BE49-F238E27FC236}">
              <a16:creationId xmlns:a16="http://schemas.microsoft.com/office/drawing/2014/main" id="{090A97AE-A412-4987-8234-517F4710F80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418" name="CommandButton1" hidden="1">
          <a:extLst>
            <a:ext uri="{63B3BB69-23CF-44E3-9099-C40C66FF867C}">
              <a14:compatExt xmlns:a14="http://schemas.microsoft.com/office/drawing/2010/main" spid="_x0000_s61441"/>
            </a:ext>
            <a:ext uri="{FF2B5EF4-FFF2-40B4-BE49-F238E27FC236}">
              <a16:creationId xmlns:a16="http://schemas.microsoft.com/office/drawing/2014/main" id="{578E75CB-B303-48E8-85CB-E8336039342E}"/>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19" name="CommandButton1" hidden="1">
          <a:extLst>
            <a:ext uri="{63B3BB69-23CF-44E3-9099-C40C66FF867C}">
              <a14:compatExt xmlns:a14="http://schemas.microsoft.com/office/drawing/2010/main" spid="_x0000_s61441"/>
            </a:ext>
            <a:ext uri="{FF2B5EF4-FFF2-40B4-BE49-F238E27FC236}">
              <a16:creationId xmlns:a16="http://schemas.microsoft.com/office/drawing/2014/main" id="{975B5D45-2AB9-460A-8794-46F692FF9AD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0" name="CommandButton1" hidden="1">
          <a:extLst>
            <a:ext uri="{63B3BB69-23CF-44E3-9099-C40C66FF867C}">
              <a14:compatExt xmlns:a14="http://schemas.microsoft.com/office/drawing/2010/main" spid="_x0000_s61441"/>
            </a:ext>
            <a:ext uri="{FF2B5EF4-FFF2-40B4-BE49-F238E27FC236}">
              <a16:creationId xmlns:a16="http://schemas.microsoft.com/office/drawing/2014/main" id="{FC01F985-6BB6-4432-86CD-4A00CAEC1B0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1" name="CommandButton1" hidden="1">
          <a:extLst>
            <a:ext uri="{63B3BB69-23CF-44E3-9099-C40C66FF867C}">
              <a14:compatExt xmlns:a14="http://schemas.microsoft.com/office/drawing/2010/main" spid="_x0000_s61441"/>
            </a:ext>
            <a:ext uri="{FF2B5EF4-FFF2-40B4-BE49-F238E27FC236}">
              <a16:creationId xmlns:a16="http://schemas.microsoft.com/office/drawing/2014/main" id="{2DDA91BF-A73E-48B9-97CC-ADB3100B597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2" name="CommandButton1" hidden="1">
          <a:extLst>
            <a:ext uri="{63B3BB69-23CF-44E3-9099-C40C66FF867C}">
              <a14:compatExt xmlns:a14="http://schemas.microsoft.com/office/drawing/2010/main" spid="_x0000_s61441"/>
            </a:ext>
            <a:ext uri="{FF2B5EF4-FFF2-40B4-BE49-F238E27FC236}">
              <a16:creationId xmlns:a16="http://schemas.microsoft.com/office/drawing/2014/main" id="{B1486AEC-C265-4372-84D1-D8DEBD46BF7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3" name="CommandButton1" hidden="1">
          <a:extLst>
            <a:ext uri="{63B3BB69-23CF-44E3-9099-C40C66FF867C}">
              <a14:compatExt xmlns:a14="http://schemas.microsoft.com/office/drawing/2010/main" spid="_x0000_s61441"/>
            </a:ext>
            <a:ext uri="{FF2B5EF4-FFF2-40B4-BE49-F238E27FC236}">
              <a16:creationId xmlns:a16="http://schemas.microsoft.com/office/drawing/2014/main" id="{5AD65C49-45D3-4294-849E-93563B7F29B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4" name="CommandButton1" hidden="1">
          <a:extLst>
            <a:ext uri="{63B3BB69-23CF-44E3-9099-C40C66FF867C}">
              <a14:compatExt xmlns:a14="http://schemas.microsoft.com/office/drawing/2010/main" spid="_x0000_s61441"/>
            </a:ext>
            <a:ext uri="{FF2B5EF4-FFF2-40B4-BE49-F238E27FC236}">
              <a16:creationId xmlns:a16="http://schemas.microsoft.com/office/drawing/2014/main" id="{DCE8B66D-CBB8-47D9-B397-B781D78EA78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5" name="CommandButton1" hidden="1">
          <a:extLst>
            <a:ext uri="{63B3BB69-23CF-44E3-9099-C40C66FF867C}">
              <a14:compatExt xmlns:a14="http://schemas.microsoft.com/office/drawing/2010/main" spid="_x0000_s61441"/>
            </a:ext>
            <a:ext uri="{FF2B5EF4-FFF2-40B4-BE49-F238E27FC236}">
              <a16:creationId xmlns:a16="http://schemas.microsoft.com/office/drawing/2014/main" id="{AACBA664-F228-41C9-AB0B-B42AC8373E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6" name="CommandButton1" hidden="1">
          <a:extLst>
            <a:ext uri="{63B3BB69-23CF-44E3-9099-C40C66FF867C}">
              <a14:compatExt xmlns:a14="http://schemas.microsoft.com/office/drawing/2010/main" spid="_x0000_s61441"/>
            </a:ext>
            <a:ext uri="{FF2B5EF4-FFF2-40B4-BE49-F238E27FC236}">
              <a16:creationId xmlns:a16="http://schemas.microsoft.com/office/drawing/2014/main" id="{F0EA1358-F413-454C-84E8-0D229051E54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7" name="CommandButton1" hidden="1">
          <a:extLst>
            <a:ext uri="{63B3BB69-23CF-44E3-9099-C40C66FF867C}">
              <a14:compatExt xmlns:a14="http://schemas.microsoft.com/office/drawing/2010/main" spid="_x0000_s61441"/>
            </a:ext>
            <a:ext uri="{FF2B5EF4-FFF2-40B4-BE49-F238E27FC236}">
              <a16:creationId xmlns:a16="http://schemas.microsoft.com/office/drawing/2014/main" id="{99C4EF0D-4924-4025-847F-61C9F304058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8" name="CommandButton1" hidden="1">
          <a:extLst>
            <a:ext uri="{63B3BB69-23CF-44E3-9099-C40C66FF867C}">
              <a14:compatExt xmlns:a14="http://schemas.microsoft.com/office/drawing/2010/main" spid="_x0000_s61441"/>
            </a:ext>
            <a:ext uri="{FF2B5EF4-FFF2-40B4-BE49-F238E27FC236}">
              <a16:creationId xmlns:a16="http://schemas.microsoft.com/office/drawing/2014/main" id="{73C1A321-02E2-4F13-B785-D87CFFEB308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29" name="CommandButton1" hidden="1">
          <a:extLst>
            <a:ext uri="{63B3BB69-23CF-44E3-9099-C40C66FF867C}">
              <a14:compatExt xmlns:a14="http://schemas.microsoft.com/office/drawing/2010/main" spid="_x0000_s61441"/>
            </a:ext>
            <a:ext uri="{FF2B5EF4-FFF2-40B4-BE49-F238E27FC236}">
              <a16:creationId xmlns:a16="http://schemas.microsoft.com/office/drawing/2014/main" id="{A527114F-334E-4824-99B6-96FC2E19B60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0" name="CommandButton1" hidden="1">
          <a:extLst>
            <a:ext uri="{63B3BB69-23CF-44E3-9099-C40C66FF867C}">
              <a14:compatExt xmlns:a14="http://schemas.microsoft.com/office/drawing/2010/main" spid="_x0000_s61441"/>
            </a:ext>
            <a:ext uri="{FF2B5EF4-FFF2-40B4-BE49-F238E27FC236}">
              <a16:creationId xmlns:a16="http://schemas.microsoft.com/office/drawing/2014/main" id="{8309CCE8-4C31-43EE-872B-70FC650BC55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1" name="CommandButton1" hidden="1">
          <a:extLst>
            <a:ext uri="{63B3BB69-23CF-44E3-9099-C40C66FF867C}">
              <a14:compatExt xmlns:a14="http://schemas.microsoft.com/office/drawing/2010/main" spid="_x0000_s61441"/>
            </a:ext>
            <a:ext uri="{FF2B5EF4-FFF2-40B4-BE49-F238E27FC236}">
              <a16:creationId xmlns:a16="http://schemas.microsoft.com/office/drawing/2014/main" id="{43DEC60E-E094-4BA4-985B-FD7B61D02FF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2" name="CommandButton1" hidden="1">
          <a:extLst>
            <a:ext uri="{63B3BB69-23CF-44E3-9099-C40C66FF867C}">
              <a14:compatExt xmlns:a14="http://schemas.microsoft.com/office/drawing/2010/main" spid="_x0000_s61441"/>
            </a:ext>
            <a:ext uri="{FF2B5EF4-FFF2-40B4-BE49-F238E27FC236}">
              <a16:creationId xmlns:a16="http://schemas.microsoft.com/office/drawing/2014/main" id="{B0F5E4E6-C2D6-4C8A-8144-6C5B2E1ACDF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3" name="CommandButton1" hidden="1">
          <a:extLst>
            <a:ext uri="{63B3BB69-23CF-44E3-9099-C40C66FF867C}">
              <a14:compatExt xmlns:a14="http://schemas.microsoft.com/office/drawing/2010/main" spid="_x0000_s61441"/>
            </a:ext>
            <a:ext uri="{FF2B5EF4-FFF2-40B4-BE49-F238E27FC236}">
              <a16:creationId xmlns:a16="http://schemas.microsoft.com/office/drawing/2014/main" id="{D9AD3BCB-1E08-49FB-BD09-E5116B487DD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4" name="CommandButton1" hidden="1">
          <a:extLst>
            <a:ext uri="{63B3BB69-23CF-44E3-9099-C40C66FF867C}">
              <a14:compatExt xmlns:a14="http://schemas.microsoft.com/office/drawing/2010/main" spid="_x0000_s61441"/>
            </a:ext>
            <a:ext uri="{FF2B5EF4-FFF2-40B4-BE49-F238E27FC236}">
              <a16:creationId xmlns:a16="http://schemas.microsoft.com/office/drawing/2014/main" id="{1409B73D-2836-45F9-9AA3-98CA878B7A1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5" name="CommandButton1" hidden="1">
          <a:extLst>
            <a:ext uri="{63B3BB69-23CF-44E3-9099-C40C66FF867C}">
              <a14:compatExt xmlns:a14="http://schemas.microsoft.com/office/drawing/2010/main" spid="_x0000_s61441"/>
            </a:ext>
            <a:ext uri="{FF2B5EF4-FFF2-40B4-BE49-F238E27FC236}">
              <a16:creationId xmlns:a16="http://schemas.microsoft.com/office/drawing/2014/main" id="{A89ADCF4-9B5C-49C5-9FF0-66D86DCD4F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6" name="CommandButton1" hidden="1">
          <a:extLst>
            <a:ext uri="{63B3BB69-23CF-44E3-9099-C40C66FF867C}">
              <a14:compatExt xmlns:a14="http://schemas.microsoft.com/office/drawing/2010/main" spid="_x0000_s61441"/>
            </a:ext>
            <a:ext uri="{FF2B5EF4-FFF2-40B4-BE49-F238E27FC236}">
              <a16:creationId xmlns:a16="http://schemas.microsoft.com/office/drawing/2014/main" id="{EB3A743C-C0ED-4ACA-9800-2E12209F983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37" name="CommandButton1" hidden="1">
          <a:extLst>
            <a:ext uri="{63B3BB69-23CF-44E3-9099-C40C66FF867C}">
              <a14:compatExt xmlns:a14="http://schemas.microsoft.com/office/drawing/2010/main" spid="_x0000_s61441"/>
            </a:ext>
            <a:ext uri="{FF2B5EF4-FFF2-40B4-BE49-F238E27FC236}">
              <a16:creationId xmlns:a16="http://schemas.microsoft.com/office/drawing/2014/main" id="{54457CD3-4DEB-4398-9804-EA821B366AB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38" name="CommandButton1" hidden="1">
          <a:extLst>
            <a:ext uri="{63B3BB69-23CF-44E3-9099-C40C66FF867C}">
              <a14:compatExt xmlns:a14="http://schemas.microsoft.com/office/drawing/2010/main" spid="_x0000_s61441"/>
            </a:ext>
            <a:ext uri="{FF2B5EF4-FFF2-40B4-BE49-F238E27FC236}">
              <a16:creationId xmlns:a16="http://schemas.microsoft.com/office/drawing/2014/main" id="{7540FE1E-FAB6-4DBB-B76D-1EBDB674AE1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39" name="CommandButton1" hidden="1">
          <a:extLst>
            <a:ext uri="{63B3BB69-23CF-44E3-9099-C40C66FF867C}">
              <a14:compatExt xmlns:a14="http://schemas.microsoft.com/office/drawing/2010/main" spid="_x0000_s61441"/>
            </a:ext>
            <a:ext uri="{FF2B5EF4-FFF2-40B4-BE49-F238E27FC236}">
              <a16:creationId xmlns:a16="http://schemas.microsoft.com/office/drawing/2014/main" id="{1C847C33-57D4-42AB-A101-555B683F568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440" name="CommandButton1" hidden="1">
          <a:extLst>
            <a:ext uri="{63B3BB69-23CF-44E3-9099-C40C66FF867C}">
              <a14:compatExt xmlns:a14="http://schemas.microsoft.com/office/drawing/2010/main" spid="_x0000_s61441"/>
            </a:ext>
            <a:ext uri="{FF2B5EF4-FFF2-40B4-BE49-F238E27FC236}">
              <a16:creationId xmlns:a16="http://schemas.microsoft.com/office/drawing/2014/main" id="{3BC2887E-9183-4BC4-B969-396D91DEA3E5}"/>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1" name="CommandButton1" hidden="1">
          <a:extLst>
            <a:ext uri="{63B3BB69-23CF-44E3-9099-C40C66FF867C}">
              <a14:compatExt xmlns:a14="http://schemas.microsoft.com/office/drawing/2010/main" spid="_x0000_s61441"/>
            </a:ext>
            <a:ext uri="{FF2B5EF4-FFF2-40B4-BE49-F238E27FC236}">
              <a16:creationId xmlns:a16="http://schemas.microsoft.com/office/drawing/2014/main" id="{CAC451B1-2D64-4453-B8B2-D86E4D90710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2" name="CommandButton1" hidden="1">
          <a:extLst>
            <a:ext uri="{63B3BB69-23CF-44E3-9099-C40C66FF867C}">
              <a14:compatExt xmlns:a14="http://schemas.microsoft.com/office/drawing/2010/main" spid="_x0000_s61441"/>
            </a:ext>
            <a:ext uri="{FF2B5EF4-FFF2-40B4-BE49-F238E27FC236}">
              <a16:creationId xmlns:a16="http://schemas.microsoft.com/office/drawing/2014/main" id="{F02D8852-AA09-4371-833D-AC12A6E13FC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3" name="CommandButton1" hidden="1">
          <a:extLst>
            <a:ext uri="{63B3BB69-23CF-44E3-9099-C40C66FF867C}">
              <a14:compatExt xmlns:a14="http://schemas.microsoft.com/office/drawing/2010/main" spid="_x0000_s61441"/>
            </a:ext>
            <a:ext uri="{FF2B5EF4-FFF2-40B4-BE49-F238E27FC236}">
              <a16:creationId xmlns:a16="http://schemas.microsoft.com/office/drawing/2014/main" id="{8DB0D603-1545-443B-BE87-6A53CA4005C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4" name="CommandButton1" hidden="1">
          <a:extLst>
            <a:ext uri="{63B3BB69-23CF-44E3-9099-C40C66FF867C}">
              <a14:compatExt xmlns:a14="http://schemas.microsoft.com/office/drawing/2010/main" spid="_x0000_s61441"/>
            </a:ext>
            <a:ext uri="{FF2B5EF4-FFF2-40B4-BE49-F238E27FC236}">
              <a16:creationId xmlns:a16="http://schemas.microsoft.com/office/drawing/2014/main" id="{B77EEEE7-9516-4C18-86E9-D28CF04F959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5" name="CommandButton1" hidden="1">
          <a:extLst>
            <a:ext uri="{63B3BB69-23CF-44E3-9099-C40C66FF867C}">
              <a14:compatExt xmlns:a14="http://schemas.microsoft.com/office/drawing/2010/main" spid="_x0000_s61441"/>
            </a:ext>
            <a:ext uri="{FF2B5EF4-FFF2-40B4-BE49-F238E27FC236}">
              <a16:creationId xmlns:a16="http://schemas.microsoft.com/office/drawing/2014/main" id="{8EA09546-9C6D-4E01-96EF-AFD07B1134F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6" name="CommandButton1" hidden="1">
          <a:extLst>
            <a:ext uri="{63B3BB69-23CF-44E3-9099-C40C66FF867C}">
              <a14:compatExt xmlns:a14="http://schemas.microsoft.com/office/drawing/2010/main" spid="_x0000_s61441"/>
            </a:ext>
            <a:ext uri="{FF2B5EF4-FFF2-40B4-BE49-F238E27FC236}">
              <a16:creationId xmlns:a16="http://schemas.microsoft.com/office/drawing/2014/main" id="{8FCAB7DD-0542-484B-9962-6D9640312E8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7" name="CommandButton1" hidden="1">
          <a:extLst>
            <a:ext uri="{63B3BB69-23CF-44E3-9099-C40C66FF867C}">
              <a14:compatExt xmlns:a14="http://schemas.microsoft.com/office/drawing/2010/main" spid="_x0000_s61441"/>
            </a:ext>
            <a:ext uri="{FF2B5EF4-FFF2-40B4-BE49-F238E27FC236}">
              <a16:creationId xmlns:a16="http://schemas.microsoft.com/office/drawing/2014/main" id="{FE2422DA-1F0A-444E-ABA8-AC2B952B4BE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8" name="CommandButton1" hidden="1">
          <a:extLst>
            <a:ext uri="{63B3BB69-23CF-44E3-9099-C40C66FF867C}">
              <a14:compatExt xmlns:a14="http://schemas.microsoft.com/office/drawing/2010/main" spid="_x0000_s61441"/>
            </a:ext>
            <a:ext uri="{FF2B5EF4-FFF2-40B4-BE49-F238E27FC236}">
              <a16:creationId xmlns:a16="http://schemas.microsoft.com/office/drawing/2014/main" id="{424279DB-9C0F-4A2A-82CA-538AC4C8096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49" name="CommandButton1" hidden="1">
          <a:extLst>
            <a:ext uri="{63B3BB69-23CF-44E3-9099-C40C66FF867C}">
              <a14:compatExt xmlns:a14="http://schemas.microsoft.com/office/drawing/2010/main" spid="_x0000_s61441"/>
            </a:ext>
            <a:ext uri="{FF2B5EF4-FFF2-40B4-BE49-F238E27FC236}">
              <a16:creationId xmlns:a16="http://schemas.microsoft.com/office/drawing/2014/main" id="{CBDB6628-B4F4-49B4-A630-2ABD8101445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0" name="CommandButton1" hidden="1">
          <a:extLst>
            <a:ext uri="{63B3BB69-23CF-44E3-9099-C40C66FF867C}">
              <a14:compatExt xmlns:a14="http://schemas.microsoft.com/office/drawing/2010/main" spid="_x0000_s61441"/>
            </a:ext>
            <a:ext uri="{FF2B5EF4-FFF2-40B4-BE49-F238E27FC236}">
              <a16:creationId xmlns:a16="http://schemas.microsoft.com/office/drawing/2014/main" id="{4DEE29C5-107A-44E5-98C0-A72C8367200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1" name="CommandButton1" hidden="1">
          <a:extLst>
            <a:ext uri="{63B3BB69-23CF-44E3-9099-C40C66FF867C}">
              <a14:compatExt xmlns:a14="http://schemas.microsoft.com/office/drawing/2010/main" spid="_x0000_s61441"/>
            </a:ext>
            <a:ext uri="{FF2B5EF4-FFF2-40B4-BE49-F238E27FC236}">
              <a16:creationId xmlns:a16="http://schemas.microsoft.com/office/drawing/2014/main" id="{70709F1E-1413-4AF2-B261-1626F626B3B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2" name="CommandButton1" hidden="1">
          <a:extLst>
            <a:ext uri="{63B3BB69-23CF-44E3-9099-C40C66FF867C}">
              <a14:compatExt xmlns:a14="http://schemas.microsoft.com/office/drawing/2010/main" spid="_x0000_s61441"/>
            </a:ext>
            <a:ext uri="{FF2B5EF4-FFF2-40B4-BE49-F238E27FC236}">
              <a16:creationId xmlns:a16="http://schemas.microsoft.com/office/drawing/2014/main" id="{0220DE2F-4CDE-406F-AF14-CCFE1602CAB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3" name="CommandButton1" hidden="1">
          <a:extLst>
            <a:ext uri="{63B3BB69-23CF-44E3-9099-C40C66FF867C}">
              <a14:compatExt xmlns:a14="http://schemas.microsoft.com/office/drawing/2010/main" spid="_x0000_s61441"/>
            </a:ext>
            <a:ext uri="{FF2B5EF4-FFF2-40B4-BE49-F238E27FC236}">
              <a16:creationId xmlns:a16="http://schemas.microsoft.com/office/drawing/2014/main" id="{387EFB4C-D4BB-49A1-B3CD-2EF8CBCC1B1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4" name="CommandButton1" hidden="1">
          <a:extLst>
            <a:ext uri="{63B3BB69-23CF-44E3-9099-C40C66FF867C}">
              <a14:compatExt xmlns:a14="http://schemas.microsoft.com/office/drawing/2010/main" spid="_x0000_s61441"/>
            </a:ext>
            <a:ext uri="{FF2B5EF4-FFF2-40B4-BE49-F238E27FC236}">
              <a16:creationId xmlns:a16="http://schemas.microsoft.com/office/drawing/2014/main" id="{D768EBC1-8AF0-4471-94F8-E2B43418203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5" name="CommandButton1" hidden="1">
          <a:extLst>
            <a:ext uri="{63B3BB69-23CF-44E3-9099-C40C66FF867C}">
              <a14:compatExt xmlns:a14="http://schemas.microsoft.com/office/drawing/2010/main" spid="_x0000_s61441"/>
            </a:ext>
            <a:ext uri="{FF2B5EF4-FFF2-40B4-BE49-F238E27FC236}">
              <a16:creationId xmlns:a16="http://schemas.microsoft.com/office/drawing/2014/main" id="{4A482B65-9574-4390-B4AB-9D84DE8A708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6" name="CommandButton1" hidden="1">
          <a:extLst>
            <a:ext uri="{63B3BB69-23CF-44E3-9099-C40C66FF867C}">
              <a14:compatExt xmlns:a14="http://schemas.microsoft.com/office/drawing/2010/main" spid="_x0000_s61441"/>
            </a:ext>
            <a:ext uri="{FF2B5EF4-FFF2-40B4-BE49-F238E27FC236}">
              <a16:creationId xmlns:a16="http://schemas.microsoft.com/office/drawing/2014/main" id="{1E571A45-CCB4-47AC-BC84-7C6750B9B6B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7" name="CommandButton1" hidden="1">
          <a:extLst>
            <a:ext uri="{63B3BB69-23CF-44E3-9099-C40C66FF867C}">
              <a14:compatExt xmlns:a14="http://schemas.microsoft.com/office/drawing/2010/main" spid="_x0000_s61441"/>
            </a:ext>
            <a:ext uri="{FF2B5EF4-FFF2-40B4-BE49-F238E27FC236}">
              <a16:creationId xmlns:a16="http://schemas.microsoft.com/office/drawing/2014/main" id="{3FE5C9BB-6FAE-48DC-AAE1-41248154812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8" name="CommandButton1" hidden="1">
          <a:extLst>
            <a:ext uri="{63B3BB69-23CF-44E3-9099-C40C66FF867C}">
              <a14:compatExt xmlns:a14="http://schemas.microsoft.com/office/drawing/2010/main" spid="_x0000_s61441"/>
            </a:ext>
            <a:ext uri="{FF2B5EF4-FFF2-40B4-BE49-F238E27FC236}">
              <a16:creationId xmlns:a16="http://schemas.microsoft.com/office/drawing/2014/main" id="{DC0D8569-F20D-4EA4-BBB2-73D8C24A162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59" name="CommandButton1" hidden="1">
          <a:extLst>
            <a:ext uri="{63B3BB69-23CF-44E3-9099-C40C66FF867C}">
              <a14:compatExt xmlns:a14="http://schemas.microsoft.com/office/drawing/2010/main" spid="_x0000_s61441"/>
            </a:ext>
            <a:ext uri="{FF2B5EF4-FFF2-40B4-BE49-F238E27FC236}">
              <a16:creationId xmlns:a16="http://schemas.microsoft.com/office/drawing/2014/main" id="{869B23B2-42ED-4735-9F5A-D4874D7B4E2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0" name="CommandButton1" hidden="1">
          <a:extLst>
            <a:ext uri="{63B3BB69-23CF-44E3-9099-C40C66FF867C}">
              <a14:compatExt xmlns:a14="http://schemas.microsoft.com/office/drawing/2010/main" spid="_x0000_s61441"/>
            </a:ext>
            <a:ext uri="{FF2B5EF4-FFF2-40B4-BE49-F238E27FC236}">
              <a16:creationId xmlns:a16="http://schemas.microsoft.com/office/drawing/2014/main" id="{908A1506-9FC0-4E1B-B2B2-43D8134BC1B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1" name="CommandButton1" hidden="1">
          <a:extLst>
            <a:ext uri="{63B3BB69-23CF-44E3-9099-C40C66FF867C}">
              <a14:compatExt xmlns:a14="http://schemas.microsoft.com/office/drawing/2010/main" spid="_x0000_s61441"/>
            </a:ext>
            <a:ext uri="{FF2B5EF4-FFF2-40B4-BE49-F238E27FC236}">
              <a16:creationId xmlns:a16="http://schemas.microsoft.com/office/drawing/2014/main" id="{1DC6B102-11AD-4A77-902C-1A5AB2843B4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462" name="CommandButton1" hidden="1">
          <a:extLst>
            <a:ext uri="{63B3BB69-23CF-44E3-9099-C40C66FF867C}">
              <a14:compatExt xmlns:a14="http://schemas.microsoft.com/office/drawing/2010/main" spid="_x0000_s61441"/>
            </a:ext>
            <a:ext uri="{FF2B5EF4-FFF2-40B4-BE49-F238E27FC236}">
              <a16:creationId xmlns:a16="http://schemas.microsoft.com/office/drawing/2014/main" id="{0C907F92-702B-4392-A10C-C967BDDDF38E}"/>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3" name="CommandButton1" hidden="1">
          <a:extLst>
            <a:ext uri="{63B3BB69-23CF-44E3-9099-C40C66FF867C}">
              <a14:compatExt xmlns:a14="http://schemas.microsoft.com/office/drawing/2010/main" spid="_x0000_s61441"/>
            </a:ext>
            <a:ext uri="{FF2B5EF4-FFF2-40B4-BE49-F238E27FC236}">
              <a16:creationId xmlns:a16="http://schemas.microsoft.com/office/drawing/2014/main" id="{CF676FAA-E44E-4049-B379-3DD388A5908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4" name="CommandButton1" hidden="1">
          <a:extLst>
            <a:ext uri="{63B3BB69-23CF-44E3-9099-C40C66FF867C}">
              <a14:compatExt xmlns:a14="http://schemas.microsoft.com/office/drawing/2010/main" spid="_x0000_s61441"/>
            </a:ext>
            <a:ext uri="{FF2B5EF4-FFF2-40B4-BE49-F238E27FC236}">
              <a16:creationId xmlns:a16="http://schemas.microsoft.com/office/drawing/2014/main" id="{57F9EAE5-1FFA-4F99-8573-353436408CA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5" name="CommandButton1" hidden="1">
          <a:extLst>
            <a:ext uri="{63B3BB69-23CF-44E3-9099-C40C66FF867C}">
              <a14:compatExt xmlns:a14="http://schemas.microsoft.com/office/drawing/2010/main" spid="_x0000_s61441"/>
            </a:ext>
            <a:ext uri="{FF2B5EF4-FFF2-40B4-BE49-F238E27FC236}">
              <a16:creationId xmlns:a16="http://schemas.microsoft.com/office/drawing/2014/main" id="{15A2D9B9-2FE9-4E74-9BE6-8E6AB8D5E7B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6" name="CommandButton1" hidden="1">
          <a:extLst>
            <a:ext uri="{63B3BB69-23CF-44E3-9099-C40C66FF867C}">
              <a14:compatExt xmlns:a14="http://schemas.microsoft.com/office/drawing/2010/main" spid="_x0000_s61441"/>
            </a:ext>
            <a:ext uri="{FF2B5EF4-FFF2-40B4-BE49-F238E27FC236}">
              <a16:creationId xmlns:a16="http://schemas.microsoft.com/office/drawing/2014/main" id="{5FEF0E91-29A4-4EFE-80C6-E92A19ACA4F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7" name="CommandButton1" hidden="1">
          <a:extLst>
            <a:ext uri="{63B3BB69-23CF-44E3-9099-C40C66FF867C}">
              <a14:compatExt xmlns:a14="http://schemas.microsoft.com/office/drawing/2010/main" spid="_x0000_s61441"/>
            </a:ext>
            <a:ext uri="{FF2B5EF4-FFF2-40B4-BE49-F238E27FC236}">
              <a16:creationId xmlns:a16="http://schemas.microsoft.com/office/drawing/2014/main" id="{44A34264-E190-4622-BDD8-1B3D8BA0AAF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8" name="CommandButton1" hidden="1">
          <a:extLst>
            <a:ext uri="{63B3BB69-23CF-44E3-9099-C40C66FF867C}">
              <a14:compatExt xmlns:a14="http://schemas.microsoft.com/office/drawing/2010/main" spid="_x0000_s61441"/>
            </a:ext>
            <a:ext uri="{FF2B5EF4-FFF2-40B4-BE49-F238E27FC236}">
              <a16:creationId xmlns:a16="http://schemas.microsoft.com/office/drawing/2014/main" id="{A8D58B22-EA09-4757-9D40-F27C73602F3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69" name="CommandButton1" hidden="1">
          <a:extLst>
            <a:ext uri="{63B3BB69-23CF-44E3-9099-C40C66FF867C}">
              <a14:compatExt xmlns:a14="http://schemas.microsoft.com/office/drawing/2010/main" spid="_x0000_s61441"/>
            </a:ext>
            <a:ext uri="{FF2B5EF4-FFF2-40B4-BE49-F238E27FC236}">
              <a16:creationId xmlns:a16="http://schemas.microsoft.com/office/drawing/2014/main" id="{24D29870-461F-493C-8BFF-60FFAA436E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0" name="CommandButton1" hidden="1">
          <a:extLst>
            <a:ext uri="{63B3BB69-23CF-44E3-9099-C40C66FF867C}">
              <a14:compatExt xmlns:a14="http://schemas.microsoft.com/office/drawing/2010/main" spid="_x0000_s61441"/>
            </a:ext>
            <a:ext uri="{FF2B5EF4-FFF2-40B4-BE49-F238E27FC236}">
              <a16:creationId xmlns:a16="http://schemas.microsoft.com/office/drawing/2014/main" id="{45314878-B4FF-49B7-8B9C-404F5DAF13B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1" name="CommandButton1" hidden="1">
          <a:extLst>
            <a:ext uri="{63B3BB69-23CF-44E3-9099-C40C66FF867C}">
              <a14:compatExt xmlns:a14="http://schemas.microsoft.com/office/drawing/2010/main" spid="_x0000_s61441"/>
            </a:ext>
            <a:ext uri="{FF2B5EF4-FFF2-40B4-BE49-F238E27FC236}">
              <a16:creationId xmlns:a16="http://schemas.microsoft.com/office/drawing/2014/main" id="{F07763B6-8BEF-45EF-8612-9CD5C5811B4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2" name="CommandButton1" hidden="1">
          <a:extLst>
            <a:ext uri="{63B3BB69-23CF-44E3-9099-C40C66FF867C}">
              <a14:compatExt xmlns:a14="http://schemas.microsoft.com/office/drawing/2010/main" spid="_x0000_s61441"/>
            </a:ext>
            <a:ext uri="{FF2B5EF4-FFF2-40B4-BE49-F238E27FC236}">
              <a16:creationId xmlns:a16="http://schemas.microsoft.com/office/drawing/2014/main" id="{22BF3570-9E69-417E-A552-1BABB50BEB9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3" name="CommandButton1" hidden="1">
          <a:extLst>
            <a:ext uri="{63B3BB69-23CF-44E3-9099-C40C66FF867C}">
              <a14:compatExt xmlns:a14="http://schemas.microsoft.com/office/drawing/2010/main" spid="_x0000_s61441"/>
            </a:ext>
            <a:ext uri="{FF2B5EF4-FFF2-40B4-BE49-F238E27FC236}">
              <a16:creationId xmlns:a16="http://schemas.microsoft.com/office/drawing/2014/main" id="{56C83964-3DC1-4703-AF9C-EF5342D4A1B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4" name="CommandButton1" hidden="1">
          <a:extLst>
            <a:ext uri="{63B3BB69-23CF-44E3-9099-C40C66FF867C}">
              <a14:compatExt xmlns:a14="http://schemas.microsoft.com/office/drawing/2010/main" spid="_x0000_s61441"/>
            </a:ext>
            <a:ext uri="{FF2B5EF4-FFF2-40B4-BE49-F238E27FC236}">
              <a16:creationId xmlns:a16="http://schemas.microsoft.com/office/drawing/2014/main" id="{80C97B9A-5D20-4BD9-A022-01094E92AB2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5" name="CommandButton1" hidden="1">
          <a:extLst>
            <a:ext uri="{63B3BB69-23CF-44E3-9099-C40C66FF867C}">
              <a14:compatExt xmlns:a14="http://schemas.microsoft.com/office/drawing/2010/main" spid="_x0000_s61441"/>
            </a:ext>
            <a:ext uri="{FF2B5EF4-FFF2-40B4-BE49-F238E27FC236}">
              <a16:creationId xmlns:a16="http://schemas.microsoft.com/office/drawing/2014/main" id="{F824FC09-17FA-40E5-92EA-E696B766E63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6" name="CommandButton1" hidden="1">
          <a:extLst>
            <a:ext uri="{63B3BB69-23CF-44E3-9099-C40C66FF867C}">
              <a14:compatExt xmlns:a14="http://schemas.microsoft.com/office/drawing/2010/main" spid="_x0000_s61441"/>
            </a:ext>
            <a:ext uri="{FF2B5EF4-FFF2-40B4-BE49-F238E27FC236}">
              <a16:creationId xmlns:a16="http://schemas.microsoft.com/office/drawing/2014/main" id="{77DB3055-F805-4FF7-A206-61AAB1D98E7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7" name="CommandButton1" hidden="1">
          <a:extLst>
            <a:ext uri="{63B3BB69-23CF-44E3-9099-C40C66FF867C}">
              <a14:compatExt xmlns:a14="http://schemas.microsoft.com/office/drawing/2010/main" spid="_x0000_s61441"/>
            </a:ext>
            <a:ext uri="{FF2B5EF4-FFF2-40B4-BE49-F238E27FC236}">
              <a16:creationId xmlns:a16="http://schemas.microsoft.com/office/drawing/2014/main" id="{C9759603-1522-43BD-B143-32A9639CBAB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8" name="CommandButton1" hidden="1">
          <a:extLst>
            <a:ext uri="{63B3BB69-23CF-44E3-9099-C40C66FF867C}">
              <a14:compatExt xmlns:a14="http://schemas.microsoft.com/office/drawing/2010/main" spid="_x0000_s61441"/>
            </a:ext>
            <a:ext uri="{FF2B5EF4-FFF2-40B4-BE49-F238E27FC236}">
              <a16:creationId xmlns:a16="http://schemas.microsoft.com/office/drawing/2014/main" id="{537CE63C-754F-45D6-AE7D-B89043C8B04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79" name="CommandButton1" hidden="1">
          <a:extLst>
            <a:ext uri="{63B3BB69-23CF-44E3-9099-C40C66FF867C}">
              <a14:compatExt xmlns:a14="http://schemas.microsoft.com/office/drawing/2010/main" spid="_x0000_s61441"/>
            </a:ext>
            <a:ext uri="{FF2B5EF4-FFF2-40B4-BE49-F238E27FC236}">
              <a16:creationId xmlns:a16="http://schemas.microsoft.com/office/drawing/2014/main" id="{6D255EED-B512-40FD-8BB0-A6293E46A3A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80" name="CommandButton1" hidden="1">
          <a:extLst>
            <a:ext uri="{63B3BB69-23CF-44E3-9099-C40C66FF867C}">
              <a14:compatExt xmlns:a14="http://schemas.microsoft.com/office/drawing/2010/main" spid="_x0000_s61441"/>
            </a:ext>
            <a:ext uri="{FF2B5EF4-FFF2-40B4-BE49-F238E27FC236}">
              <a16:creationId xmlns:a16="http://schemas.microsoft.com/office/drawing/2014/main" id="{50BC7707-C2FD-4954-B9A3-58BE4B1F33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481" name="CommandButton1" hidden="1">
          <a:extLst>
            <a:ext uri="{63B3BB69-23CF-44E3-9099-C40C66FF867C}">
              <a14:compatExt xmlns:a14="http://schemas.microsoft.com/office/drawing/2010/main" spid="_x0000_s61441"/>
            </a:ext>
            <a:ext uri="{FF2B5EF4-FFF2-40B4-BE49-F238E27FC236}">
              <a16:creationId xmlns:a16="http://schemas.microsoft.com/office/drawing/2014/main" id="{927F0526-79BA-4E71-934E-C8B85DFE5DC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2" name="CommandButton1" hidden="1">
          <a:extLst>
            <a:ext uri="{63B3BB69-23CF-44E3-9099-C40C66FF867C}">
              <a14:compatExt xmlns:a14="http://schemas.microsoft.com/office/drawing/2010/main" spid="_x0000_s61441"/>
            </a:ext>
            <a:ext uri="{FF2B5EF4-FFF2-40B4-BE49-F238E27FC236}">
              <a16:creationId xmlns:a16="http://schemas.microsoft.com/office/drawing/2014/main" id="{F5FAF4A7-AA98-4CD2-A7F4-4C30FDC3B75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3" name="CommandButton1" hidden="1">
          <a:extLst>
            <a:ext uri="{63B3BB69-23CF-44E3-9099-C40C66FF867C}">
              <a14:compatExt xmlns:a14="http://schemas.microsoft.com/office/drawing/2010/main" spid="_x0000_s61441"/>
            </a:ext>
            <a:ext uri="{FF2B5EF4-FFF2-40B4-BE49-F238E27FC236}">
              <a16:creationId xmlns:a16="http://schemas.microsoft.com/office/drawing/2014/main" id="{8CE8C282-E817-4DA5-A0B1-49145CD16B6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484" name="CommandButton1" hidden="1">
          <a:extLst>
            <a:ext uri="{63B3BB69-23CF-44E3-9099-C40C66FF867C}">
              <a14:compatExt xmlns:a14="http://schemas.microsoft.com/office/drawing/2010/main" spid="_x0000_s61441"/>
            </a:ext>
            <a:ext uri="{FF2B5EF4-FFF2-40B4-BE49-F238E27FC236}">
              <a16:creationId xmlns:a16="http://schemas.microsoft.com/office/drawing/2014/main" id="{9F3C17CA-D4B5-4B9F-A799-402DB66B8A88}"/>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5" name="CommandButton1" hidden="1">
          <a:extLst>
            <a:ext uri="{63B3BB69-23CF-44E3-9099-C40C66FF867C}">
              <a14:compatExt xmlns:a14="http://schemas.microsoft.com/office/drawing/2010/main" spid="_x0000_s61441"/>
            </a:ext>
            <a:ext uri="{FF2B5EF4-FFF2-40B4-BE49-F238E27FC236}">
              <a16:creationId xmlns:a16="http://schemas.microsoft.com/office/drawing/2014/main" id="{CD01E61E-C4FC-40FC-997C-0CE8FA45227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6" name="CommandButton1" hidden="1">
          <a:extLst>
            <a:ext uri="{63B3BB69-23CF-44E3-9099-C40C66FF867C}">
              <a14:compatExt xmlns:a14="http://schemas.microsoft.com/office/drawing/2010/main" spid="_x0000_s61441"/>
            </a:ext>
            <a:ext uri="{FF2B5EF4-FFF2-40B4-BE49-F238E27FC236}">
              <a16:creationId xmlns:a16="http://schemas.microsoft.com/office/drawing/2014/main" id="{D881CB1F-CC0B-4561-B90A-F2088F34A5C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7" name="CommandButton1" hidden="1">
          <a:extLst>
            <a:ext uri="{63B3BB69-23CF-44E3-9099-C40C66FF867C}">
              <a14:compatExt xmlns:a14="http://schemas.microsoft.com/office/drawing/2010/main" spid="_x0000_s61441"/>
            </a:ext>
            <a:ext uri="{FF2B5EF4-FFF2-40B4-BE49-F238E27FC236}">
              <a16:creationId xmlns:a16="http://schemas.microsoft.com/office/drawing/2014/main" id="{5C7A6339-DDE0-482E-BB82-5E4EDD59572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8" name="CommandButton1" hidden="1">
          <a:extLst>
            <a:ext uri="{63B3BB69-23CF-44E3-9099-C40C66FF867C}">
              <a14:compatExt xmlns:a14="http://schemas.microsoft.com/office/drawing/2010/main" spid="_x0000_s61441"/>
            </a:ext>
            <a:ext uri="{FF2B5EF4-FFF2-40B4-BE49-F238E27FC236}">
              <a16:creationId xmlns:a16="http://schemas.microsoft.com/office/drawing/2014/main" id="{DA7CCFA3-7D52-43D5-8CF9-2F8FB796459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89" name="CommandButton1" hidden="1">
          <a:extLst>
            <a:ext uri="{63B3BB69-23CF-44E3-9099-C40C66FF867C}">
              <a14:compatExt xmlns:a14="http://schemas.microsoft.com/office/drawing/2010/main" spid="_x0000_s61441"/>
            </a:ext>
            <a:ext uri="{FF2B5EF4-FFF2-40B4-BE49-F238E27FC236}">
              <a16:creationId xmlns:a16="http://schemas.microsoft.com/office/drawing/2014/main" id="{FE9F7D4C-6933-4BE3-9393-8509E1A9330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0" name="CommandButton1" hidden="1">
          <a:extLst>
            <a:ext uri="{63B3BB69-23CF-44E3-9099-C40C66FF867C}">
              <a14:compatExt xmlns:a14="http://schemas.microsoft.com/office/drawing/2010/main" spid="_x0000_s61441"/>
            </a:ext>
            <a:ext uri="{FF2B5EF4-FFF2-40B4-BE49-F238E27FC236}">
              <a16:creationId xmlns:a16="http://schemas.microsoft.com/office/drawing/2014/main" id="{236A34C0-7150-414E-9809-C304FAB5FDF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1" name="CommandButton1" hidden="1">
          <a:extLst>
            <a:ext uri="{63B3BB69-23CF-44E3-9099-C40C66FF867C}">
              <a14:compatExt xmlns:a14="http://schemas.microsoft.com/office/drawing/2010/main" spid="_x0000_s61441"/>
            </a:ext>
            <a:ext uri="{FF2B5EF4-FFF2-40B4-BE49-F238E27FC236}">
              <a16:creationId xmlns:a16="http://schemas.microsoft.com/office/drawing/2014/main" id="{D85E1FB1-CCBC-4C9C-BF7C-C0E35CE8EDC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2" name="CommandButton1" hidden="1">
          <a:extLst>
            <a:ext uri="{63B3BB69-23CF-44E3-9099-C40C66FF867C}">
              <a14:compatExt xmlns:a14="http://schemas.microsoft.com/office/drawing/2010/main" spid="_x0000_s61441"/>
            </a:ext>
            <a:ext uri="{FF2B5EF4-FFF2-40B4-BE49-F238E27FC236}">
              <a16:creationId xmlns:a16="http://schemas.microsoft.com/office/drawing/2014/main" id="{D27EAF19-F765-4302-8F39-79A06B7EB22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3" name="CommandButton1" hidden="1">
          <a:extLst>
            <a:ext uri="{63B3BB69-23CF-44E3-9099-C40C66FF867C}">
              <a14:compatExt xmlns:a14="http://schemas.microsoft.com/office/drawing/2010/main" spid="_x0000_s61441"/>
            </a:ext>
            <a:ext uri="{FF2B5EF4-FFF2-40B4-BE49-F238E27FC236}">
              <a16:creationId xmlns:a16="http://schemas.microsoft.com/office/drawing/2014/main" id="{9ED415AE-EBDB-4DF5-8049-67C05EA6C91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4" name="CommandButton1" hidden="1">
          <a:extLst>
            <a:ext uri="{63B3BB69-23CF-44E3-9099-C40C66FF867C}">
              <a14:compatExt xmlns:a14="http://schemas.microsoft.com/office/drawing/2010/main" spid="_x0000_s61441"/>
            </a:ext>
            <a:ext uri="{FF2B5EF4-FFF2-40B4-BE49-F238E27FC236}">
              <a16:creationId xmlns:a16="http://schemas.microsoft.com/office/drawing/2014/main" id="{D43A2DFF-731D-46CA-9414-BF0F713D874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5" name="CommandButton1" hidden="1">
          <a:extLst>
            <a:ext uri="{63B3BB69-23CF-44E3-9099-C40C66FF867C}">
              <a14:compatExt xmlns:a14="http://schemas.microsoft.com/office/drawing/2010/main" spid="_x0000_s61441"/>
            </a:ext>
            <a:ext uri="{FF2B5EF4-FFF2-40B4-BE49-F238E27FC236}">
              <a16:creationId xmlns:a16="http://schemas.microsoft.com/office/drawing/2014/main" id="{0DD29A91-E7CE-41C2-AECB-22F4A8C094B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6" name="CommandButton1" hidden="1">
          <a:extLst>
            <a:ext uri="{63B3BB69-23CF-44E3-9099-C40C66FF867C}">
              <a14:compatExt xmlns:a14="http://schemas.microsoft.com/office/drawing/2010/main" spid="_x0000_s61441"/>
            </a:ext>
            <a:ext uri="{FF2B5EF4-FFF2-40B4-BE49-F238E27FC236}">
              <a16:creationId xmlns:a16="http://schemas.microsoft.com/office/drawing/2014/main" id="{FF16B119-41F0-473C-ADD2-48AB04F8F0A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7" name="CommandButton1" hidden="1">
          <a:extLst>
            <a:ext uri="{63B3BB69-23CF-44E3-9099-C40C66FF867C}">
              <a14:compatExt xmlns:a14="http://schemas.microsoft.com/office/drawing/2010/main" spid="_x0000_s61441"/>
            </a:ext>
            <a:ext uri="{FF2B5EF4-FFF2-40B4-BE49-F238E27FC236}">
              <a16:creationId xmlns:a16="http://schemas.microsoft.com/office/drawing/2014/main" id="{C038005F-4E91-4A11-BF96-039ACC54C44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8" name="CommandButton1" hidden="1">
          <a:extLst>
            <a:ext uri="{63B3BB69-23CF-44E3-9099-C40C66FF867C}">
              <a14:compatExt xmlns:a14="http://schemas.microsoft.com/office/drawing/2010/main" spid="_x0000_s61441"/>
            </a:ext>
            <a:ext uri="{FF2B5EF4-FFF2-40B4-BE49-F238E27FC236}">
              <a16:creationId xmlns:a16="http://schemas.microsoft.com/office/drawing/2014/main" id="{19D1D5D8-DB80-4D15-A99A-6C0881A1414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499" name="CommandButton1" hidden="1">
          <a:extLst>
            <a:ext uri="{63B3BB69-23CF-44E3-9099-C40C66FF867C}">
              <a14:compatExt xmlns:a14="http://schemas.microsoft.com/office/drawing/2010/main" spid="_x0000_s61441"/>
            </a:ext>
            <a:ext uri="{FF2B5EF4-FFF2-40B4-BE49-F238E27FC236}">
              <a16:creationId xmlns:a16="http://schemas.microsoft.com/office/drawing/2014/main" id="{979D59C4-F636-409D-B861-417A06DE07C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0" name="CommandButton1" hidden="1">
          <a:extLst>
            <a:ext uri="{63B3BB69-23CF-44E3-9099-C40C66FF867C}">
              <a14:compatExt xmlns:a14="http://schemas.microsoft.com/office/drawing/2010/main" spid="_x0000_s61441"/>
            </a:ext>
            <a:ext uri="{FF2B5EF4-FFF2-40B4-BE49-F238E27FC236}">
              <a16:creationId xmlns:a16="http://schemas.microsoft.com/office/drawing/2014/main" id="{116B2203-F33A-44FE-AD40-1C35DF9DA91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1" name="CommandButton1" hidden="1">
          <a:extLst>
            <a:ext uri="{63B3BB69-23CF-44E3-9099-C40C66FF867C}">
              <a14:compatExt xmlns:a14="http://schemas.microsoft.com/office/drawing/2010/main" spid="_x0000_s61441"/>
            </a:ext>
            <a:ext uri="{FF2B5EF4-FFF2-40B4-BE49-F238E27FC236}">
              <a16:creationId xmlns:a16="http://schemas.microsoft.com/office/drawing/2014/main" id="{704C43D7-5924-4DD6-8E35-D4D91D07E0B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2" name="CommandButton1" hidden="1">
          <a:extLst>
            <a:ext uri="{63B3BB69-23CF-44E3-9099-C40C66FF867C}">
              <a14:compatExt xmlns:a14="http://schemas.microsoft.com/office/drawing/2010/main" spid="_x0000_s61441"/>
            </a:ext>
            <a:ext uri="{FF2B5EF4-FFF2-40B4-BE49-F238E27FC236}">
              <a16:creationId xmlns:a16="http://schemas.microsoft.com/office/drawing/2014/main" id="{3D3D35B5-89EF-42FB-B1CB-4494D6B53E8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3" name="CommandButton1" hidden="1">
          <a:extLst>
            <a:ext uri="{63B3BB69-23CF-44E3-9099-C40C66FF867C}">
              <a14:compatExt xmlns:a14="http://schemas.microsoft.com/office/drawing/2010/main" spid="_x0000_s61441"/>
            </a:ext>
            <a:ext uri="{FF2B5EF4-FFF2-40B4-BE49-F238E27FC236}">
              <a16:creationId xmlns:a16="http://schemas.microsoft.com/office/drawing/2014/main" id="{47FA52F2-A711-4F88-9B7E-3D7F8C68626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4" name="CommandButton1" hidden="1">
          <a:extLst>
            <a:ext uri="{63B3BB69-23CF-44E3-9099-C40C66FF867C}">
              <a14:compatExt xmlns:a14="http://schemas.microsoft.com/office/drawing/2010/main" spid="_x0000_s61441"/>
            </a:ext>
            <a:ext uri="{FF2B5EF4-FFF2-40B4-BE49-F238E27FC236}">
              <a16:creationId xmlns:a16="http://schemas.microsoft.com/office/drawing/2014/main" id="{BAE5255C-603E-4987-8BC1-C82FECB9DE7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5" name="CommandButton1" hidden="1">
          <a:extLst>
            <a:ext uri="{63B3BB69-23CF-44E3-9099-C40C66FF867C}">
              <a14:compatExt xmlns:a14="http://schemas.microsoft.com/office/drawing/2010/main" spid="_x0000_s61441"/>
            </a:ext>
            <a:ext uri="{FF2B5EF4-FFF2-40B4-BE49-F238E27FC236}">
              <a16:creationId xmlns:a16="http://schemas.microsoft.com/office/drawing/2014/main" id="{351134D3-288D-4E59-A41B-72FBA3E4339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506" name="CommandButton1" hidden="1">
          <a:extLst>
            <a:ext uri="{63B3BB69-23CF-44E3-9099-C40C66FF867C}">
              <a14:compatExt xmlns:a14="http://schemas.microsoft.com/office/drawing/2010/main" spid="_x0000_s61441"/>
            </a:ext>
            <a:ext uri="{FF2B5EF4-FFF2-40B4-BE49-F238E27FC236}">
              <a16:creationId xmlns:a16="http://schemas.microsoft.com/office/drawing/2014/main" id="{50E11E62-1E81-4251-AEEE-F3F6FEDBB168}"/>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7" name="CommandButton1" hidden="1">
          <a:extLst>
            <a:ext uri="{63B3BB69-23CF-44E3-9099-C40C66FF867C}">
              <a14:compatExt xmlns:a14="http://schemas.microsoft.com/office/drawing/2010/main" spid="_x0000_s61441"/>
            </a:ext>
            <a:ext uri="{FF2B5EF4-FFF2-40B4-BE49-F238E27FC236}">
              <a16:creationId xmlns:a16="http://schemas.microsoft.com/office/drawing/2014/main" id="{180F42A2-1796-4D23-9271-E4971C30A4EF}"/>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8" name="CommandButton1" hidden="1">
          <a:extLst>
            <a:ext uri="{63B3BB69-23CF-44E3-9099-C40C66FF867C}">
              <a14:compatExt xmlns:a14="http://schemas.microsoft.com/office/drawing/2010/main" spid="_x0000_s61441"/>
            </a:ext>
            <a:ext uri="{FF2B5EF4-FFF2-40B4-BE49-F238E27FC236}">
              <a16:creationId xmlns:a16="http://schemas.microsoft.com/office/drawing/2014/main" id="{BC248555-4886-44C2-AB6F-8231A924E35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09" name="CommandButton1" hidden="1">
          <a:extLst>
            <a:ext uri="{63B3BB69-23CF-44E3-9099-C40C66FF867C}">
              <a14:compatExt xmlns:a14="http://schemas.microsoft.com/office/drawing/2010/main" spid="_x0000_s61441"/>
            </a:ext>
            <a:ext uri="{FF2B5EF4-FFF2-40B4-BE49-F238E27FC236}">
              <a16:creationId xmlns:a16="http://schemas.microsoft.com/office/drawing/2014/main" id="{BFB8C065-E108-42A4-B009-947982FA0BB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0" name="CommandButton1" hidden="1">
          <a:extLst>
            <a:ext uri="{63B3BB69-23CF-44E3-9099-C40C66FF867C}">
              <a14:compatExt xmlns:a14="http://schemas.microsoft.com/office/drawing/2010/main" spid="_x0000_s61441"/>
            </a:ext>
            <a:ext uri="{FF2B5EF4-FFF2-40B4-BE49-F238E27FC236}">
              <a16:creationId xmlns:a16="http://schemas.microsoft.com/office/drawing/2014/main" id="{1449C2E7-7A5B-4FC2-BAB6-C96AF666C11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1" name="CommandButton1" hidden="1">
          <a:extLst>
            <a:ext uri="{63B3BB69-23CF-44E3-9099-C40C66FF867C}">
              <a14:compatExt xmlns:a14="http://schemas.microsoft.com/office/drawing/2010/main" spid="_x0000_s61441"/>
            </a:ext>
            <a:ext uri="{FF2B5EF4-FFF2-40B4-BE49-F238E27FC236}">
              <a16:creationId xmlns:a16="http://schemas.microsoft.com/office/drawing/2014/main" id="{754F071A-1014-4F3E-B137-00F8FBD15C4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2" name="CommandButton1" hidden="1">
          <a:extLst>
            <a:ext uri="{63B3BB69-23CF-44E3-9099-C40C66FF867C}">
              <a14:compatExt xmlns:a14="http://schemas.microsoft.com/office/drawing/2010/main" spid="_x0000_s61441"/>
            </a:ext>
            <a:ext uri="{FF2B5EF4-FFF2-40B4-BE49-F238E27FC236}">
              <a16:creationId xmlns:a16="http://schemas.microsoft.com/office/drawing/2014/main" id="{EAEBD633-01A1-4246-8DB6-DFCFF6B4075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3" name="CommandButton1" hidden="1">
          <a:extLst>
            <a:ext uri="{63B3BB69-23CF-44E3-9099-C40C66FF867C}">
              <a14:compatExt xmlns:a14="http://schemas.microsoft.com/office/drawing/2010/main" spid="_x0000_s61441"/>
            </a:ext>
            <a:ext uri="{FF2B5EF4-FFF2-40B4-BE49-F238E27FC236}">
              <a16:creationId xmlns:a16="http://schemas.microsoft.com/office/drawing/2014/main" id="{3C6CBF70-9735-4795-B811-A3AD62E605C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4" name="CommandButton1" hidden="1">
          <a:extLst>
            <a:ext uri="{63B3BB69-23CF-44E3-9099-C40C66FF867C}">
              <a14:compatExt xmlns:a14="http://schemas.microsoft.com/office/drawing/2010/main" spid="_x0000_s61441"/>
            </a:ext>
            <a:ext uri="{FF2B5EF4-FFF2-40B4-BE49-F238E27FC236}">
              <a16:creationId xmlns:a16="http://schemas.microsoft.com/office/drawing/2014/main" id="{B4D34022-BDC1-41DD-BA51-34EF3765F3E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5" name="CommandButton1" hidden="1">
          <a:extLst>
            <a:ext uri="{63B3BB69-23CF-44E3-9099-C40C66FF867C}">
              <a14:compatExt xmlns:a14="http://schemas.microsoft.com/office/drawing/2010/main" spid="_x0000_s61441"/>
            </a:ext>
            <a:ext uri="{FF2B5EF4-FFF2-40B4-BE49-F238E27FC236}">
              <a16:creationId xmlns:a16="http://schemas.microsoft.com/office/drawing/2014/main" id="{B37C7EEC-D9D6-401D-B815-4791C400395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6" name="CommandButton1" hidden="1">
          <a:extLst>
            <a:ext uri="{63B3BB69-23CF-44E3-9099-C40C66FF867C}">
              <a14:compatExt xmlns:a14="http://schemas.microsoft.com/office/drawing/2010/main" spid="_x0000_s61441"/>
            </a:ext>
            <a:ext uri="{FF2B5EF4-FFF2-40B4-BE49-F238E27FC236}">
              <a16:creationId xmlns:a16="http://schemas.microsoft.com/office/drawing/2014/main" id="{93B17AEB-2094-400D-AB25-4E37BB8F45B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7" name="CommandButton1" hidden="1">
          <a:extLst>
            <a:ext uri="{63B3BB69-23CF-44E3-9099-C40C66FF867C}">
              <a14:compatExt xmlns:a14="http://schemas.microsoft.com/office/drawing/2010/main" spid="_x0000_s61441"/>
            </a:ext>
            <a:ext uri="{FF2B5EF4-FFF2-40B4-BE49-F238E27FC236}">
              <a16:creationId xmlns:a16="http://schemas.microsoft.com/office/drawing/2014/main" id="{5DCAF29F-21B3-4C0B-82A8-B2782B1A6ED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8" name="CommandButton1" hidden="1">
          <a:extLst>
            <a:ext uri="{63B3BB69-23CF-44E3-9099-C40C66FF867C}">
              <a14:compatExt xmlns:a14="http://schemas.microsoft.com/office/drawing/2010/main" spid="_x0000_s61441"/>
            </a:ext>
            <a:ext uri="{FF2B5EF4-FFF2-40B4-BE49-F238E27FC236}">
              <a16:creationId xmlns:a16="http://schemas.microsoft.com/office/drawing/2014/main" id="{8E798F40-86F2-4156-808E-B0629E3575B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19" name="CommandButton1" hidden="1">
          <a:extLst>
            <a:ext uri="{63B3BB69-23CF-44E3-9099-C40C66FF867C}">
              <a14:compatExt xmlns:a14="http://schemas.microsoft.com/office/drawing/2010/main" spid="_x0000_s61441"/>
            </a:ext>
            <a:ext uri="{FF2B5EF4-FFF2-40B4-BE49-F238E27FC236}">
              <a16:creationId xmlns:a16="http://schemas.microsoft.com/office/drawing/2014/main" id="{F6B4DEF0-AE05-468B-8F03-30FA3D8A18C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0" name="CommandButton1" hidden="1">
          <a:extLst>
            <a:ext uri="{63B3BB69-23CF-44E3-9099-C40C66FF867C}">
              <a14:compatExt xmlns:a14="http://schemas.microsoft.com/office/drawing/2010/main" spid="_x0000_s61441"/>
            </a:ext>
            <a:ext uri="{FF2B5EF4-FFF2-40B4-BE49-F238E27FC236}">
              <a16:creationId xmlns:a16="http://schemas.microsoft.com/office/drawing/2014/main" id="{92B287E2-F590-4D76-AB54-A4A0BEA3B83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1" name="CommandButton1" hidden="1">
          <a:extLst>
            <a:ext uri="{63B3BB69-23CF-44E3-9099-C40C66FF867C}">
              <a14:compatExt xmlns:a14="http://schemas.microsoft.com/office/drawing/2010/main" spid="_x0000_s61441"/>
            </a:ext>
            <a:ext uri="{FF2B5EF4-FFF2-40B4-BE49-F238E27FC236}">
              <a16:creationId xmlns:a16="http://schemas.microsoft.com/office/drawing/2014/main" id="{38192C93-E032-4C3E-A56F-5FABC296522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2" name="CommandButton1" hidden="1">
          <a:extLst>
            <a:ext uri="{63B3BB69-23CF-44E3-9099-C40C66FF867C}">
              <a14:compatExt xmlns:a14="http://schemas.microsoft.com/office/drawing/2010/main" spid="_x0000_s61441"/>
            </a:ext>
            <a:ext uri="{FF2B5EF4-FFF2-40B4-BE49-F238E27FC236}">
              <a16:creationId xmlns:a16="http://schemas.microsoft.com/office/drawing/2014/main" id="{73D56F8A-3D72-4CFA-8B1B-5DAF9B5BD53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3" name="CommandButton1" hidden="1">
          <a:extLst>
            <a:ext uri="{63B3BB69-23CF-44E3-9099-C40C66FF867C}">
              <a14:compatExt xmlns:a14="http://schemas.microsoft.com/office/drawing/2010/main" spid="_x0000_s61441"/>
            </a:ext>
            <a:ext uri="{FF2B5EF4-FFF2-40B4-BE49-F238E27FC236}">
              <a16:creationId xmlns:a16="http://schemas.microsoft.com/office/drawing/2014/main" id="{825EF1FE-0051-4EEC-91D1-CC6C15C32DB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4" name="CommandButton1" hidden="1">
          <a:extLst>
            <a:ext uri="{63B3BB69-23CF-44E3-9099-C40C66FF867C}">
              <a14:compatExt xmlns:a14="http://schemas.microsoft.com/office/drawing/2010/main" spid="_x0000_s61441"/>
            </a:ext>
            <a:ext uri="{FF2B5EF4-FFF2-40B4-BE49-F238E27FC236}">
              <a16:creationId xmlns:a16="http://schemas.microsoft.com/office/drawing/2014/main" id="{A70AB50F-1FBE-4076-8463-E7DDBB508A2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525" name="CommandButton1" hidden="1">
          <a:extLst>
            <a:ext uri="{63B3BB69-23CF-44E3-9099-C40C66FF867C}">
              <a14:compatExt xmlns:a14="http://schemas.microsoft.com/office/drawing/2010/main" spid="_x0000_s61441"/>
            </a:ext>
            <a:ext uri="{FF2B5EF4-FFF2-40B4-BE49-F238E27FC236}">
              <a16:creationId xmlns:a16="http://schemas.microsoft.com/office/drawing/2014/main" id="{F40CA40B-231D-40E9-870F-3535612FE9B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26" name="CommandButton1" hidden="1">
          <a:extLst>
            <a:ext uri="{63B3BB69-23CF-44E3-9099-C40C66FF867C}">
              <a14:compatExt xmlns:a14="http://schemas.microsoft.com/office/drawing/2010/main" spid="_x0000_s61441"/>
            </a:ext>
            <a:ext uri="{FF2B5EF4-FFF2-40B4-BE49-F238E27FC236}">
              <a16:creationId xmlns:a16="http://schemas.microsoft.com/office/drawing/2014/main" id="{837DB3A0-3B63-45D7-95A4-CDC009191C5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27" name="CommandButton1" hidden="1">
          <a:extLst>
            <a:ext uri="{63B3BB69-23CF-44E3-9099-C40C66FF867C}">
              <a14:compatExt xmlns:a14="http://schemas.microsoft.com/office/drawing/2010/main" spid="_x0000_s61441"/>
            </a:ext>
            <a:ext uri="{FF2B5EF4-FFF2-40B4-BE49-F238E27FC236}">
              <a16:creationId xmlns:a16="http://schemas.microsoft.com/office/drawing/2014/main" id="{88284247-74F4-4157-882B-0CADD686DDD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528" name="CommandButton1" hidden="1">
          <a:extLst>
            <a:ext uri="{63B3BB69-23CF-44E3-9099-C40C66FF867C}">
              <a14:compatExt xmlns:a14="http://schemas.microsoft.com/office/drawing/2010/main" spid="_x0000_s61441"/>
            </a:ext>
            <a:ext uri="{FF2B5EF4-FFF2-40B4-BE49-F238E27FC236}">
              <a16:creationId xmlns:a16="http://schemas.microsoft.com/office/drawing/2014/main" id="{600F4391-D1F7-4AE7-8DFC-F8AE7261A27A}"/>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29" name="CommandButton1" hidden="1">
          <a:extLst>
            <a:ext uri="{63B3BB69-23CF-44E3-9099-C40C66FF867C}">
              <a14:compatExt xmlns:a14="http://schemas.microsoft.com/office/drawing/2010/main" spid="_x0000_s61441"/>
            </a:ext>
            <a:ext uri="{FF2B5EF4-FFF2-40B4-BE49-F238E27FC236}">
              <a16:creationId xmlns:a16="http://schemas.microsoft.com/office/drawing/2014/main" id="{7028761D-0AEF-4176-99EA-245BF464975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0" name="CommandButton1" hidden="1">
          <a:extLst>
            <a:ext uri="{63B3BB69-23CF-44E3-9099-C40C66FF867C}">
              <a14:compatExt xmlns:a14="http://schemas.microsoft.com/office/drawing/2010/main" spid="_x0000_s61441"/>
            </a:ext>
            <a:ext uri="{FF2B5EF4-FFF2-40B4-BE49-F238E27FC236}">
              <a16:creationId xmlns:a16="http://schemas.microsoft.com/office/drawing/2014/main" id="{AA5AEFA4-4349-4CFA-9DFD-51E219BAABD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1" name="CommandButton1" hidden="1">
          <a:extLst>
            <a:ext uri="{63B3BB69-23CF-44E3-9099-C40C66FF867C}">
              <a14:compatExt xmlns:a14="http://schemas.microsoft.com/office/drawing/2010/main" spid="_x0000_s61441"/>
            </a:ext>
            <a:ext uri="{FF2B5EF4-FFF2-40B4-BE49-F238E27FC236}">
              <a16:creationId xmlns:a16="http://schemas.microsoft.com/office/drawing/2014/main" id="{F6687ED9-6BBD-4197-8CF9-B848BF7CA0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2" name="CommandButton1" hidden="1">
          <a:extLst>
            <a:ext uri="{63B3BB69-23CF-44E3-9099-C40C66FF867C}">
              <a14:compatExt xmlns:a14="http://schemas.microsoft.com/office/drawing/2010/main" spid="_x0000_s61441"/>
            </a:ext>
            <a:ext uri="{FF2B5EF4-FFF2-40B4-BE49-F238E27FC236}">
              <a16:creationId xmlns:a16="http://schemas.microsoft.com/office/drawing/2014/main" id="{9EAD6E71-7B65-40A6-B8C3-C12464493D6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3" name="CommandButton1" hidden="1">
          <a:extLst>
            <a:ext uri="{63B3BB69-23CF-44E3-9099-C40C66FF867C}">
              <a14:compatExt xmlns:a14="http://schemas.microsoft.com/office/drawing/2010/main" spid="_x0000_s61441"/>
            </a:ext>
            <a:ext uri="{FF2B5EF4-FFF2-40B4-BE49-F238E27FC236}">
              <a16:creationId xmlns:a16="http://schemas.microsoft.com/office/drawing/2014/main" id="{1C44B6EE-08DE-4A67-BF10-B8C66CBA022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4" name="CommandButton1" hidden="1">
          <a:extLst>
            <a:ext uri="{63B3BB69-23CF-44E3-9099-C40C66FF867C}">
              <a14:compatExt xmlns:a14="http://schemas.microsoft.com/office/drawing/2010/main" spid="_x0000_s61441"/>
            </a:ext>
            <a:ext uri="{FF2B5EF4-FFF2-40B4-BE49-F238E27FC236}">
              <a16:creationId xmlns:a16="http://schemas.microsoft.com/office/drawing/2014/main" id="{4D5A8E15-5330-4370-B3F3-20F35B85853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5" name="CommandButton1" hidden="1">
          <a:extLst>
            <a:ext uri="{63B3BB69-23CF-44E3-9099-C40C66FF867C}">
              <a14:compatExt xmlns:a14="http://schemas.microsoft.com/office/drawing/2010/main" spid="_x0000_s61441"/>
            </a:ext>
            <a:ext uri="{FF2B5EF4-FFF2-40B4-BE49-F238E27FC236}">
              <a16:creationId xmlns:a16="http://schemas.microsoft.com/office/drawing/2014/main" id="{4369553D-448B-4025-8182-11E9203EC0C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6" name="CommandButton1" hidden="1">
          <a:extLst>
            <a:ext uri="{63B3BB69-23CF-44E3-9099-C40C66FF867C}">
              <a14:compatExt xmlns:a14="http://schemas.microsoft.com/office/drawing/2010/main" spid="_x0000_s61441"/>
            </a:ext>
            <a:ext uri="{FF2B5EF4-FFF2-40B4-BE49-F238E27FC236}">
              <a16:creationId xmlns:a16="http://schemas.microsoft.com/office/drawing/2014/main" id="{C6EA760C-8BA3-4A24-BA09-3F8AF8F9AE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7" name="CommandButton1" hidden="1">
          <a:extLst>
            <a:ext uri="{63B3BB69-23CF-44E3-9099-C40C66FF867C}">
              <a14:compatExt xmlns:a14="http://schemas.microsoft.com/office/drawing/2010/main" spid="_x0000_s61441"/>
            </a:ext>
            <a:ext uri="{FF2B5EF4-FFF2-40B4-BE49-F238E27FC236}">
              <a16:creationId xmlns:a16="http://schemas.microsoft.com/office/drawing/2014/main" id="{25BDF393-2E34-4DB4-AE76-D0945B12646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8" name="CommandButton1" hidden="1">
          <a:extLst>
            <a:ext uri="{63B3BB69-23CF-44E3-9099-C40C66FF867C}">
              <a14:compatExt xmlns:a14="http://schemas.microsoft.com/office/drawing/2010/main" spid="_x0000_s61441"/>
            </a:ext>
            <a:ext uri="{FF2B5EF4-FFF2-40B4-BE49-F238E27FC236}">
              <a16:creationId xmlns:a16="http://schemas.microsoft.com/office/drawing/2014/main" id="{4D639855-D279-42E5-ACA8-7411A0727B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39" name="CommandButton1" hidden="1">
          <a:extLst>
            <a:ext uri="{63B3BB69-23CF-44E3-9099-C40C66FF867C}">
              <a14:compatExt xmlns:a14="http://schemas.microsoft.com/office/drawing/2010/main" spid="_x0000_s61441"/>
            </a:ext>
            <a:ext uri="{FF2B5EF4-FFF2-40B4-BE49-F238E27FC236}">
              <a16:creationId xmlns:a16="http://schemas.microsoft.com/office/drawing/2014/main" id="{0D61F3C9-5596-4CD1-B06F-1C14DD9A85B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0" name="CommandButton1" hidden="1">
          <a:extLst>
            <a:ext uri="{63B3BB69-23CF-44E3-9099-C40C66FF867C}">
              <a14:compatExt xmlns:a14="http://schemas.microsoft.com/office/drawing/2010/main" spid="_x0000_s61441"/>
            </a:ext>
            <a:ext uri="{FF2B5EF4-FFF2-40B4-BE49-F238E27FC236}">
              <a16:creationId xmlns:a16="http://schemas.microsoft.com/office/drawing/2014/main" id="{6E6B421B-1298-4268-B5B9-229DC9949F3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1" name="CommandButton1" hidden="1">
          <a:extLst>
            <a:ext uri="{63B3BB69-23CF-44E3-9099-C40C66FF867C}">
              <a14:compatExt xmlns:a14="http://schemas.microsoft.com/office/drawing/2010/main" spid="_x0000_s61441"/>
            </a:ext>
            <a:ext uri="{FF2B5EF4-FFF2-40B4-BE49-F238E27FC236}">
              <a16:creationId xmlns:a16="http://schemas.microsoft.com/office/drawing/2014/main" id="{050C75E0-00AC-4473-BC16-EA1A41BC764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2" name="CommandButton1" hidden="1">
          <a:extLst>
            <a:ext uri="{63B3BB69-23CF-44E3-9099-C40C66FF867C}">
              <a14:compatExt xmlns:a14="http://schemas.microsoft.com/office/drawing/2010/main" spid="_x0000_s61441"/>
            </a:ext>
            <a:ext uri="{FF2B5EF4-FFF2-40B4-BE49-F238E27FC236}">
              <a16:creationId xmlns:a16="http://schemas.microsoft.com/office/drawing/2014/main" id="{D010D7EC-D0D1-4D4C-962F-A940A590BA4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3" name="CommandButton1" hidden="1">
          <a:extLst>
            <a:ext uri="{63B3BB69-23CF-44E3-9099-C40C66FF867C}">
              <a14:compatExt xmlns:a14="http://schemas.microsoft.com/office/drawing/2010/main" spid="_x0000_s61441"/>
            </a:ext>
            <a:ext uri="{FF2B5EF4-FFF2-40B4-BE49-F238E27FC236}">
              <a16:creationId xmlns:a16="http://schemas.microsoft.com/office/drawing/2014/main" id="{7B7ECCBB-16E1-4104-98F2-96CFED0CB3F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4" name="CommandButton1" hidden="1">
          <a:extLst>
            <a:ext uri="{63B3BB69-23CF-44E3-9099-C40C66FF867C}">
              <a14:compatExt xmlns:a14="http://schemas.microsoft.com/office/drawing/2010/main" spid="_x0000_s61441"/>
            </a:ext>
            <a:ext uri="{FF2B5EF4-FFF2-40B4-BE49-F238E27FC236}">
              <a16:creationId xmlns:a16="http://schemas.microsoft.com/office/drawing/2014/main" id="{EB9E7027-6097-409B-AEFB-DFEDFEB01F3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5" name="CommandButton1" hidden="1">
          <a:extLst>
            <a:ext uri="{63B3BB69-23CF-44E3-9099-C40C66FF867C}">
              <a14:compatExt xmlns:a14="http://schemas.microsoft.com/office/drawing/2010/main" spid="_x0000_s61441"/>
            </a:ext>
            <a:ext uri="{FF2B5EF4-FFF2-40B4-BE49-F238E27FC236}">
              <a16:creationId xmlns:a16="http://schemas.microsoft.com/office/drawing/2014/main" id="{28A43B6E-8506-4B24-A202-9EF37900578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6" name="CommandButton1" hidden="1">
          <a:extLst>
            <a:ext uri="{63B3BB69-23CF-44E3-9099-C40C66FF867C}">
              <a14:compatExt xmlns:a14="http://schemas.microsoft.com/office/drawing/2010/main" spid="_x0000_s61441"/>
            </a:ext>
            <a:ext uri="{FF2B5EF4-FFF2-40B4-BE49-F238E27FC236}">
              <a16:creationId xmlns:a16="http://schemas.microsoft.com/office/drawing/2014/main" id="{9F08AC35-690D-48B9-A22B-53A3DDA57E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7" name="CommandButton1" hidden="1">
          <a:extLst>
            <a:ext uri="{63B3BB69-23CF-44E3-9099-C40C66FF867C}">
              <a14:compatExt xmlns:a14="http://schemas.microsoft.com/office/drawing/2010/main" spid="_x0000_s61441"/>
            </a:ext>
            <a:ext uri="{FF2B5EF4-FFF2-40B4-BE49-F238E27FC236}">
              <a16:creationId xmlns:a16="http://schemas.microsoft.com/office/drawing/2014/main" id="{C76685EC-EAD7-40A1-A629-F482C3E2803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8" name="CommandButton1" hidden="1">
          <a:extLst>
            <a:ext uri="{63B3BB69-23CF-44E3-9099-C40C66FF867C}">
              <a14:compatExt xmlns:a14="http://schemas.microsoft.com/office/drawing/2010/main" spid="_x0000_s61441"/>
            </a:ext>
            <a:ext uri="{FF2B5EF4-FFF2-40B4-BE49-F238E27FC236}">
              <a16:creationId xmlns:a16="http://schemas.microsoft.com/office/drawing/2014/main" id="{7CBC8C2B-BD97-4157-BDFA-B539B0125C7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49" name="CommandButton1" hidden="1">
          <a:extLst>
            <a:ext uri="{63B3BB69-23CF-44E3-9099-C40C66FF867C}">
              <a14:compatExt xmlns:a14="http://schemas.microsoft.com/office/drawing/2010/main" spid="_x0000_s61441"/>
            </a:ext>
            <a:ext uri="{FF2B5EF4-FFF2-40B4-BE49-F238E27FC236}">
              <a16:creationId xmlns:a16="http://schemas.microsoft.com/office/drawing/2014/main" id="{29F648C9-3F04-4283-819F-3D472BBD897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550" name="CommandButton1" hidden="1">
          <a:extLst>
            <a:ext uri="{63B3BB69-23CF-44E3-9099-C40C66FF867C}">
              <a14:compatExt xmlns:a14="http://schemas.microsoft.com/office/drawing/2010/main" spid="_x0000_s61441"/>
            </a:ext>
            <a:ext uri="{FF2B5EF4-FFF2-40B4-BE49-F238E27FC236}">
              <a16:creationId xmlns:a16="http://schemas.microsoft.com/office/drawing/2014/main" id="{19FE4D8C-5C56-4E4A-8BEE-503171BB0499}"/>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1" name="CommandButton1" hidden="1">
          <a:extLst>
            <a:ext uri="{63B3BB69-23CF-44E3-9099-C40C66FF867C}">
              <a14:compatExt xmlns:a14="http://schemas.microsoft.com/office/drawing/2010/main" spid="_x0000_s61441"/>
            </a:ext>
            <a:ext uri="{FF2B5EF4-FFF2-40B4-BE49-F238E27FC236}">
              <a16:creationId xmlns:a16="http://schemas.microsoft.com/office/drawing/2014/main" id="{2386D59F-39A4-400B-9037-A1CB54289A7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2" name="CommandButton1" hidden="1">
          <a:extLst>
            <a:ext uri="{63B3BB69-23CF-44E3-9099-C40C66FF867C}">
              <a14:compatExt xmlns:a14="http://schemas.microsoft.com/office/drawing/2010/main" spid="_x0000_s61441"/>
            </a:ext>
            <a:ext uri="{FF2B5EF4-FFF2-40B4-BE49-F238E27FC236}">
              <a16:creationId xmlns:a16="http://schemas.microsoft.com/office/drawing/2014/main" id="{3E9E935C-4CA4-44ED-8C9D-0A7CBD98B73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3" name="CommandButton1" hidden="1">
          <a:extLst>
            <a:ext uri="{63B3BB69-23CF-44E3-9099-C40C66FF867C}">
              <a14:compatExt xmlns:a14="http://schemas.microsoft.com/office/drawing/2010/main" spid="_x0000_s61441"/>
            </a:ext>
            <a:ext uri="{FF2B5EF4-FFF2-40B4-BE49-F238E27FC236}">
              <a16:creationId xmlns:a16="http://schemas.microsoft.com/office/drawing/2014/main" id="{BF9FE52D-A87D-47E4-BDF2-619FF073C92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4" name="CommandButton1" hidden="1">
          <a:extLst>
            <a:ext uri="{63B3BB69-23CF-44E3-9099-C40C66FF867C}">
              <a14:compatExt xmlns:a14="http://schemas.microsoft.com/office/drawing/2010/main" spid="_x0000_s61441"/>
            </a:ext>
            <a:ext uri="{FF2B5EF4-FFF2-40B4-BE49-F238E27FC236}">
              <a16:creationId xmlns:a16="http://schemas.microsoft.com/office/drawing/2014/main" id="{37692CF3-2322-48A9-87A7-A3FC8FB59B4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5" name="CommandButton1" hidden="1">
          <a:extLst>
            <a:ext uri="{63B3BB69-23CF-44E3-9099-C40C66FF867C}">
              <a14:compatExt xmlns:a14="http://schemas.microsoft.com/office/drawing/2010/main" spid="_x0000_s61441"/>
            </a:ext>
            <a:ext uri="{FF2B5EF4-FFF2-40B4-BE49-F238E27FC236}">
              <a16:creationId xmlns:a16="http://schemas.microsoft.com/office/drawing/2014/main" id="{0CDC3456-FCF2-4FCA-863F-B9F3D453B9D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6" name="CommandButton1" hidden="1">
          <a:extLst>
            <a:ext uri="{63B3BB69-23CF-44E3-9099-C40C66FF867C}">
              <a14:compatExt xmlns:a14="http://schemas.microsoft.com/office/drawing/2010/main" spid="_x0000_s61441"/>
            </a:ext>
            <a:ext uri="{FF2B5EF4-FFF2-40B4-BE49-F238E27FC236}">
              <a16:creationId xmlns:a16="http://schemas.microsoft.com/office/drawing/2014/main" id="{31EF83F1-3E28-4689-AEA7-516A235DDD1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7" name="CommandButton1" hidden="1">
          <a:extLst>
            <a:ext uri="{63B3BB69-23CF-44E3-9099-C40C66FF867C}">
              <a14:compatExt xmlns:a14="http://schemas.microsoft.com/office/drawing/2010/main" spid="_x0000_s61441"/>
            </a:ext>
            <a:ext uri="{FF2B5EF4-FFF2-40B4-BE49-F238E27FC236}">
              <a16:creationId xmlns:a16="http://schemas.microsoft.com/office/drawing/2014/main" id="{D481B9AA-80F3-43F8-A82C-8C0A176A991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8" name="CommandButton1" hidden="1">
          <a:extLst>
            <a:ext uri="{63B3BB69-23CF-44E3-9099-C40C66FF867C}">
              <a14:compatExt xmlns:a14="http://schemas.microsoft.com/office/drawing/2010/main" spid="_x0000_s61441"/>
            </a:ext>
            <a:ext uri="{FF2B5EF4-FFF2-40B4-BE49-F238E27FC236}">
              <a16:creationId xmlns:a16="http://schemas.microsoft.com/office/drawing/2014/main" id="{28798EC7-0CA6-42B0-B2FE-4DB60DD216E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59" name="CommandButton1" hidden="1">
          <a:extLst>
            <a:ext uri="{63B3BB69-23CF-44E3-9099-C40C66FF867C}">
              <a14:compatExt xmlns:a14="http://schemas.microsoft.com/office/drawing/2010/main" spid="_x0000_s61441"/>
            </a:ext>
            <a:ext uri="{FF2B5EF4-FFF2-40B4-BE49-F238E27FC236}">
              <a16:creationId xmlns:a16="http://schemas.microsoft.com/office/drawing/2014/main" id="{B84107B6-C21E-4FF2-9EC3-6E3347A6F7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0" name="CommandButton1" hidden="1">
          <a:extLst>
            <a:ext uri="{63B3BB69-23CF-44E3-9099-C40C66FF867C}">
              <a14:compatExt xmlns:a14="http://schemas.microsoft.com/office/drawing/2010/main" spid="_x0000_s61441"/>
            </a:ext>
            <a:ext uri="{FF2B5EF4-FFF2-40B4-BE49-F238E27FC236}">
              <a16:creationId xmlns:a16="http://schemas.microsoft.com/office/drawing/2014/main" id="{DD3FC07B-88A7-4E57-B0C1-B00726EB3DD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1" name="CommandButton1" hidden="1">
          <a:extLst>
            <a:ext uri="{63B3BB69-23CF-44E3-9099-C40C66FF867C}">
              <a14:compatExt xmlns:a14="http://schemas.microsoft.com/office/drawing/2010/main" spid="_x0000_s61441"/>
            </a:ext>
            <a:ext uri="{FF2B5EF4-FFF2-40B4-BE49-F238E27FC236}">
              <a16:creationId xmlns:a16="http://schemas.microsoft.com/office/drawing/2014/main" id="{2E6AF668-1DC9-4DE1-A6BD-08D67692123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2" name="CommandButton1" hidden="1">
          <a:extLst>
            <a:ext uri="{63B3BB69-23CF-44E3-9099-C40C66FF867C}">
              <a14:compatExt xmlns:a14="http://schemas.microsoft.com/office/drawing/2010/main" spid="_x0000_s61441"/>
            </a:ext>
            <a:ext uri="{FF2B5EF4-FFF2-40B4-BE49-F238E27FC236}">
              <a16:creationId xmlns:a16="http://schemas.microsoft.com/office/drawing/2014/main" id="{91C95298-9EBD-4532-A54E-3764B396E5A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3" name="CommandButton1" hidden="1">
          <a:extLst>
            <a:ext uri="{63B3BB69-23CF-44E3-9099-C40C66FF867C}">
              <a14:compatExt xmlns:a14="http://schemas.microsoft.com/office/drawing/2010/main" spid="_x0000_s61441"/>
            </a:ext>
            <a:ext uri="{FF2B5EF4-FFF2-40B4-BE49-F238E27FC236}">
              <a16:creationId xmlns:a16="http://schemas.microsoft.com/office/drawing/2014/main" id="{A068C21C-02E8-482D-BA42-CD5CA01A3C7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4" name="CommandButton1" hidden="1">
          <a:extLst>
            <a:ext uri="{63B3BB69-23CF-44E3-9099-C40C66FF867C}">
              <a14:compatExt xmlns:a14="http://schemas.microsoft.com/office/drawing/2010/main" spid="_x0000_s61441"/>
            </a:ext>
            <a:ext uri="{FF2B5EF4-FFF2-40B4-BE49-F238E27FC236}">
              <a16:creationId xmlns:a16="http://schemas.microsoft.com/office/drawing/2014/main" id="{4B815F84-AEFD-40D8-A9F8-F1F3E3C3F6E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5" name="CommandButton1" hidden="1">
          <a:extLst>
            <a:ext uri="{63B3BB69-23CF-44E3-9099-C40C66FF867C}">
              <a14:compatExt xmlns:a14="http://schemas.microsoft.com/office/drawing/2010/main" spid="_x0000_s61441"/>
            </a:ext>
            <a:ext uri="{FF2B5EF4-FFF2-40B4-BE49-F238E27FC236}">
              <a16:creationId xmlns:a16="http://schemas.microsoft.com/office/drawing/2014/main" id="{033E0EFE-6018-48AD-98A9-798C452FD7E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6" name="CommandButton1" hidden="1">
          <a:extLst>
            <a:ext uri="{63B3BB69-23CF-44E3-9099-C40C66FF867C}">
              <a14:compatExt xmlns:a14="http://schemas.microsoft.com/office/drawing/2010/main" spid="_x0000_s61441"/>
            </a:ext>
            <a:ext uri="{FF2B5EF4-FFF2-40B4-BE49-F238E27FC236}">
              <a16:creationId xmlns:a16="http://schemas.microsoft.com/office/drawing/2014/main" id="{51C12DF2-AA35-4B9D-9975-7E090438D48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7" name="CommandButton1" hidden="1">
          <a:extLst>
            <a:ext uri="{63B3BB69-23CF-44E3-9099-C40C66FF867C}">
              <a14:compatExt xmlns:a14="http://schemas.microsoft.com/office/drawing/2010/main" spid="_x0000_s61441"/>
            </a:ext>
            <a:ext uri="{FF2B5EF4-FFF2-40B4-BE49-F238E27FC236}">
              <a16:creationId xmlns:a16="http://schemas.microsoft.com/office/drawing/2014/main" id="{32431C56-28E5-4F43-A81E-88CAAB9BD4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8" name="CommandButton1" hidden="1">
          <a:extLst>
            <a:ext uri="{63B3BB69-23CF-44E3-9099-C40C66FF867C}">
              <a14:compatExt xmlns:a14="http://schemas.microsoft.com/office/drawing/2010/main" spid="_x0000_s61441"/>
            </a:ext>
            <a:ext uri="{FF2B5EF4-FFF2-40B4-BE49-F238E27FC236}">
              <a16:creationId xmlns:a16="http://schemas.microsoft.com/office/drawing/2014/main" id="{CA62A16D-C9D7-4116-A306-13A2575D40E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69" name="CommandButton1" hidden="1">
          <a:extLst>
            <a:ext uri="{63B3BB69-23CF-44E3-9099-C40C66FF867C}">
              <a14:compatExt xmlns:a14="http://schemas.microsoft.com/office/drawing/2010/main" spid="_x0000_s61441"/>
            </a:ext>
            <a:ext uri="{FF2B5EF4-FFF2-40B4-BE49-F238E27FC236}">
              <a16:creationId xmlns:a16="http://schemas.microsoft.com/office/drawing/2014/main" id="{AB587D94-8923-4658-8249-8D9FFF0308A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0" name="CommandButton1" hidden="1">
          <a:extLst>
            <a:ext uri="{63B3BB69-23CF-44E3-9099-C40C66FF867C}">
              <a14:compatExt xmlns:a14="http://schemas.microsoft.com/office/drawing/2010/main" spid="_x0000_s61441"/>
            </a:ext>
            <a:ext uri="{FF2B5EF4-FFF2-40B4-BE49-F238E27FC236}">
              <a16:creationId xmlns:a16="http://schemas.microsoft.com/office/drawing/2014/main" id="{D51F4CAB-96C9-4092-B6A0-43819A55945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1" name="CommandButton1" hidden="1">
          <a:extLst>
            <a:ext uri="{63B3BB69-23CF-44E3-9099-C40C66FF867C}">
              <a14:compatExt xmlns:a14="http://schemas.microsoft.com/office/drawing/2010/main" spid="_x0000_s61441"/>
            </a:ext>
            <a:ext uri="{FF2B5EF4-FFF2-40B4-BE49-F238E27FC236}">
              <a16:creationId xmlns:a16="http://schemas.microsoft.com/office/drawing/2014/main" id="{55AF932C-507B-45B9-A6C4-9081F4BE921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572" name="CommandButton1" hidden="1">
          <a:extLst>
            <a:ext uri="{63B3BB69-23CF-44E3-9099-C40C66FF867C}">
              <a14:compatExt xmlns:a14="http://schemas.microsoft.com/office/drawing/2010/main" spid="_x0000_s61441"/>
            </a:ext>
            <a:ext uri="{FF2B5EF4-FFF2-40B4-BE49-F238E27FC236}">
              <a16:creationId xmlns:a16="http://schemas.microsoft.com/office/drawing/2014/main" id="{54263A03-9B0E-4D89-BB51-29E743A48BA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3" name="CommandButton1" hidden="1">
          <a:extLst>
            <a:ext uri="{63B3BB69-23CF-44E3-9099-C40C66FF867C}">
              <a14:compatExt xmlns:a14="http://schemas.microsoft.com/office/drawing/2010/main" spid="_x0000_s61441"/>
            </a:ext>
            <a:ext uri="{FF2B5EF4-FFF2-40B4-BE49-F238E27FC236}">
              <a16:creationId xmlns:a16="http://schemas.microsoft.com/office/drawing/2014/main" id="{CA334FBA-2FA6-44F0-8B38-434F5434917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4" name="CommandButton1" hidden="1">
          <a:extLst>
            <a:ext uri="{63B3BB69-23CF-44E3-9099-C40C66FF867C}">
              <a14:compatExt xmlns:a14="http://schemas.microsoft.com/office/drawing/2010/main" spid="_x0000_s61441"/>
            </a:ext>
            <a:ext uri="{FF2B5EF4-FFF2-40B4-BE49-F238E27FC236}">
              <a16:creationId xmlns:a16="http://schemas.microsoft.com/office/drawing/2014/main" id="{09407DC7-7426-4EDA-89A5-6B12C2A83C7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5" name="CommandButton1" hidden="1">
          <a:extLst>
            <a:ext uri="{63B3BB69-23CF-44E3-9099-C40C66FF867C}">
              <a14:compatExt xmlns:a14="http://schemas.microsoft.com/office/drawing/2010/main" spid="_x0000_s61441"/>
            </a:ext>
            <a:ext uri="{FF2B5EF4-FFF2-40B4-BE49-F238E27FC236}">
              <a16:creationId xmlns:a16="http://schemas.microsoft.com/office/drawing/2014/main" id="{A671398C-E082-4518-904B-D8BECBBAE48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6" name="CommandButton1" hidden="1">
          <a:extLst>
            <a:ext uri="{63B3BB69-23CF-44E3-9099-C40C66FF867C}">
              <a14:compatExt xmlns:a14="http://schemas.microsoft.com/office/drawing/2010/main" spid="_x0000_s61441"/>
            </a:ext>
            <a:ext uri="{FF2B5EF4-FFF2-40B4-BE49-F238E27FC236}">
              <a16:creationId xmlns:a16="http://schemas.microsoft.com/office/drawing/2014/main" id="{CD6888D3-7DA6-4D53-8F08-D29E4CC2C16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7" name="CommandButton1" hidden="1">
          <a:extLst>
            <a:ext uri="{63B3BB69-23CF-44E3-9099-C40C66FF867C}">
              <a14:compatExt xmlns:a14="http://schemas.microsoft.com/office/drawing/2010/main" spid="_x0000_s61441"/>
            </a:ext>
            <a:ext uri="{FF2B5EF4-FFF2-40B4-BE49-F238E27FC236}">
              <a16:creationId xmlns:a16="http://schemas.microsoft.com/office/drawing/2014/main" id="{4660613B-D712-433B-B792-DB9AF031109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8" name="CommandButton1" hidden="1">
          <a:extLst>
            <a:ext uri="{63B3BB69-23CF-44E3-9099-C40C66FF867C}">
              <a14:compatExt xmlns:a14="http://schemas.microsoft.com/office/drawing/2010/main" spid="_x0000_s61441"/>
            </a:ext>
            <a:ext uri="{FF2B5EF4-FFF2-40B4-BE49-F238E27FC236}">
              <a16:creationId xmlns:a16="http://schemas.microsoft.com/office/drawing/2014/main" id="{1CB0FF62-AA1A-4C25-8F44-35048905AEF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79" name="CommandButton1" hidden="1">
          <a:extLst>
            <a:ext uri="{63B3BB69-23CF-44E3-9099-C40C66FF867C}">
              <a14:compatExt xmlns:a14="http://schemas.microsoft.com/office/drawing/2010/main" spid="_x0000_s61441"/>
            </a:ext>
            <a:ext uri="{FF2B5EF4-FFF2-40B4-BE49-F238E27FC236}">
              <a16:creationId xmlns:a16="http://schemas.microsoft.com/office/drawing/2014/main" id="{91E43927-ADD1-443E-994F-D45C63D2A6D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0" name="CommandButton1" hidden="1">
          <a:extLst>
            <a:ext uri="{63B3BB69-23CF-44E3-9099-C40C66FF867C}">
              <a14:compatExt xmlns:a14="http://schemas.microsoft.com/office/drawing/2010/main" spid="_x0000_s61441"/>
            </a:ext>
            <a:ext uri="{FF2B5EF4-FFF2-40B4-BE49-F238E27FC236}">
              <a16:creationId xmlns:a16="http://schemas.microsoft.com/office/drawing/2014/main" id="{8E35898B-E277-40AA-9A55-94E6C190FC8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1" name="CommandButton1" hidden="1">
          <a:extLst>
            <a:ext uri="{63B3BB69-23CF-44E3-9099-C40C66FF867C}">
              <a14:compatExt xmlns:a14="http://schemas.microsoft.com/office/drawing/2010/main" spid="_x0000_s61441"/>
            </a:ext>
            <a:ext uri="{FF2B5EF4-FFF2-40B4-BE49-F238E27FC236}">
              <a16:creationId xmlns:a16="http://schemas.microsoft.com/office/drawing/2014/main" id="{1E9FB76A-3193-486A-AC3B-2F5DD6FBD5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2" name="CommandButton1" hidden="1">
          <a:extLst>
            <a:ext uri="{63B3BB69-23CF-44E3-9099-C40C66FF867C}">
              <a14:compatExt xmlns:a14="http://schemas.microsoft.com/office/drawing/2010/main" spid="_x0000_s61441"/>
            </a:ext>
            <a:ext uri="{FF2B5EF4-FFF2-40B4-BE49-F238E27FC236}">
              <a16:creationId xmlns:a16="http://schemas.microsoft.com/office/drawing/2014/main" id="{DABCB509-1F19-485B-BB18-31BC710E435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3" name="CommandButton1" hidden="1">
          <a:extLst>
            <a:ext uri="{63B3BB69-23CF-44E3-9099-C40C66FF867C}">
              <a14:compatExt xmlns:a14="http://schemas.microsoft.com/office/drawing/2010/main" spid="_x0000_s61441"/>
            </a:ext>
            <a:ext uri="{FF2B5EF4-FFF2-40B4-BE49-F238E27FC236}">
              <a16:creationId xmlns:a16="http://schemas.microsoft.com/office/drawing/2014/main" id="{CE01DDBD-0226-49A7-9FF8-6205BB3AB6D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4" name="CommandButton1" hidden="1">
          <a:extLst>
            <a:ext uri="{63B3BB69-23CF-44E3-9099-C40C66FF867C}">
              <a14:compatExt xmlns:a14="http://schemas.microsoft.com/office/drawing/2010/main" spid="_x0000_s61441"/>
            </a:ext>
            <a:ext uri="{FF2B5EF4-FFF2-40B4-BE49-F238E27FC236}">
              <a16:creationId xmlns:a16="http://schemas.microsoft.com/office/drawing/2014/main" id="{E0EF9613-6A32-4FF0-992C-6B08FB77FA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5" name="CommandButton1" hidden="1">
          <a:extLst>
            <a:ext uri="{63B3BB69-23CF-44E3-9099-C40C66FF867C}">
              <a14:compatExt xmlns:a14="http://schemas.microsoft.com/office/drawing/2010/main" spid="_x0000_s61441"/>
            </a:ext>
            <a:ext uri="{FF2B5EF4-FFF2-40B4-BE49-F238E27FC236}">
              <a16:creationId xmlns:a16="http://schemas.microsoft.com/office/drawing/2014/main" id="{41A51C39-E78D-4960-A35C-20CEAF4F87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6" name="CommandButton1" hidden="1">
          <a:extLst>
            <a:ext uri="{63B3BB69-23CF-44E3-9099-C40C66FF867C}">
              <a14:compatExt xmlns:a14="http://schemas.microsoft.com/office/drawing/2010/main" spid="_x0000_s61441"/>
            </a:ext>
            <a:ext uri="{FF2B5EF4-FFF2-40B4-BE49-F238E27FC236}">
              <a16:creationId xmlns:a16="http://schemas.microsoft.com/office/drawing/2014/main" id="{1EFB332D-6834-4CF4-A96C-4DEDE32783E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7" name="CommandButton1" hidden="1">
          <a:extLst>
            <a:ext uri="{63B3BB69-23CF-44E3-9099-C40C66FF867C}">
              <a14:compatExt xmlns:a14="http://schemas.microsoft.com/office/drawing/2010/main" spid="_x0000_s61441"/>
            </a:ext>
            <a:ext uri="{FF2B5EF4-FFF2-40B4-BE49-F238E27FC236}">
              <a16:creationId xmlns:a16="http://schemas.microsoft.com/office/drawing/2014/main" id="{2FD4D475-5E7E-4C97-8218-0BE08F332D7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8" name="CommandButton1" hidden="1">
          <a:extLst>
            <a:ext uri="{63B3BB69-23CF-44E3-9099-C40C66FF867C}">
              <a14:compatExt xmlns:a14="http://schemas.microsoft.com/office/drawing/2010/main" spid="_x0000_s61441"/>
            </a:ext>
            <a:ext uri="{FF2B5EF4-FFF2-40B4-BE49-F238E27FC236}">
              <a16:creationId xmlns:a16="http://schemas.microsoft.com/office/drawing/2014/main" id="{4A004E08-1087-472F-8814-D218125500A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89" name="CommandButton1" hidden="1">
          <a:extLst>
            <a:ext uri="{63B3BB69-23CF-44E3-9099-C40C66FF867C}">
              <a14:compatExt xmlns:a14="http://schemas.microsoft.com/office/drawing/2010/main" spid="_x0000_s61441"/>
            </a:ext>
            <a:ext uri="{FF2B5EF4-FFF2-40B4-BE49-F238E27FC236}">
              <a16:creationId xmlns:a16="http://schemas.microsoft.com/office/drawing/2014/main" id="{B48FA952-A275-485A-9355-2679CB62311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0" name="CommandButton1" hidden="1">
          <a:extLst>
            <a:ext uri="{63B3BB69-23CF-44E3-9099-C40C66FF867C}">
              <a14:compatExt xmlns:a14="http://schemas.microsoft.com/office/drawing/2010/main" spid="_x0000_s61441"/>
            </a:ext>
            <a:ext uri="{FF2B5EF4-FFF2-40B4-BE49-F238E27FC236}">
              <a16:creationId xmlns:a16="http://schemas.microsoft.com/office/drawing/2014/main" id="{DD40B26E-18B0-4D1F-830E-8D9AB252105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1" name="CommandButton1" hidden="1">
          <a:extLst>
            <a:ext uri="{63B3BB69-23CF-44E3-9099-C40C66FF867C}">
              <a14:compatExt xmlns:a14="http://schemas.microsoft.com/office/drawing/2010/main" spid="_x0000_s61441"/>
            </a:ext>
            <a:ext uri="{FF2B5EF4-FFF2-40B4-BE49-F238E27FC236}">
              <a16:creationId xmlns:a16="http://schemas.microsoft.com/office/drawing/2014/main" id="{62F8E9DC-098A-40D2-A6B4-9547030137B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2" name="CommandButton1" hidden="1">
          <a:extLst>
            <a:ext uri="{63B3BB69-23CF-44E3-9099-C40C66FF867C}">
              <a14:compatExt xmlns:a14="http://schemas.microsoft.com/office/drawing/2010/main" spid="_x0000_s61441"/>
            </a:ext>
            <a:ext uri="{FF2B5EF4-FFF2-40B4-BE49-F238E27FC236}">
              <a16:creationId xmlns:a16="http://schemas.microsoft.com/office/drawing/2014/main" id="{A155C2BC-38E9-474D-BE04-4F81A75CD3F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3" name="CommandButton1" hidden="1">
          <a:extLst>
            <a:ext uri="{63B3BB69-23CF-44E3-9099-C40C66FF867C}">
              <a14:compatExt xmlns:a14="http://schemas.microsoft.com/office/drawing/2010/main" spid="_x0000_s61441"/>
            </a:ext>
            <a:ext uri="{FF2B5EF4-FFF2-40B4-BE49-F238E27FC236}">
              <a16:creationId xmlns:a16="http://schemas.microsoft.com/office/drawing/2014/main" id="{356DCB99-66C5-463A-BE14-DDDC0C77BA0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594" name="CommandButton1" hidden="1">
          <a:extLst>
            <a:ext uri="{63B3BB69-23CF-44E3-9099-C40C66FF867C}">
              <a14:compatExt xmlns:a14="http://schemas.microsoft.com/office/drawing/2010/main" spid="_x0000_s61441"/>
            </a:ext>
            <a:ext uri="{FF2B5EF4-FFF2-40B4-BE49-F238E27FC236}">
              <a16:creationId xmlns:a16="http://schemas.microsoft.com/office/drawing/2014/main" id="{7E9AF32A-52E6-4052-8347-CDA1285BA36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5" name="CommandButton1" hidden="1">
          <a:extLst>
            <a:ext uri="{63B3BB69-23CF-44E3-9099-C40C66FF867C}">
              <a14:compatExt xmlns:a14="http://schemas.microsoft.com/office/drawing/2010/main" spid="_x0000_s61441"/>
            </a:ext>
            <a:ext uri="{FF2B5EF4-FFF2-40B4-BE49-F238E27FC236}">
              <a16:creationId xmlns:a16="http://schemas.microsoft.com/office/drawing/2014/main" id="{DE525CBE-BE71-423F-9244-F148282D1D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6" name="CommandButton1" hidden="1">
          <a:extLst>
            <a:ext uri="{63B3BB69-23CF-44E3-9099-C40C66FF867C}">
              <a14:compatExt xmlns:a14="http://schemas.microsoft.com/office/drawing/2010/main" spid="_x0000_s61441"/>
            </a:ext>
            <a:ext uri="{FF2B5EF4-FFF2-40B4-BE49-F238E27FC236}">
              <a16:creationId xmlns:a16="http://schemas.microsoft.com/office/drawing/2014/main" id="{3C28A65A-9466-4CF2-AD02-91FEFB5581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7" name="CommandButton1" hidden="1">
          <a:extLst>
            <a:ext uri="{63B3BB69-23CF-44E3-9099-C40C66FF867C}">
              <a14:compatExt xmlns:a14="http://schemas.microsoft.com/office/drawing/2010/main" spid="_x0000_s61441"/>
            </a:ext>
            <a:ext uri="{FF2B5EF4-FFF2-40B4-BE49-F238E27FC236}">
              <a16:creationId xmlns:a16="http://schemas.microsoft.com/office/drawing/2014/main" id="{1FF9A397-9685-464E-9AED-26E4D69B93D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8" name="CommandButton1" hidden="1">
          <a:extLst>
            <a:ext uri="{63B3BB69-23CF-44E3-9099-C40C66FF867C}">
              <a14:compatExt xmlns:a14="http://schemas.microsoft.com/office/drawing/2010/main" spid="_x0000_s61441"/>
            </a:ext>
            <a:ext uri="{FF2B5EF4-FFF2-40B4-BE49-F238E27FC236}">
              <a16:creationId xmlns:a16="http://schemas.microsoft.com/office/drawing/2014/main" id="{86609CF0-56AC-4794-A3F9-549AD204AA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599" name="CommandButton1" hidden="1">
          <a:extLst>
            <a:ext uri="{63B3BB69-23CF-44E3-9099-C40C66FF867C}">
              <a14:compatExt xmlns:a14="http://schemas.microsoft.com/office/drawing/2010/main" spid="_x0000_s61441"/>
            </a:ext>
            <a:ext uri="{FF2B5EF4-FFF2-40B4-BE49-F238E27FC236}">
              <a16:creationId xmlns:a16="http://schemas.microsoft.com/office/drawing/2014/main" id="{7687828D-1CAE-4217-8844-FA675D5A8D9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0" name="CommandButton1" hidden="1">
          <a:extLst>
            <a:ext uri="{63B3BB69-23CF-44E3-9099-C40C66FF867C}">
              <a14:compatExt xmlns:a14="http://schemas.microsoft.com/office/drawing/2010/main" spid="_x0000_s61441"/>
            </a:ext>
            <a:ext uri="{FF2B5EF4-FFF2-40B4-BE49-F238E27FC236}">
              <a16:creationId xmlns:a16="http://schemas.microsoft.com/office/drawing/2014/main" id="{51422B4E-C9A8-45DD-AA31-370750B9B83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1" name="CommandButton1" hidden="1">
          <a:extLst>
            <a:ext uri="{63B3BB69-23CF-44E3-9099-C40C66FF867C}">
              <a14:compatExt xmlns:a14="http://schemas.microsoft.com/office/drawing/2010/main" spid="_x0000_s61441"/>
            </a:ext>
            <a:ext uri="{FF2B5EF4-FFF2-40B4-BE49-F238E27FC236}">
              <a16:creationId xmlns:a16="http://schemas.microsoft.com/office/drawing/2014/main" id="{2AE9774E-7968-45B1-AC79-8956237572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2" name="CommandButton1" hidden="1">
          <a:extLst>
            <a:ext uri="{63B3BB69-23CF-44E3-9099-C40C66FF867C}">
              <a14:compatExt xmlns:a14="http://schemas.microsoft.com/office/drawing/2010/main" spid="_x0000_s61441"/>
            </a:ext>
            <a:ext uri="{FF2B5EF4-FFF2-40B4-BE49-F238E27FC236}">
              <a16:creationId xmlns:a16="http://schemas.microsoft.com/office/drawing/2014/main" id="{B5D4E71F-F906-4A91-99F4-CFB5435F4BF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3" name="CommandButton1" hidden="1">
          <a:extLst>
            <a:ext uri="{63B3BB69-23CF-44E3-9099-C40C66FF867C}">
              <a14:compatExt xmlns:a14="http://schemas.microsoft.com/office/drawing/2010/main" spid="_x0000_s61441"/>
            </a:ext>
            <a:ext uri="{FF2B5EF4-FFF2-40B4-BE49-F238E27FC236}">
              <a16:creationId xmlns:a16="http://schemas.microsoft.com/office/drawing/2014/main" id="{286B1AD9-5F10-4FA0-9A8E-7BB6EDDE339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4" name="CommandButton1" hidden="1">
          <a:extLst>
            <a:ext uri="{63B3BB69-23CF-44E3-9099-C40C66FF867C}">
              <a14:compatExt xmlns:a14="http://schemas.microsoft.com/office/drawing/2010/main" spid="_x0000_s61441"/>
            </a:ext>
            <a:ext uri="{FF2B5EF4-FFF2-40B4-BE49-F238E27FC236}">
              <a16:creationId xmlns:a16="http://schemas.microsoft.com/office/drawing/2014/main" id="{46DEC75B-378B-4EC5-8E80-7FFA2E234A0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5" name="CommandButton1" hidden="1">
          <a:extLst>
            <a:ext uri="{63B3BB69-23CF-44E3-9099-C40C66FF867C}">
              <a14:compatExt xmlns:a14="http://schemas.microsoft.com/office/drawing/2010/main" spid="_x0000_s61441"/>
            </a:ext>
            <a:ext uri="{FF2B5EF4-FFF2-40B4-BE49-F238E27FC236}">
              <a16:creationId xmlns:a16="http://schemas.microsoft.com/office/drawing/2014/main" id="{498C0132-F79D-475D-9E71-563CA4A9264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6" name="CommandButton1" hidden="1">
          <a:extLst>
            <a:ext uri="{63B3BB69-23CF-44E3-9099-C40C66FF867C}">
              <a14:compatExt xmlns:a14="http://schemas.microsoft.com/office/drawing/2010/main" spid="_x0000_s61441"/>
            </a:ext>
            <a:ext uri="{FF2B5EF4-FFF2-40B4-BE49-F238E27FC236}">
              <a16:creationId xmlns:a16="http://schemas.microsoft.com/office/drawing/2014/main" id="{2EDFAEBB-8377-46D1-AAB6-138E543E5F4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7" name="CommandButton1" hidden="1">
          <a:extLst>
            <a:ext uri="{63B3BB69-23CF-44E3-9099-C40C66FF867C}">
              <a14:compatExt xmlns:a14="http://schemas.microsoft.com/office/drawing/2010/main" spid="_x0000_s61441"/>
            </a:ext>
            <a:ext uri="{FF2B5EF4-FFF2-40B4-BE49-F238E27FC236}">
              <a16:creationId xmlns:a16="http://schemas.microsoft.com/office/drawing/2014/main" id="{AB81E0FB-694B-4C80-979A-0D3F49F2819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8" name="CommandButton1" hidden="1">
          <a:extLst>
            <a:ext uri="{63B3BB69-23CF-44E3-9099-C40C66FF867C}">
              <a14:compatExt xmlns:a14="http://schemas.microsoft.com/office/drawing/2010/main" spid="_x0000_s61441"/>
            </a:ext>
            <a:ext uri="{FF2B5EF4-FFF2-40B4-BE49-F238E27FC236}">
              <a16:creationId xmlns:a16="http://schemas.microsoft.com/office/drawing/2014/main" id="{250F1376-2C26-4C82-BB12-B92009BD20E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09" name="CommandButton1" hidden="1">
          <a:extLst>
            <a:ext uri="{63B3BB69-23CF-44E3-9099-C40C66FF867C}">
              <a14:compatExt xmlns:a14="http://schemas.microsoft.com/office/drawing/2010/main" spid="_x0000_s61441"/>
            </a:ext>
            <a:ext uri="{FF2B5EF4-FFF2-40B4-BE49-F238E27FC236}">
              <a16:creationId xmlns:a16="http://schemas.microsoft.com/office/drawing/2014/main" id="{559BA552-4D57-45E6-8E99-F0D139D75A6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0" name="CommandButton1" hidden="1">
          <a:extLst>
            <a:ext uri="{63B3BB69-23CF-44E3-9099-C40C66FF867C}">
              <a14:compatExt xmlns:a14="http://schemas.microsoft.com/office/drawing/2010/main" spid="_x0000_s61441"/>
            </a:ext>
            <a:ext uri="{FF2B5EF4-FFF2-40B4-BE49-F238E27FC236}">
              <a16:creationId xmlns:a16="http://schemas.microsoft.com/office/drawing/2014/main" id="{7223CC06-565B-4EFA-BF2A-418CA1D1657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1" name="CommandButton1" hidden="1">
          <a:extLst>
            <a:ext uri="{63B3BB69-23CF-44E3-9099-C40C66FF867C}">
              <a14:compatExt xmlns:a14="http://schemas.microsoft.com/office/drawing/2010/main" spid="_x0000_s61441"/>
            </a:ext>
            <a:ext uri="{FF2B5EF4-FFF2-40B4-BE49-F238E27FC236}">
              <a16:creationId xmlns:a16="http://schemas.microsoft.com/office/drawing/2014/main" id="{2C43A0B0-66D6-4DAD-BFED-1BBBD88BA5B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2" name="CommandButton1" hidden="1">
          <a:extLst>
            <a:ext uri="{63B3BB69-23CF-44E3-9099-C40C66FF867C}">
              <a14:compatExt xmlns:a14="http://schemas.microsoft.com/office/drawing/2010/main" spid="_x0000_s61441"/>
            </a:ext>
            <a:ext uri="{FF2B5EF4-FFF2-40B4-BE49-F238E27FC236}">
              <a16:creationId xmlns:a16="http://schemas.microsoft.com/office/drawing/2014/main" id="{940DAD03-E86E-43B1-8FEC-C7E6E4BC9B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3" name="CommandButton1" hidden="1">
          <a:extLst>
            <a:ext uri="{63B3BB69-23CF-44E3-9099-C40C66FF867C}">
              <a14:compatExt xmlns:a14="http://schemas.microsoft.com/office/drawing/2010/main" spid="_x0000_s61441"/>
            </a:ext>
            <a:ext uri="{FF2B5EF4-FFF2-40B4-BE49-F238E27FC236}">
              <a16:creationId xmlns:a16="http://schemas.microsoft.com/office/drawing/2014/main" id="{9135D082-D8D1-4DB5-B887-7ACCEDA83D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4" name="CommandButton1" hidden="1">
          <a:extLst>
            <a:ext uri="{63B3BB69-23CF-44E3-9099-C40C66FF867C}">
              <a14:compatExt xmlns:a14="http://schemas.microsoft.com/office/drawing/2010/main" spid="_x0000_s61441"/>
            </a:ext>
            <a:ext uri="{FF2B5EF4-FFF2-40B4-BE49-F238E27FC236}">
              <a16:creationId xmlns:a16="http://schemas.microsoft.com/office/drawing/2014/main" id="{29B1C76C-D62B-483F-B71A-12C9CE4B74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5" name="CommandButton1" hidden="1">
          <a:extLst>
            <a:ext uri="{63B3BB69-23CF-44E3-9099-C40C66FF867C}">
              <a14:compatExt xmlns:a14="http://schemas.microsoft.com/office/drawing/2010/main" spid="_x0000_s61441"/>
            </a:ext>
            <a:ext uri="{FF2B5EF4-FFF2-40B4-BE49-F238E27FC236}">
              <a16:creationId xmlns:a16="http://schemas.microsoft.com/office/drawing/2014/main" id="{C2C9F0E0-9D36-4725-A3AA-B0A387D96A9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616" name="CommandButton1" hidden="1">
          <a:extLst>
            <a:ext uri="{63B3BB69-23CF-44E3-9099-C40C66FF867C}">
              <a14:compatExt xmlns:a14="http://schemas.microsoft.com/office/drawing/2010/main" spid="_x0000_s61441"/>
            </a:ext>
            <a:ext uri="{FF2B5EF4-FFF2-40B4-BE49-F238E27FC236}">
              <a16:creationId xmlns:a16="http://schemas.microsoft.com/office/drawing/2014/main" id="{71484A67-8B8D-4FAB-AC5F-D5E8DF6C02E8}"/>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7" name="CommandButton1" hidden="1">
          <a:extLst>
            <a:ext uri="{63B3BB69-23CF-44E3-9099-C40C66FF867C}">
              <a14:compatExt xmlns:a14="http://schemas.microsoft.com/office/drawing/2010/main" spid="_x0000_s61441"/>
            </a:ext>
            <a:ext uri="{FF2B5EF4-FFF2-40B4-BE49-F238E27FC236}">
              <a16:creationId xmlns:a16="http://schemas.microsoft.com/office/drawing/2014/main" id="{AC6CB05F-3805-4C8E-9F79-9587264D54D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8" name="CommandButton1" hidden="1">
          <a:extLst>
            <a:ext uri="{63B3BB69-23CF-44E3-9099-C40C66FF867C}">
              <a14:compatExt xmlns:a14="http://schemas.microsoft.com/office/drawing/2010/main" spid="_x0000_s61441"/>
            </a:ext>
            <a:ext uri="{FF2B5EF4-FFF2-40B4-BE49-F238E27FC236}">
              <a16:creationId xmlns:a16="http://schemas.microsoft.com/office/drawing/2014/main" id="{DA8D980A-7FCC-4E8D-B1AA-9BAC9B4281E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19" name="CommandButton1" hidden="1">
          <a:extLst>
            <a:ext uri="{63B3BB69-23CF-44E3-9099-C40C66FF867C}">
              <a14:compatExt xmlns:a14="http://schemas.microsoft.com/office/drawing/2010/main" spid="_x0000_s61441"/>
            </a:ext>
            <a:ext uri="{FF2B5EF4-FFF2-40B4-BE49-F238E27FC236}">
              <a16:creationId xmlns:a16="http://schemas.microsoft.com/office/drawing/2014/main" id="{F2BB5B54-6BAF-497C-9E81-A51EDB4FE2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0" name="CommandButton1" hidden="1">
          <a:extLst>
            <a:ext uri="{63B3BB69-23CF-44E3-9099-C40C66FF867C}">
              <a14:compatExt xmlns:a14="http://schemas.microsoft.com/office/drawing/2010/main" spid="_x0000_s61441"/>
            </a:ext>
            <a:ext uri="{FF2B5EF4-FFF2-40B4-BE49-F238E27FC236}">
              <a16:creationId xmlns:a16="http://schemas.microsoft.com/office/drawing/2014/main" id="{E6F5A70E-0374-4272-B78B-677A37A5E40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1" name="CommandButton1" hidden="1">
          <a:extLst>
            <a:ext uri="{63B3BB69-23CF-44E3-9099-C40C66FF867C}">
              <a14:compatExt xmlns:a14="http://schemas.microsoft.com/office/drawing/2010/main" spid="_x0000_s61441"/>
            </a:ext>
            <a:ext uri="{FF2B5EF4-FFF2-40B4-BE49-F238E27FC236}">
              <a16:creationId xmlns:a16="http://schemas.microsoft.com/office/drawing/2014/main" id="{A3AB9867-1F57-4B8F-BB4A-39CF0241030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2" name="CommandButton1" hidden="1">
          <a:extLst>
            <a:ext uri="{63B3BB69-23CF-44E3-9099-C40C66FF867C}">
              <a14:compatExt xmlns:a14="http://schemas.microsoft.com/office/drawing/2010/main" spid="_x0000_s61441"/>
            </a:ext>
            <a:ext uri="{FF2B5EF4-FFF2-40B4-BE49-F238E27FC236}">
              <a16:creationId xmlns:a16="http://schemas.microsoft.com/office/drawing/2014/main" id="{DA88C831-1783-4F52-A53A-0EF406E51BD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3" name="CommandButton1" hidden="1">
          <a:extLst>
            <a:ext uri="{63B3BB69-23CF-44E3-9099-C40C66FF867C}">
              <a14:compatExt xmlns:a14="http://schemas.microsoft.com/office/drawing/2010/main" spid="_x0000_s61441"/>
            </a:ext>
            <a:ext uri="{FF2B5EF4-FFF2-40B4-BE49-F238E27FC236}">
              <a16:creationId xmlns:a16="http://schemas.microsoft.com/office/drawing/2014/main" id="{897C25CD-06E3-4473-B3C6-628F09FA112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4" name="CommandButton1" hidden="1">
          <a:extLst>
            <a:ext uri="{63B3BB69-23CF-44E3-9099-C40C66FF867C}">
              <a14:compatExt xmlns:a14="http://schemas.microsoft.com/office/drawing/2010/main" spid="_x0000_s61441"/>
            </a:ext>
            <a:ext uri="{FF2B5EF4-FFF2-40B4-BE49-F238E27FC236}">
              <a16:creationId xmlns:a16="http://schemas.microsoft.com/office/drawing/2014/main" id="{C6CAAEFD-0288-4BE2-B8D7-0DCD0F3DE3F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5" name="CommandButton1" hidden="1">
          <a:extLst>
            <a:ext uri="{63B3BB69-23CF-44E3-9099-C40C66FF867C}">
              <a14:compatExt xmlns:a14="http://schemas.microsoft.com/office/drawing/2010/main" spid="_x0000_s61441"/>
            </a:ext>
            <a:ext uri="{FF2B5EF4-FFF2-40B4-BE49-F238E27FC236}">
              <a16:creationId xmlns:a16="http://schemas.microsoft.com/office/drawing/2014/main" id="{FFB3D636-B839-4B68-803A-E16F5C9237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6" name="CommandButton1" hidden="1">
          <a:extLst>
            <a:ext uri="{63B3BB69-23CF-44E3-9099-C40C66FF867C}">
              <a14:compatExt xmlns:a14="http://schemas.microsoft.com/office/drawing/2010/main" spid="_x0000_s61441"/>
            </a:ext>
            <a:ext uri="{FF2B5EF4-FFF2-40B4-BE49-F238E27FC236}">
              <a16:creationId xmlns:a16="http://schemas.microsoft.com/office/drawing/2014/main" id="{E1930157-00D6-442C-8906-226E6990904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7" name="CommandButton1" hidden="1">
          <a:extLst>
            <a:ext uri="{63B3BB69-23CF-44E3-9099-C40C66FF867C}">
              <a14:compatExt xmlns:a14="http://schemas.microsoft.com/office/drawing/2010/main" spid="_x0000_s61441"/>
            </a:ext>
            <a:ext uri="{FF2B5EF4-FFF2-40B4-BE49-F238E27FC236}">
              <a16:creationId xmlns:a16="http://schemas.microsoft.com/office/drawing/2014/main" id="{2F9A15CC-6D76-4BA3-8B2B-CAAD03B385C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8" name="CommandButton1" hidden="1">
          <a:extLst>
            <a:ext uri="{63B3BB69-23CF-44E3-9099-C40C66FF867C}">
              <a14:compatExt xmlns:a14="http://schemas.microsoft.com/office/drawing/2010/main" spid="_x0000_s61441"/>
            </a:ext>
            <a:ext uri="{FF2B5EF4-FFF2-40B4-BE49-F238E27FC236}">
              <a16:creationId xmlns:a16="http://schemas.microsoft.com/office/drawing/2014/main" id="{14204723-ABEB-4EA4-880F-CEE53536919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29" name="CommandButton1" hidden="1">
          <a:extLst>
            <a:ext uri="{63B3BB69-23CF-44E3-9099-C40C66FF867C}">
              <a14:compatExt xmlns:a14="http://schemas.microsoft.com/office/drawing/2010/main" spid="_x0000_s61441"/>
            </a:ext>
            <a:ext uri="{FF2B5EF4-FFF2-40B4-BE49-F238E27FC236}">
              <a16:creationId xmlns:a16="http://schemas.microsoft.com/office/drawing/2014/main" id="{32EBDAA6-821B-4DD1-96E0-FCEB53FD1BA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0" name="CommandButton1" hidden="1">
          <a:extLst>
            <a:ext uri="{63B3BB69-23CF-44E3-9099-C40C66FF867C}">
              <a14:compatExt xmlns:a14="http://schemas.microsoft.com/office/drawing/2010/main" spid="_x0000_s61441"/>
            </a:ext>
            <a:ext uri="{FF2B5EF4-FFF2-40B4-BE49-F238E27FC236}">
              <a16:creationId xmlns:a16="http://schemas.microsoft.com/office/drawing/2014/main" id="{506EB43C-2136-4D8A-945D-61E1C05F497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1" name="CommandButton1" hidden="1">
          <a:extLst>
            <a:ext uri="{63B3BB69-23CF-44E3-9099-C40C66FF867C}">
              <a14:compatExt xmlns:a14="http://schemas.microsoft.com/office/drawing/2010/main" spid="_x0000_s61441"/>
            </a:ext>
            <a:ext uri="{FF2B5EF4-FFF2-40B4-BE49-F238E27FC236}">
              <a16:creationId xmlns:a16="http://schemas.microsoft.com/office/drawing/2014/main" id="{4130B13A-EC9C-4C79-8FA9-79B197C4567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2" name="CommandButton1" hidden="1">
          <a:extLst>
            <a:ext uri="{63B3BB69-23CF-44E3-9099-C40C66FF867C}">
              <a14:compatExt xmlns:a14="http://schemas.microsoft.com/office/drawing/2010/main" spid="_x0000_s61441"/>
            </a:ext>
            <a:ext uri="{FF2B5EF4-FFF2-40B4-BE49-F238E27FC236}">
              <a16:creationId xmlns:a16="http://schemas.microsoft.com/office/drawing/2014/main" id="{8237C0B7-B860-4422-B10A-A53F6C9BB12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3" name="CommandButton1" hidden="1">
          <a:extLst>
            <a:ext uri="{63B3BB69-23CF-44E3-9099-C40C66FF867C}">
              <a14:compatExt xmlns:a14="http://schemas.microsoft.com/office/drawing/2010/main" spid="_x0000_s61441"/>
            </a:ext>
            <a:ext uri="{FF2B5EF4-FFF2-40B4-BE49-F238E27FC236}">
              <a16:creationId xmlns:a16="http://schemas.microsoft.com/office/drawing/2014/main" id="{3292F7F1-945D-44F5-AB8A-16CC5293E8A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4" name="CommandButton1" hidden="1">
          <a:extLst>
            <a:ext uri="{63B3BB69-23CF-44E3-9099-C40C66FF867C}">
              <a14:compatExt xmlns:a14="http://schemas.microsoft.com/office/drawing/2010/main" spid="_x0000_s61441"/>
            </a:ext>
            <a:ext uri="{FF2B5EF4-FFF2-40B4-BE49-F238E27FC236}">
              <a16:creationId xmlns:a16="http://schemas.microsoft.com/office/drawing/2014/main" id="{9E1199DB-2C19-4CCC-8C2B-74A7471FF3A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5" name="CommandButton1" hidden="1">
          <a:extLst>
            <a:ext uri="{63B3BB69-23CF-44E3-9099-C40C66FF867C}">
              <a14:compatExt xmlns:a14="http://schemas.microsoft.com/office/drawing/2010/main" spid="_x0000_s61441"/>
            </a:ext>
            <a:ext uri="{FF2B5EF4-FFF2-40B4-BE49-F238E27FC236}">
              <a16:creationId xmlns:a16="http://schemas.microsoft.com/office/drawing/2014/main" id="{4A670959-0264-4EEB-869A-AA5888C50BA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6" name="CommandButton1" hidden="1">
          <a:extLst>
            <a:ext uri="{63B3BB69-23CF-44E3-9099-C40C66FF867C}">
              <a14:compatExt xmlns:a14="http://schemas.microsoft.com/office/drawing/2010/main" spid="_x0000_s61441"/>
            </a:ext>
            <a:ext uri="{FF2B5EF4-FFF2-40B4-BE49-F238E27FC236}">
              <a16:creationId xmlns:a16="http://schemas.microsoft.com/office/drawing/2014/main" id="{DE55D488-B793-4416-9CA4-C8E9CBE92B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7" name="CommandButton1" hidden="1">
          <a:extLst>
            <a:ext uri="{63B3BB69-23CF-44E3-9099-C40C66FF867C}">
              <a14:compatExt xmlns:a14="http://schemas.microsoft.com/office/drawing/2010/main" spid="_x0000_s61441"/>
            </a:ext>
            <a:ext uri="{FF2B5EF4-FFF2-40B4-BE49-F238E27FC236}">
              <a16:creationId xmlns:a16="http://schemas.microsoft.com/office/drawing/2014/main" id="{5BE2A80D-006D-445D-B139-FC5A3FF5BE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638" name="CommandButton1" hidden="1">
          <a:extLst>
            <a:ext uri="{63B3BB69-23CF-44E3-9099-C40C66FF867C}">
              <a14:compatExt xmlns:a14="http://schemas.microsoft.com/office/drawing/2010/main" spid="_x0000_s61441"/>
            </a:ext>
            <a:ext uri="{FF2B5EF4-FFF2-40B4-BE49-F238E27FC236}">
              <a16:creationId xmlns:a16="http://schemas.microsoft.com/office/drawing/2014/main" id="{EFBEFE80-048F-4992-9611-89DAEBBA78BD}"/>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39" name="CommandButton1" hidden="1">
          <a:extLst>
            <a:ext uri="{63B3BB69-23CF-44E3-9099-C40C66FF867C}">
              <a14:compatExt xmlns:a14="http://schemas.microsoft.com/office/drawing/2010/main" spid="_x0000_s61441"/>
            </a:ext>
            <a:ext uri="{FF2B5EF4-FFF2-40B4-BE49-F238E27FC236}">
              <a16:creationId xmlns:a16="http://schemas.microsoft.com/office/drawing/2014/main" id="{A163FD90-5556-4409-9D4E-136AC50AA69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0" name="CommandButton1" hidden="1">
          <a:extLst>
            <a:ext uri="{63B3BB69-23CF-44E3-9099-C40C66FF867C}">
              <a14:compatExt xmlns:a14="http://schemas.microsoft.com/office/drawing/2010/main" spid="_x0000_s61441"/>
            </a:ext>
            <a:ext uri="{FF2B5EF4-FFF2-40B4-BE49-F238E27FC236}">
              <a16:creationId xmlns:a16="http://schemas.microsoft.com/office/drawing/2014/main" id="{41CC903A-7514-4DCD-93EC-3B0CA67FFD0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1" name="CommandButton1" hidden="1">
          <a:extLst>
            <a:ext uri="{63B3BB69-23CF-44E3-9099-C40C66FF867C}">
              <a14:compatExt xmlns:a14="http://schemas.microsoft.com/office/drawing/2010/main" spid="_x0000_s61441"/>
            </a:ext>
            <a:ext uri="{FF2B5EF4-FFF2-40B4-BE49-F238E27FC236}">
              <a16:creationId xmlns:a16="http://schemas.microsoft.com/office/drawing/2014/main" id="{C7985F79-AF23-4CC9-BAF4-B7DE60A9855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2" name="CommandButton1" hidden="1">
          <a:extLst>
            <a:ext uri="{63B3BB69-23CF-44E3-9099-C40C66FF867C}">
              <a14:compatExt xmlns:a14="http://schemas.microsoft.com/office/drawing/2010/main" spid="_x0000_s61441"/>
            </a:ext>
            <a:ext uri="{FF2B5EF4-FFF2-40B4-BE49-F238E27FC236}">
              <a16:creationId xmlns:a16="http://schemas.microsoft.com/office/drawing/2014/main" id="{23252D50-203C-4194-9E85-F812F8B960B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3" name="CommandButton1" hidden="1">
          <a:extLst>
            <a:ext uri="{63B3BB69-23CF-44E3-9099-C40C66FF867C}">
              <a14:compatExt xmlns:a14="http://schemas.microsoft.com/office/drawing/2010/main" spid="_x0000_s61441"/>
            </a:ext>
            <a:ext uri="{FF2B5EF4-FFF2-40B4-BE49-F238E27FC236}">
              <a16:creationId xmlns:a16="http://schemas.microsoft.com/office/drawing/2014/main" id="{E6581E71-E94D-4A28-9404-99F122642CC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4" name="CommandButton1" hidden="1">
          <a:extLst>
            <a:ext uri="{63B3BB69-23CF-44E3-9099-C40C66FF867C}">
              <a14:compatExt xmlns:a14="http://schemas.microsoft.com/office/drawing/2010/main" spid="_x0000_s61441"/>
            </a:ext>
            <a:ext uri="{FF2B5EF4-FFF2-40B4-BE49-F238E27FC236}">
              <a16:creationId xmlns:a16="http://schemas.microsoft.com/office/drawing/2014/main" id="{4FEC33DA-2B2B-45A4-8D41-735D8E203B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5" name="CommandButton1" hidden="1">
          <a:extLst>
            <a:ext uri="{63B3BB69-23CF-44E3-9099-C40C66FF867C}">
              <a14:compatExt xmlns:a14="http://schemas.microsoft.com/office/drawing/2010/main" spid="_x0000_s61441"/>
            </a:ext>
            <a:ext uri="{FF2B5EF4-FFF2-40B4-BE49-F238E27FC236}">
              <a16:creationId xmlns:a16="http://schemas.microsoft.com/office/drawing/2014/main" id="{18F38BAF-5B5D-4A43-A34F-7DC86832F0C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6" name="CommandButton1" hidden="1">
          <a:extLst>
            <a:ext uri="{63B3BB69-23CF-44E3-9099-C40C66FF867C}">
              <a14:compatExt xmlns:a14="http://schemas.microsoft.com/office/drawing/2010/main" spid="_x0000_s61441"/>
            </a:ext>
            <a:ext uri="{FF2B5EF4-FFF2-40B4-BE49-F238E27FC236}">
              <a16:creationId xmlns:a16="http://schemas.microsoft.com/office/drawing/2014/main" id="{9D432A19-2D9F-4A35-A95B-13F8408D721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7" name="CommandButton1" hidden="1">
          <a:extLst>
            <a:ext uri="{63B3BB69-23CF-44E3-9099-C40C66FF867C}">
              <a14:compatExt xmlns:a14="http://schemas.microsoft.com/office/drawing/2010/main" spid="_x0000_s61441"/>
            </a:ext>
            <a:ext uri="{FF2B5EF4-FFF2-40B4-BE49-F238E27FC236}">
              <a16:creationId xmlns:a16="http://schemas.microsoft.com/office/drawing/2014/main" id="{0D0F0398-B483-4431-87C9-9EB25C04C31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8" name="CommandButton1" hidden="1">
          <a:extLst>
            <a:ext uri="{63B3BB69-23CF-44E3-9099-C40C66FF867C}">
              <a14:compatExt xmlns:a14="http://schemas.microsoft.com/office/drawing/2010/main" spid="_x0000_s61441"/>
            </a:ext>
            <a:ext uri="{FF2B5EF4-FFF2-40B4-BE49-F238E27FC236}">
              <a16:creationId xmlns:a16="http://schemas.microsoft.com/office/drawing/2014/main" id="{4BEA7E63-C616-475D-9650-FE2318F3D1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49" name="CommandButton1" hidden="1">
          <a:extLst>
            <a:ext uri="{63B3BB69-23CF-44E3-9099-C40C66FF867C}">
              <a14:compatExt xmlns:a14="http://schemas.microsoft.com/office/drawing/2010/main" spid="_x0000_s61441"/>
            </a:ext>
            <a:ext uri="{FF2B5EF4-FFF2-40B4-BE49-F238E27FC236}">
              <a16:creationId xmlns:a16="http://schemas.microsoft.com/office/drawing/2014/main" id="{A2A34CF8-6EB2-4912-B797-EC056EC20F1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0" name="CommandButton1" hidden="1">
          <a:extLst>
            <a:ext uri="{63B3BB69-23CF-44E3-9099-C40C66FF867C}">
              <a14:compatExt xmlns:a14="http://schemas.microsoft.com/office/drawing/2010/main" spid="_x0000_s61441"/>
            </a:ext>
            <a:ext uri="{FF2B5EF4-FFF2-40B4-BE49-F238E27FC236}">
              <a16:creationId xmlns:a16="http://schemas.microsoft.com/office/drawing/2014/main" id="{5D00B940-8631-40A6-9F5F-923A5201657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1" name="CommandButton1" hidden="1">
          <a:extLst>
            <a:ext uri="{63B3BB69-23CF-44E3-9099-C40C66FF867C}">
              <a14:compatExt xmlns:a14="http://schemas.microsoft.com/office/drawing/2010/main" spid="_x0000_s61441"/>
            </a:ext>
            <a:ext uri="{FF2B5EF4-FFF2-40B4-BE49-F238E27FC236}">
              <a16:creationId xmlns:a16="http://schemas.microsoft.com/office/drawing/2014/main" id="{FE58CB41-37E8-4E0A-8A9F-150201A8CFA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2" name="CommandButton1" hidden="1">
          <a:extLst>
            <a:ext uri="{63B3BB69-23CF-44E3-9099-C40C66FF867C}">
              <a14:compatExt xmlns:a14="http://schemas.microsoft.com/office/drawing/2010/main" spid="_x0000_s61441"/>
            </a:ext>
            <a:ext uri="{FF2B5EF4-FFF2-40B4-BE49-F238E27FC236}">
              <a16:creationId xmlns:a16="http://schemas.microsoft.com/office/drawing/2014/main" id="{E8CEB750-D571-445A-8058-3E6C80791F3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3" name="CommandButton1" hidden="1">
          <a:extLst>
            <a:ext uri="{63B3BB69-23CF-44E3-9099-C40C66FF867C}">
              <a14:compatExt xmlns:a14="http://schemas.microsoft.com/office/drawing/2010/main" spid="_x0000_s61441"/>
            </a:ext>
            <a:ext uri="{FF2B5EF4-FFF2-40B4-BE49-F238E27FC236}">
              <a16:creationId xmlns:a16="http://schemas.microsoft.com/office/drawing/2014/main" id="{4C9CD7B9-04DF-4475-8633-90613761070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4" name="CommandButton1" hidden="1">
          <a:extLst>
            <a:ext uri="{63B3BB69-23CF-44E3-9099-C40C66FF867C}">
              <a14:compatExt xmlns:a14="http://schemas.microsoft.com/office/drawing/2010/main" spid="_x0000_s61441"/>
            </a:ext>
            <a:ext uri="{FF2B5EF4-FFF2-40B4-BE49-F238E27FC236}">
              <a16:creationId xmlns:a16="http://schemas.microsoft.com/office/drawing/2014/main" id="{06C5F576-8DD1-40C6-8ECB-E5C64DF9A0A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5" name="CommandButton1" hidden="1">
          <a:extLst>
            <a:ext uri="{63B3BB69-23CF-44E3-9099-C40C66FF867C}">
              <a14:compatExt xmlns:a14="http://schemas.microsoft.com/office/drawing/2010/main" spid="_x0000_s61441"/>
            </a:ext>
            <a:ext uri="{FF2B5EF4-FFF2-40B4-BE49-F238E27FC236}">
              <a16:creationId xmlns:a16="http://schemas.microsoft.com/office/drawing/2014/main" id="{507BA962-C77E-43AE-969C-B65CF579748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6" name="CommandButton1" hidden="1">
          <a:extLst>
            <a:ext uri="{63B3BB69-23CF-44E3-9099-C40C66FF867C}">
              <a14:compatExt xmlns:a14="http://schemas.microsoft.com/office/drawing/2010/main" spid="_x0000_s61441"/>
            </a:ext>
            <a:ext uri="{FF2B5EF4-FFF2-40B4-BE49-F238E27FC236}">
              <a16:creationId xmlns:a16="http://schemas.microsoft.com/office/drawing/2014/main" id="{913682C1-525D-4676-85D4-E53111F03CA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7" name="CommandButton1" hidden="1">
          <a:extLst>
            <a:ext uri="{63B3BB69-23CF-44E3-9099-C40C66FF867C}">
              <a14:compatExt xmlns:a14="http://schemas.microsoft.com/office/drawing/2010/main" spid="_x0000_s61441"/>
            </a:ext>
            <a:ext uri="{FF2B5EF4-FFF2-40B4-BE49-F238E27FC236}">
              <a16:creationId xmlns:a16="http://schemas.microsoft.com/office/drawing/2014/main" id="{4DC96695-7C70-4CF9-97F8-F7E8A3E3798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8" name="CommandButton1" hidden="1">
          <a:extLst>
            <a:ext uri="{63B3BB69-23CF-44E3-9099-C40C66FF867C}">
              <a14:compatExt xmlns:a14="http://schemas.microsoft.com/office/drawing/2010/main" spid="_x0000_s61441"/>
            </a:ext>
            <a:ext uri="{FF2B5EF4-FFF2-40B4-BE49-F238E27FC236}">
              <a16:creationId xmlns:a16="http://schemas.microsoft.com/office/drawing/2014/main" id="{2B5D9B55-AC29-405E-8F43-6002D3F860A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59" name="CommandButton1" hidden="1">
          <a:extLst>
            <a:ext uri="{63B3BB69-23CF-44E3-9099-C40C66FF867C}">
              <a14:compatExt xmlns:a14="http://schemas.microsoft.com/office/drawing/2010/main" spid="_x0000_s61441"/>
            </a:ext>
            <a:ext uri="{FF2B5EF4-FFF2-40B4-BE49-F238E27FC236}">
              <a16:creationId xmlns:a16="http://schemas.microsoft.com/office/drawing/2014/main" id="{CFDC2DBE-0FC1-4541-A28F-88F230B1D7F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660" name="CommandButton1" hidden="1">
          <a:extLst>
            <a:ext uri="{63B3BB69-23CF-44E3-9099-C40C66FF867C}">
              <a14:compatExt xmlns:a14="http://schemas.microsoft.com/office/drawing/2010/main" spid="_x0000_s61441"/>
            </a:ext>
            <a:ext uri="{FF2B5EF4-FFF2-40B4-BE49-F238E27FC236}">
              <a16:creationId xmlns:a16="http://schemas.microsoft.com/office/drawing/2014/main" id="{6B20C321-9F2B-4C9E-96CD-1E7F60E49690}"/>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1" name="CommandButton1" hidden="1">
          <a:extLst>
            <a:ext uri="{63B3BB69-23CF-44E3-9099-C40C66FF867C}">
              <a14:compatExt xmlns:a14="http://schemas.microsoft.com/office/drawing/2010/main" spid="_x0000_s61441"/>
            </a:ext>
            <a:ext uri="{FF2B5EF4-FFF2-40B4-BE49-F238E27FC236}">
              <a16:creationId xmlns:a16="http://schemas.microsoft.com/office/drawing/2014/main" id="{5E2D88AE-B7A5-4DB5-BA38-77D97522466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2" name="CommandButton1" hidden="1">
          <a:extLst>
            <a:ext uri="{63B3BB69-23CF-44E3-9099-C40C66FF867C}">
              <a14:compatExt xmlns:a14="http://schemas.microsoft.com/office/drawing/2010/main" spid="_x0000_s61441"/>
            </a:ext>
            <a:ext uri="{FF2B5EF4-FFF2-40B4-BE49-F238E27FC236}">
              <a16:creationId xmlns:a16="http://schemas.microsoft.com/office/drawing/2014/main" id="{C01F66BA-2FDF-4C66-8803-0DF6FCA91F0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3" name="CommandButton1" hidden="1">
          <a:extLst>
            <a:ext uri="{63B3BB69-23CF-44E3-9099-C40C66FF867C}">
              <a14:compatExt xmlns:a14="http://schemas.microsoft.com/office/drawing/2010/main" spid="_x0000_s61441"/>
            </a:ext>
            <a:ext uri="{FF2B5EF4-FFF2-40B4-BE49-F238E27FC236}">
              <a16:creationId xmlns:a16="http://schemas.microsoft.com/office/drawing/2014/main" id="{FEB2E41E-6883-43D8-9A5A-6FCDDA928CC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4" name="CommandButton1" hidden="1">
          <a:extLst>
            <a:ext uri="{63B3BB69-23CF-44E3-9099-C40C66FF867C}">
              <a14:compatExt xmlns:a14="http://schemas.microsoft.com/office/drawing/2010/main" spid="_x0000_s61441"/>
            </a:ext>
            <a:ext uri="{FF2B5EF4-FFF2-40B4-BE49-F238E27FC236}">
              <a16:creationId xmlns:a16="http://schemas.microsoft.com/office/drawing/2014/main" id="{11293574-9ED6-417A-A4A0-82323C3F4BF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5" name="CommandButton1" hidden="1">
          <a:extLst>
            <a:ext uri="{63B3BB69-23CF-44E3-9099-C40C66FF867C}">
              <a14:compatExt xmlns:a14="http://schemas.microsoft.com/office/drawing/2010/main" spid="_x0000_s61441"/>
            </a:ext>
            <a:ext uri="{FF2B5EF4-FFF2-40B4-BE49-F238E27FC236}">
              <a16:creationId xmlns:a16="http://schemas.microsoft.com/office/drawing/2014/main" id="{DD9002D6-E093-4F94-B82B-6B84990C168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6" name="CommandButton1" hidden="1">
          <a:extLst>
            <a:ext uri="{63B3BB69-23CF-44E3-9099-C40C66FF867C}">
              <a14:compatExt xmlns:a14="http://schemas.microsoft.com/office/drawing/2010/main" spid="_x0000_s61441"/>
            </a:ext>
            <a:ext uri="{FF2B5EF4-FFF2-40B4-BE49-F238E27FC236}">
              <a16:creationId xmlns:a16="http://schemas.microsoft.com/office/drawing/2014/main" id="{2584006C-30DD-42D8-92D6-54664190A8E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7" name="CommandButton1" hidden="1">
          <a:extLst>
            <a:ext uri="{63B3BB69-23CF-44E3-9099-C40C66FF867C}">
              <a14:compatExt xmlns:a14="http://schemas.microsoft.com/office/drawing/2010/main" spid="_x0000_s61441"/>
            </a:ext>
            <a:ext uri="{FF2B5EF4-FFF2-40B4-BE49-F238E27FC236}">
              <a16:creationId xmlns:a16="http://schemas.microsoft.com/office/drawing/2014/main" id="{09646A56-1D05-4FA8-A119-4A98B05B8BA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8" name="CommandButton1" hidden="1">
          <a:extLst>
            <a:ext uri="{63B3BB69-23CF-44E3-9099-C40C66FF867C}">
              <a14:compatExt xmlns:a14="http://schemas.microsoft.com/office/drawing/2010/main" spid="_x0000_s61441"/>
            </a:ext>
            <a:ext uri="{FF2B5EF4-FFF2-40B4-BE49-F238E27FC236}">
              <a16:creationId xmlns:a16="http://schemas.microsoft.com/office/drawing/2014/main" id="{AB78FF90-345F-4D7F-9CF5-C0FCCAB4103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69" name="CommandButton1" hidden="1">
          <a:extLst>
            <a:ext uri="{63B3BB69-23CF-44E3-9099-C40C66FF867C}">
              <a14:compatExt xmlns:a14="http://schemas.microsoft.com/office/drawing/2010/main" spid="_x0000_s61441"/>
            </a:ext>
            <a:ext uri="{FF2B5EF4-FFF2-40B4-BE49-F238E27FC236}">
              <a16:creationId xmlns:a16="http://schemas.microsoft.com/office/drawing/2014/main" id="{679FD23B-BEBC-43E8-AD53-8872A091364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0" name="CommandButton1" hidden="1">
          <a:extLst>
            <a:ext uri="{63B3BB69-23CF-44E3-9099-C40C66FF867C}">
              <a14:compatExt xmlns:a14="http://schemas.microsoft.com/office/drawing/2010/main" spid="_x0000_s61441"/>
            </a:ext>
            <a:ext uri="{FF2B5EF4-FFF2-40B4-BE49-F238E27FC236}">
              <a16:creationId xmlns:a16="http://schemas.microsoft.com/office/drawing/2014/main" id="{9B987BEB-5E36-4CB3-9DFD-A1CCA4140DB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1" name="CommandButton1" hidden="1">
          <a:extLst>
            <a:ext uri="{63B3BB69-23CF-44E3-9099-C40C66FF867C}">
              <a14:compatExt xmlns:a14="http://schemas.microsoft.com/office/drawing/2010/main" spid="_x0000_s61441"/>
            </a:ext>
            <a:ext uri="{FF2B5EF4-FFF2-40B4-BE49-F238E27FC236}">
              <a16:creationId xmlns:a16="http://schemas.microsoft.com/office/drawing/2014/main" id="{E5D4DBD8-527D-4F7A-85DD-64DBE0173B4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2" name="CommandButton1" hidden="1">
          <a:extLst>
            <a:ext uri="{63B3BB69-23CF-44E3-9099-C40C66FF867C}">
              <a14:compatExt xmlns:a14="http://schemas.microsoft.com/office/drawing/2010/main" spid="_x0000_s61441"/>
            </a:ext>
            <a:ext uri="{FF2B5EF4-FFF2-40B4-BE49-F238E27FC236}">
              <a16:creationId xmlns:a16="http://schemas.microsoft.com/office/drawing/2014/main" id="{833B5436-38D3-4D35-9304-89AE921BC9F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3" name="CommandButton1" hidden="1">
          <a:extLst>
            <a:ext uri="{63B3BB69-23CF-44E3-9099-C40C66FF867C}">
              <a14:compatExt xmlns:a14="http://schemas.microsoft.com/office/drawing/2010/main" spid="_x0000_s61441"/>
            </a:ext>
            <a:ext uri="{FF2B5EF4-FFF2-40B4-BE49-F238E27FC236}">
              <a16:creationId xmlns:a16="http://schemas.microsoft.com/office/drawing/2014/main" id="{F0E8E5ED-9C08-4D8F-840A-690D4BD5881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4" name="CommandButton1" hidden="1">
          <a:extLst>
            <a:ext uri="{63B3BB69-23CF-44E3-9099-C40C66FF867C}">
              <a14:compatExt xmlns:a14="http://schemas.microsoft.com/office/drawing/2010/main" spid="_x0000_s61441"/>
            </a:ext>
            <a:ext uri="{FF2B5EF4-FFF2-40B4-BE49-F238E27FC236}">
              <a16:creationId xmlns:a16="http://schemas.microsoft.com/office/drawing/2014/main" id="{EF9BCFA4-2BB9-44E0-AA4B-4F24AA18D93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5" name="CommandButton1" hidden="1">
          <a:extLst>
            <a:ext uri="{63B3BB69-23CF-44E3-9099-C40C66FF867C}">
              <a14:compatExt xmlns:a14="http://schemas.microsoft.com/office/drawing/2010/main" spid="_x0000_s61441"/>
            </a:ext>
            <a:ext uri="{FF2B5EF4-FFF2-40B4-BE49-F238E27FC236}">
              <a16:creationId xmlns:a16="http://schemas.microsoft.com/office/drawing/2014/main" id="{714657C8-705C-4925-886E-F06E6AA40B1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6" name="CommandButton1" hidden="1">
          <a:extLst>
            <a:ext uri="{63B3BB69-23CF-44E3-9099-C40C66FF867C}">
              <a14:compatExt xmlns:a14="http://schemas.microsoft.com/office/drawing/2010/main" spid="_x0000_s61441"/>
            </a:ext>
            <a:ext uri="{FF2B5EF4-FFF2-40B4-BE49-F238E27FC236}">
              <a16:creationId xmlns:a16="http://schemas.microsoft.com/office/drawing/2014/main" id="{852A5F28-904E-4EBA-90F8-C6FD49F7E3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7" name="CommandButton1" hidden="1">
          <a:extLst>
            <a:ext uri="{63B3BB69-23CF-44E3-9099-C40C66FF867C}">
              <a14:compatExt xmlns:a14="http://schemas.microsoft.com/office/drawing/2010/main" spid="_x0000_s61441"/>
            </a:ext>
            <a:ext uri="{FF2B5EF4-FFF2-40B4-BE49-F238E27FC236}">
              <a16:creationId xmlns:a16="http://schemas.microsoft.com/office/drawing/2014/main" id="{D6893D58-990E-44F8-8F0C-D35239C4A0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8" name="CommandButton1" hidden="1">
          <a:extLst>
            <a:ext uri="{63B3BB69-23CF-44E3-9099-C40C66FF867C}">
              <a14:compatExt xmlns:a14="http://schemas.microsoft.com/office/drawing/2010/main" spid="_x0000_s61441"/>
            </a:ext>
            <a:ext uri="{FF2B5EF4-FFF2-40B4-BE49-F238E27FC236}">
              <a16:creationId xmlns:a16="http://schemas.microsoft.com/office/drawing/2014/main" id="{EC5DC3DB-9CB3-43C5-A6CD-906E07BD94A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79" name="CommandButton1" hidden="1">
          <a:extLst>
            <a:ext uri="{63B3BB69-23CF-44E3-9099-C40C66FF867C}">
              <a14:compatExt xmlns:a14="http://schemas.microsoft.com/office/drawing/2010/main" spid="_x0000_s61441"/>
            </a:ext>
            <a:ext uri="{FF2B5EF4-FFF2-40B4-BE49-F238E27FC236}">
              <a16:creationId xmlns:a16="http://schemas.microsoft.com/office/drawing/2014/main" id="{88AA8F1B-3BC9-4ED6-B8C7-05A1D3DDD8E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0" name="CommandButton1" hidden="1">
          <a:extLst>
            <a:ext uri="{63B3BB69-23CF-44E3-9099-C40C66FF867C}">
              <a14:compatExt xmlns:a14="http://schemas.microsoft.com/office/drawing/2010/main" spid="_x0000_s61441"/>
            </a:ext>
            <a:ext uri="{FF2B5EF4-FFF2-40B4-BE49-F238E27FC236}">
              <a16:creationId xmlns:a16="http://schemas.microsoft.com/office/drawing/2014/main" id="{16B7789B-0EC5-4CDD-A58A-CD51B16F546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1" name="CommandButton1" hidden="1">
          <a:extLst>
            <a:ext uri="{63B3BB69-23CF-44E3-9099-C40C66FF867C}">
              <a14:compatExt xmlns:a14="http://schemas.microsoft.com/office/drawing/2010/main" spid="_x0000_s61441"/>
            </a:ext>
            <a:ext uri="{FF2B5EF4-FFF2-40B4-BE49-F238E27FC236}">
              <a16:creationId xmlns:a16="http://schemas.microsoft.com/office/drawing/2014/main" id="{3383533F-CAB7-4093-B3E6-B66893F5AC2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682" name="CommandButton1" hidden="1">
          <a:extLst>
            <a:ext uri="{63B3BB69-23CF-44E3-9099-C40C66FF867C}">
              <a14:compatExt xmlns:a14="http://schemas.microsoft.com/office/drawing/2010/main" spid="_x0000_s61441"/>
            </a:ext>
            <a:ext uri="{FF2B5EF4-FFF2-40B4-BE49-F238E27FC236}">
              <a16:creationId xmlns:a16="http://schemas.microsoft.com/office/drawing/2014/main" id="{FBC547CE-505D-4A1A-9297-7A1065CACE2F}"/>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3" name="CommandButton1" hidden="1">
          <a:extLst>
            <a:ext uri="{63B3BB69-23CF-44E3-9099-C40C66FF867C}">
              <a14:compatExt xmlns:a14="http://schemas.microsoft.com/office/drawing/2010/main" spid="_x0000_s61441"/>
            </a:ext>
            <a:ext uri="{FF2B5EF4-FFF2-40B4-BE49-F238E27FC236}">
              <a16:creationId xmlns:a16="http://schemas.microsoft.com/office/drawing/2014/main" id="{997D97F6-5B49-4A47-AFEF-A1740A8062A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4" name="CommandButton1" hidden="1">
          <a:extLst>
            <a:ext uri="{63B3BB69-23CF-44E3-9099-C40C66FF867C}">
              <a14:compatExt xmlns:a14="http://schemas.microsoft.com/office/drawing/2010/main" spid="_x0000_s61441"/>
            </a:ext>
            <a:ext uri="{FF2B5EF4-FFF2-40B4-BE49-F238E27FC236}">
              <a16:creationId xmlns:a16="http://schemas.microsoft.com/office/drawing/2014/main" id="{1E68EDF3-B112-475B-854B-22DAF1242F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5" name="CommandButton1" hidden="1">
          <a:extLst>
            <a:ext uri="{63B3BB69-23CF-44E3-9099-C40C66FF867C}">
              <a14:compatExt xmlns:a14="http://schemas.microsoft.com/office/drawing/2010/main" spid="_x0000_s61441"/>
            </a:ext>
            <a:ext uri="{FF2B5EF4-FFF2-40B4-BE49-F238E27FC236}">
              <a16:creationId xmlns:a16="http://schemas.microsoft.com/office/drawing/2014/main" id="{B80C52EF-F831-4B47-80D3-2E1E536F069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6" name="CommandButton1" hidden="1">
          <a:extLst>
            <a:ext uri="{63B3BB69-23CF-44E3-9099-C40C66FF867C}">
              <a14:compatExt xmlns:a14="http://schemas.microsoft.com/office/drawing/2010/main" spid="_x0000_s61441"/>
            </a:ext>
            <a:ext uri="{FF2B5EF4-FFF2-40B4-BE49-F238E27FC236}">
              <a16:creationId xmlns:a16="http://schemas.microsoft.com/office/drawing/2014/main" id="{7E75CEFA-527D-482C-AF22-FA0A33ECAE0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7" name="CommandButton1" hidden="1">
          <a:extLst>
            <a:ext uri="{63B3BB69-23CF-44E3-9099-C40C66FF867C}">
              <a14:compatExt xmlns:a14="http://schemas.microsoft.com/office/drawing/2010/main" spid="_x0000_s61441"/>
            </a:ext>
            <a:ext uri="{FF2B5EF4-FFF2-40B4-BE49-F238E27FC236}">
              <a16:creationId xmlns:a16="http://schemas.microsoft.com/office/drawing/2014/main" id="{9B294BCF-6876-450E-9B56-37C73AFF48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8" name="CommandButton1" hidden="1">
          <a:extLst>
            <a:ext uri="{63B3BB69-23CF-44E3-9099-C40C66FF867C}">
              <a14:compatExt xmlns:a14="http://schemas.microsoft.com/office/drawing/2010/main" spid="_x0000_s61441"/>
            </a:ext>
            <a:ext uri="{FF2B5EF4-FFF2-40B4-BE49-F238E27FC236}">
              <a16:creationId xmlns:a16="http://schemas.microsoft.com/office/drawing/2014/main" id="{B657419E-7DDC-4B4C-B399-8E560966115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89" name="CommandButton1" hidden="1">
          <a:extLst>
            <a:ext uri="{63B3BB69-23CF-44E3-9099-C40C66FF867C}">
              <a14:compatExt xmlns:a14="http://schemas.microsoft.com/office/drawing/2010/main" spid="_x0000_s61441"/>
            </a:ext>
            <a:ext uri="{FF2B5EF4-FFF2-40B4-BE49-F238E27FC236}">
              <a16:creationId xmlns:a16="http://schemas.microsoft.com/office/drawing/2014/main" id="{2164B0D5-0DA7-4F42-AF36-4EF87F3F61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0" name="CommandButton1" hidden="1">
          <a:extLst>
            <a:ext uri="{63B3BB69-23CF-44E3-9099-C40C66FF867C}">
              <a14:compatExt xmlns:a14="http://schemas.microsoft.com/office/drawing/2010/main" spid="_x0000_s61441"/>
            </a:ext>
            <a:ext uri="{FF2B5EF4-FFF2-40B4-BE49-F238E27FC236}">
              <a16:creationId xmlns:a16="http://schemas.microsoft.com/office/drawing/2014/main" id="{1EF49995-24FB-41A4-AB86-9E03C9624F2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1" name="CommandButton1" hidden="1">
          <a:extLst>
            <a:ext uri="{63B3BB69-23CF-44E3-9099-C40C66FF867C}">
              <a14:compatExt xmlns:a14="http://schemas.microsoft.com/office/drawing/2010/main" spid="_x0000_s61441"/>
            </a:ext>
            <a:ext uri="{FF2B5EF4-FFF2-40B4-BE49-F238E27FC236}">
              <a16:creationId xmlns:a16="http://schemas.microsoft.com/office/drawing/2014/main" id="{53D84567-E3A4-4DE1-AB7F-FE6C7810EB9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2" name="CommandButton1" hidden="1">
          <a:extLst>
            <a:ext uri="{63B3BB69-23CF-44E3-9099-C40C66FF867C}">
              <a14:compatExt xmlns:a14="http://schemas.microsoft.com/office/drawing/2010/main" spid="_x0000_s61441"/>
            </a:ext>
            <a:ext uri="{FF2B5EF4-FFF2-40B4-BE49-F238E27FC236}">
              <a16:creationId xmlns:a16="http://schemas.microsoft.com/office/drawing/2014/main" id="{1BCEED97-A592-417A-A38C-9C241D40237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3" name="CommandButton1" hidden="1">
          <a:extLst>
            <a:ext uri="{63B3BB69-23CF-44E3-9099-C40C66FF867C}">
              <a14:compatExt xmlns:a14="http://schemas.microsoft.com/office/drawing/2010/main" spid="_x0000_s61441"/>
            </a:ext>
            <a:ext uri="{FF2B5EF4-FFF2-40B4-BE49-F238E27FC236}">
              <a16:creationId xmlns:a16="http://schemas.microsoft.com/office/drawing/2014/main" id="{13FF5581-D161-4114-9E8C-7A66D636A7C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4" name="CommandButton1" hidden="1">
          <a:extLst>
            <a:ext uri="{63B3BB69-23CF-44E3-9099-C40C66FF867C}">
              <a14:compatExt xmlns:a14="http://schemas.microsoft.com/office/drawing/2010/main" spid="_x0000_s61441"/>
            </a:ext>
            <a:ext uri="{FF2B5EF4-FFF2-40B4-BE49-F238E27FC236}">
              <a16:creationId xmlns:a16="http://schemas.microsoft.com/office/drawing/2014/main" id="{AEF78D66-750E-4208-B145-79388AF126C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5" name="CommandButton1" hidden="1">
          <a:extLst>
            <a:ext uri="{63B3BB69-23CF-44E3-9099-C40C66FF867C}">
              <a14:compatExt xmlns:a14="http://schemas.microsoft.com/office/drawing/2010/main" spid="_x0000_s61441"/>
            </a:ext>
            <a:ext uri="{FF2B5EF4-FFF2-40B4-BE49-F238E27FC236}">
              <a16:creationId xmlns:a16="http://schemas.microsoft.com/office/drawing/2014/main" id="{9D1CC694-7338-4A67-BA6E-825B7FCC11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6" name="CommandButton1" hidden="1">
          <a:extLst>
            <a:ext uri="{63B3BB69-23CF-44E3-9099-C40C66FF867C}">
              <a14:compatExt xmlns:a14="http://schemas.microsoft.com/office/drawing/2010/main" spid="_x0000_s61441"/>
            </a:ext>
            <a:ext uri="{FF2B5EF4-FFF2-40B4-BE49-F238E27FC236}">
              <a16:creationId xmlns:a16="http://schemas.microsoft.com/office/drawing/2014/main" id="{78E8CD96-725E-402D-8511-E36931DEFD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7" name="CommandButton1" hidden="1">
          <a:extLst>
            <a:ext uri="{63B3BB69-23CF-44E3-9099-C40C66FF867C}">
              <a14:compatExt xmlns:a14="http://schemas.microsoft.com/office/drawing/2010/main" spid="_x0000_s61441"/>
            </a:ext>
            <a:ext uri="{FF2B5EF4-FFF2-40B4-BE49-F238E27FC236}">
              <a16:creationId xmlns:a16="http://schemas.microsoft.com/office/drawing/2014/main" id="{FD094E22-097C-4331-AA86-671B5E2A270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8" name="CommandButton1" hidden="1">
          <a:extLst>
            <a:ext uri="{63B3BB69-23CF-44E3-9099-C40C66FF867C}">
              <a14:compatExt xmlns:a14="http://schemas.microsoft.com/office/drawing/2010/main" spid="_x0000_s61441"/>
            </a:ext>
            <a:ext uri="{FF2B5EF4-FFF2-40B4-BE49-F238E27FC236}">
              <a16:creationId xmlns:a16="http://schemas.microsoft.com/office/drawing/2014/main" id="{F50D9828-F748-4058-8564-0D81D310FA5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699" name="CommandButton1" hidden="1">
          <a:extLst>
            <a:ext uri="{63B3BB69-23CF-44E3-9099-C40C66FF867C}">
              <a14:compatExt xmlns:a14="http://schemas.microsoft.com/office/drawing/2010/main" spid="_x0000_s61441"/>
            </a:ext>
            <a:ext uri="{FF2B5EF4-FFF2-40B4-BE49-F238E27FC236}">
              <a16:creationId xmlns:a16="http://schemas.microsoft.com/office/drawing/2014/main" id="{E64B217A-8C50-47B9-B05E-2EF4FBDAC52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0" name="CommandButton1" hidden="1">
          <a:extLst>
            <a:ext uri="{63B3BB69-23CF-44E3-9099-C40C66FF867C}">
              <a14:compatExt xmlns:a14="http://schemas.microsoft.com/office/drawing/2010/main" spid="_x0000_s61441"/>
            </a:ext>
            <a:ext uri="{FF2B5EF4-FFF2-40B4-BE49-F238E27FC236}">
              <a16:creationId xmlns:a16="http://schemas.microsoft.com/office/drawing/2014/main" id="{9569A182-35F5-4A1E-A7A0-FE780F37EC1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1" name="CommandButton1" hidden="1">
          <a:extLst>
            <a:ext uri="{63B3BB69-23CF-44E3-9099-C40C66FF867C}">
              <a14:compatExt xmlns:a14="http://schemas.microsoft.com/office/drawing/2010/main" spid="_x0000_s61441"/>
            </a:ext>
            <a:ext uri="{FF2B5EF4-FFF2-40B4-BE49-F238E27FC236}">
              <a16:creationId xmlns:a16="http://schemas.microsoft.com/office/drawing/2014/main" id="{4A13441F-F470-41F7-BEE7-CFDC02A6844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2" name="CommandButton1" hidden="1">
          <a:extLst>
            <a:ext uri="{63B3BB69-23CF-44E3-9099-C40C66FF867C}">
              <a14:compatExt xmlns:a14="http://schemas.microsoft.com/office/drawing/2010/main" spid="_x0000_s61441"/>
            </a:ext>
            <a:ext uri="{FF2B5EF4-FFF2-40B4-BE49-F238E27FC236}">
              <a16:creationId xmlns:a16="http://schemas.microsoft.com/office/drawing/2014/main" id="{A1EBC49A-FBAE-4B3B-8FAA-3291D24BBBE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3" name="CommandButton1" hidden="1">
          <a:extLst>
            <a:ext uri="{63B3BB69-23CF-44E3-9099-C40C66FF867C}">
              <a14:compatExt xmlns:a14="http://schemas.microsoft.com/office/drawing/2010/main" spid="_x0000_s61441"/>
            </a:ext>
            <a:ext uri="{FF2B5EF4-FFF2-40B4-BE49-F238E27FC236}">
              <a16:creationId xmlns:a16="http://schemas.microsoft.com/office/drawing/2014/main" id="{E250A530-E2BF-4DEE-A18C-92E1A8F0E15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704" name="CommandButton1" hidden="1">
          <a:extLst>
            <a:ext uri="{63B3BB69-23CF-44E3-9099-C40C66FF867C}">
              <a14:compatExt xmlns:a14="http://schemas.microsoft.com/office/drawing/2010/main" spid="_x0000_s61441"/>
            </a:ext>
            <a:ext uri="{FF2B5EF4-FFF2-40B4-BE49-F238E27FC236}">
              <a16:creationId xmlns:a16="http://schemas.microsoft.com/office/drawing/2014/main" id="{7C4BC61A-1F39-4B88-9DA7-88C18A74FBBE}"/>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5" name="CommandButton1" hidden="1">
          <a:extLst>
            <a:ext uri="{63B3BB69-23CF-44E3-9099-C40C66FF867C}">
              <a14:compatExt xmlns:a14="http://schemas.microsoft.com/office/drawing/2010/main" spid="_x0000_s61441"/>
            </a:ext>
            <a:ext uri="{FF2B5EF4-FFF2-40B4-BE49-F238E27FC236}">
              <a16:creationId xmlns:a16="http://schemas.microsoft.com/office/drawing/2014/main" id="{2EBB998E-7CC0-408A-A5AD-A44E3CE822B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6" name="CommandButton1" hidden="1">
          <a:extLst>
            <a:ext uri="{63B3BB69-23CF-44E3-9099-C40C66FF867C}">
              <a14:compatExt xmlns:a14="http://schemas.microsoft.com/office/drawing/2010/main" spid="_x0000_s61441"/>
            </a:ext>
            <a:ext uri="{FF2B5EF4-FFF2-40B4-BE49-F238E27FC236}">
              <a16:creationId xmlns:a16="http://schemas.microsoft.com/office/drawing/2014/main" id="{7FD445CC-70F5-40D7-A356-B069C08A0C4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7" name="CommandButton1" hidden="1">
          <a:extLst>
            <a:ext uri="{63B3BB69-23CF-44E3-9099-C40C66FF867C}">
              <a14:compatExt xmlns:a14="http://schemas.microsoft.com/office/drawing/2010/main" spid="_x0000_s61441"/>
            </a:ext>
            <a:ext uri="{FF2B5EF4-FFF2-40B4-BE49-F238E27FC236}">
              <a16:creationId xmlns:a16="http://schemas.microsoft.com/office/drawing/2014/main" id="{A0E397B4-3DDD-46AD-AC26-061398D1875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8" name="CommandButton1" hidden="1">
          <a:extLst>
            <a:ext uri="{63B3BB69-23CF-44E3-9099-C40C66FF867C}">
              <a14:compatExt xmlns:a14="http://schemas.microsoft.com/office/drawing/2010/main" spid="_x0000_s61441"/>
            </a:ext>
            <a:ext uri="{FF2B5EF4-FFF2-40B4-BE49-F238E27FC236}">
              <a16:creationId xmlns:a16="http://schemas.microsoft.com/office/drawing/2014/main" id="{C2534D90-2C96-483E-986A-F4D29A757B2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09" name="CommandButton1" hidden="1">
          <a:extLst>
            <a:ext uri="{63B3BB69-23CF-44E3-9099-C40C66FF867C}">
              <a14:compatExt xmlns:a14="http://schemas.microsoft.com/office/drawing/2010/main" spid="_x0000_s61441"/>
            </a:ext>
            <a:ext uri="{FF2B5EF4-FFF2-40B4-BE49-F238E27FC236}">
              <a16:creationId xmlns:a16="http://schemas.microsoft.com/office/drawing/2014/main" id="{BBF781B9-90B2-46C2-B665-8F12A2143CF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0" name="CommandButton1" hidden="1">
          <a:extLst>
            <a:ext uri="{63B3BB69-23CF-44E3-9099-C40C66FF867C}">
              <a14:compatExt xmlns:a14="http://schemas.microsoft.com/office/drawing/2010/main" spid="_x0000_s61441"/>
            </a:ext>
            <a:ext uri="{FF2B5EF4-FFF2-40B4-BE49-F238E27FC236}">
              <a16:creationId xmlns:a16="http://schemas.microsoft.com/office/drawing/2014/main" id="{B6673A3A-BEA0-407B-A5A5-7603F9E4DC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1" name="CommandButton1" hidden="1">
          <a:extLst>
            <a:ext uri="{63B3BB69-23CF-44E3-9099-C40C66FF867C}">
              <a14:compatExt xmlns:a14="http://schemas.microsoft.com/office/drawing/2010/main" spid="_x0000_s61441"/>
            </a:ext>
            <a:ext uri="{FF2B5EF4-FFF2-40B4-BE49-F238E27FC236}">
              <a16:creationId xmlns:a16="http://schemas.microsoft.com/office/drawing/2014/main" id="{A785285B-73E9-446B-ADB8-06C6A49CDC5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2" name="CommandButton1" hidden="1">
          <a:extLst>
            <a:ext uri="{63B3BB69-23CF-44E3-9099-C40C66FF867C}">
              <a14:compatExt xmlns:a14="http://schemas.microsoft.com/office/drawing/2010/main" spid="_x0000_s61441"/>
            </a:ext>
            <a:ext uri="{FF2B5EF4-FFF2-40B4-BE49-F238E27FC236}">
              <a16:creationId xmlns:a16="http://schemas.microsoft.com/office/drawing/2014/main" id="{1EE16192-D956-4B4C-947E-0E471107CB8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3" name="CommandButton1" hidden="1">
          <a:extLst>
            <a:ext uri="{63B3BB69-23CF-44E3-9099-C40C66FF867C}">
              <a14:compatExt xmlns:a14="http://schemas.microsoft.com/office/drawing/2010/main" spid="_x0000_s61441"/>
            </a:ext>
            <a:ext uri="{FF2B5EF4-FFF2-40B4-BE49-F238E27FC236}">
              <a16:creationId xmlns:a16="http://schemas.microsoft.com/office/drawing/2014/main" id="{C23B1D45-047C-4375-BD61-9C2A925773F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4" name="CommandButton1" hidden="1">
          <a:extLst>
            <a:ext uri="{63B3BB69-23CF-44E3-9099-C40C66FF867C}">
              <a14:compatExt xmlns:a14="http://schemas.microsoft.com/office/drawing/2010/main" spid="_x0000_s61441"/>
            </a:ext>
            <a:ext uri="{FF2B5EF4-FFF2-40B4-BE49-F238E27FC236}">
              <a16:creationId xmlns:a16="http://schemas.microsoft.com/office/drawing/2014/main" id="{46A6F3F0-8A6E-4676-87A0-F75324B1561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5" name="CommandButton1" hidden="1">
          <a:extLst>
            <a:ext uri="{63B3BB69-23CF-44E3-9099-C40C66FF867C}">
              <a14:compatExt xmlns:a14="http://schemas.microsoft.com/office/drawing/2010/main" spid="_x0000_s61441"/>
            </a:ext>
            <a:ext uri="{FF2B5EF4-FFF2-40B4-BE49-F238E27FC236}">
              <a16:creationId xmlns:a16="http://schemas.microsoft.com/office/drawing/2014/main" id="{CD040075-EFD8-41FE-ABD9-660DFCB7C6A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6" name="CommandButton1" hidden="1">
          <a:extLst>
            <a:ext uri="{63B3BB69-23CF-44E3-9099-C40C66FF867C}">
              <a14:compatExt xmlns:a14="http://schemas.microsoft.com/office/drawing/2010/main" spid="_x0000_s61441"/>
            </a:ext>
            <a:ext uri="{FF2B5EF4-FFF2-40B4-BE49-F238E27FC236}">
              <a16:creationId xmlns:a16="http://schemas.microsoft.com/office/drawing/2014/main" id="{68A02EEF-0BD4-4204-9F8E-57F772BBB90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7" name="CommandButton1" hidden="1">
          <a:extLst>
            <a:ext uri="{63B3BB69-23CF-44E3-9099-C40C66FF867C}">
              <a14:compatExt xmlns:a14="http://schemas.microsoft.com/office/drawing/2010/main" spid="_x0000_s61441"/>
            </a:ext>
            <a:ext uri="{FF2B5EF4-FFF2-40B4-BE49-F238E27FC236}">
              <a16:creationId xmlns:a16="http://schemas.microsoft.com/office/drawing/2014/main" id="{3C6EDA20-04F1-4FB8-A817-A6F957F8F86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8" name="CommandButton1" hidden="1">
          <a:extLst>
            <a:ext uri="{63B3BB69-23CF-44E3-9099-C40C66FF867C}">
              <a14:compatExt xmlns:a14="http://schemas.microsoft.com/office/drawing/2010/main" spid="_x0000_s61441"/>
            </a:ext>
            <a:ext uri="{FF2B5EF4-FFF2-40B4-BE49-F238E27FC236}">
              <a16:creationId xmlns:a16="http://schemas.microsoft.com/office/drawing/2014/main" id="{7584880A-8E62-444B-B09C-1184F9D1CCA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19" name="CommandButton1" hidden="1">
          <a:extLst>
            <a:ext uri="{63B3BB69-23CF-44E3-9099-C40C66FF867C}">
              <a14:compatExt xmlns:a14="http://schemas.microsoft.com/office/drawing/2010/main" spid="_x0000_s61441"/>
            </a:ext>
            <a:ext uri="{FF2B5EF4-FFF2-40B4-BE49-F238E27FC236}">
              <a16:creationId xmlns:a16="http://schemas.microsoft.com/office/drawing/2014/main" id="{286F1805-5548-4858-A166-41779706C86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0" name="CommandButton1" hidden="1">
          <a:extLst>
            <a:ext uri="{63B3BB69-23CF-44E3-9099-C40C66FF867C}">
              <a14:compatExt xmlns:a14="http://schemas.microsoft.com/office/drawing/2010/main" spid="_x0000_s61441"/>
            </a:ext>
            <a:ext uri="{FF2B5EF4-FFF2-40B4-BE49-F238E27FC236}">
              <a16:creationId xmlns:a16="http://schemas.microsoft.com/office/drawing/2014/main" id="{5DA12D12-1449-4C34-A404-361F873D58B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1" name="CommandButton1" hidden="1">
          <a:extLst>
            <a:ext uri="{63B3BB69-23CF-44E3-9099-C40C66FF867C}">
              <a14:compatExt xmlns:a14="http://schemas.microsoft.com/office/drawing/2010/main" spid="_x0000_s61441"/>
            </a:ext>
            <a:ext uri="{FF2B5EF4-FFF2-40B4-BE49-F238E27FC236}">
              <a16:creationId xmlns:a16="http://schemas.microsoft.com/office/drawing/2014/main" id="{FEE03DD7-1DE6-43E6-AD1A-FD80375F374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2" name="CommandButton1" hidden="1">
          <a:extLst>
            <a:ext uri="{63B3BB69-23CF-44E3-9099-C40C66FF867C}">
              <a14:compatExt xmlns:a14="http://schemas.microsoft.com/office/drawing/2010/main" spid="_x0000_s61441"/>
            </a:ext>
            <a:ext uri="{FF2B5EF4-FFF2-40B4-BE49-F238E27FC236}">
              <a16:creationId xmlns:a16="http://schemas.microsoft.com/office/drawing/2014/main" id="{510E20AB-8789-4507-90ED-65D074976FE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3" name="CommandButton1" hidden="1">
          <a:extLst>
            <a:ext uri="{63B3BB69-23CF-44E3-9099-C40C66FF867C}">
              <a14:compatExt xmlns:a14="http://schemas.microsoft.com/office/drawing/2010/main" spid="_x0000_s61441"/>
            </a:ext>
            <a:ext uri="{FF2B5EF4-FFF2-40B4-BE49-F238E27FC236}">
              <a16:creationId xmlns:a16="http://schemas.microsoft.com/office/drawing/2014/main" id="{EC12E019-63FC-44E7-B09D-0BEC7501029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4" name="CommandButton1" hidden="1">
          <a:extLst>
            <a:ext uri="{63B3BB69-23CF-44E3-9099-C40C66FF867C}">
              <a14:compatExt xmlns:a14="http://schemas.microsoft.com/office/drawing/2010/main" spid="_x0000_s61441"/>
            </a:ext>
            <a:ext uri="{FF2B5EF4-FFF2-40B4-BE49-F238E27FC236}">
              <a16:creationId xmlns:a16="http://schemas.microsoft.com/office/drawing/2014/main" id="{8C4ED122-FF5E-4D45-A1B9-85D4A3CDCD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5" name="CommandButton1" hidden="1">
          <a:extLst>
            <a:ext uri="{63B3BB69-23CF-44E3-9099-C40C66FF867C}">
              <a14:compatExt xmlns:a14="http://schemas.microsoft.com/office/drawing/2010/main" spid="_x0000_s61441"/>
            </a:ext>
            <a:ext uri="{FF2B5EF4-FFF2-40B4-BE49-F238E27FC236}">
              <a16:creationId xmlns:a16="http://schemas.microsoft.com/office/drawing/2014/main" id="{9E7562D3-5C83-41AD-BD81-A14BEA7E505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726" name="CommandButton1" hidden="1">
          <a:extLst>
            <a:ext uri="{63B3BB69-23CF-44E3-9099-C40C66FF867C}">
              <a14:compatExt xmlns:a14="http://schemas.microsoft.com/office/drawing/2010/main" spid="_x0000_s61441"/>
            </a:ext>
            <a:ext uri="{FF2B5EF4-FFF2-40B4-BE49-F238E27FC236}">
              <a16:creationId xmlns:a16="http://schemas.microsoft.com/office/drawing/2014/main" id="{7FD0C987-7772-495D-AA4B-093A20EB121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7" name="CommandButton1" hidden="1">
          <a:extLst>
            <a:ext uri="{63B3BB69-23CF-44E3-9099-C40C66FF867C}">
              <a14:compatExt xmlns:a14="http://schemas.microsoft.com/office/drawing/2010/main" spid="_x0000_s61441"/>
            </a:ext>
            <a:ext uri="{FF2B5EF4-FFF2-40B4-BE49-F238E27FC236}">
              <a16:creationId xmlns:a16="http://schemas.microsoft.com/office/drawing/2014/main" id="{67DC38BF-340A-4881-8840-92FE4ECB78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8" name="CommandButton1" hidden="1">
          <a:extLst>
            <a:ext uri="{63B3BB69-23CF-44E3-9099-C40C66FF867C}">
              <a14:compatExt xmlns:a14="http://schemas.microsoft.com/office/drawing/2010/main" spid="_x0000_s61441"/>
            </a:ext>
            <a:ext uri="{FF2B5EF4-FFF2-40B4-BE49-F238E27FC236}">
              <a16:creationId xmlns:a16="http://schemas.microsoft.com/office/drawing/2014/main" id="{0638DBE1-7086-4F74-B69D-95DB6C0E341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29" name="CommandButton1" hidden="1">
          <a:extLst>
            <a:ext uri="{63B3BB69-23CF-44E3-9099-C40C66FF867C}">
              <a14:compatExt xmlns:a14="http://schemas.microsoft.com/office/drawing/2010/main" spid="_x0000_s61441"/>
            </a:ext>
            <a:ext uri="{FF2B5EF4-FFF2-40B4-BE49-F238E27FC236}">
              <a16:creationId xmlns:a16="http://schemas.microsoft.com/office/drawing/2014/main" id="{87B0FAF7-1D6E-4338-BC48-747C13FB33F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0" name="CommandButton1" hidden="1">
          <a:extLst>
            <a:ext uri="{63B3BB69-23CF-44E3-9099-C40C66FF867C}">
              <a14:compatExt xmlns:a14="http://schemas.microsoft.com/office/drawing/2010/main" spid="_x0000_s61441"/>
            </a:ext>
            <a:ext uri="{FF2B5EF4-FFF2-40B4-BE49-F238E27FC236}">
              <a16:creationId xmlns:a16="http://schemas.microsoft.com/office/drawing/2014/main" id="{87776D3D-C7A8-4C82-97F0-D010FDA6312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1" name="CommandButton1" hidden="1">
          <a:extLst>
            <a:ext uri="{63B3BB69-23CF-44E3-9099-C40C66FF867C}">
              <a14:compatExt xmlns:a14="http://schemas.microsoft.com/office/drawing/2010/main" spid="_x0000_s61441"/>
            </a:ext>
            <a:ext uri="{FF2B5EF4-FFF2-40B4-BE49-F238E27FC236}">
              <a16:creationId xmlns:a16="http://schemas.microsoft.com/office/drawing/2014/main" id="{91CF7809-39F6-4015-AACE-036E164186C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2" name="CommandButton1" hidden="1">
          <a:extLst>
            <a:ext uri="{63B3BB69-23CF-44E3-9099-C40C66FF867C}">
              <a14:compatExt xmlns:a14="http://schemas.microsoft.com/office/drawing/2010/main" spid="_x0000_s61441"/>
            </a:ext>
            <a:ext uri="{FF2B5EF4-FFF2-40B4-BE49-F238E27FC236}">
              <a16:creationId xmlns:a16="http://schemas.microsoft.com/office/drawing/2014/main" id="{562F00FF-2E46-4399-BC9A-45C1A999110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3" name="CommandButton1" hidden="1">
          <a:extLst>
            <a:ext uri="{63B3BB69-23CF-44E3-9099-C40C66FF867C}">
              <a14:compatExt xmlns:a14="http://schemas.microsoft.com/office/drawing/2010/main" spid="_x0000_s61441"/>
            </a:ext>
            <a:ext uri="{FF2B5EF4-FFF2-40B4-BE49-F238E27FC236}">
              <a16:creationId xmlns:a16="http://schemas.microsoft.com/office/drawing/2014/main" id="{C1D7EC97-06D8-42AD-AD33-5F59912C9D4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4" name="CommandButton1" hidden="1">
          <a:extLst>
            <a:ext uri="{63B3BB69-23CF-44E3-9099-C40C66FF867C}">
              <a14:compatExt xmlns:a14="http://schemas.microsoft.com/office/drawing/2010/main" spid="_x0000_s61441"/>
            </a:ext>
            <a:ext uri="{FF2B5EF4-FFF2-40B4-BE49-F238E27FC236}">
              <a16:creationId xmlns:a16="http://schemas.microsoft.com/office/drawing/2014/main" id="{22633307-68E1-4C4C-AEC5-3F0B2769ED2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5" name="CommandButton1" hidden="1">
          <a:extLst>
            <a:ext uri="{63B3BB69-23CF-44E3-9099-C40C66FF867C}">
              <a14:compatExt xmlns:a14="http://schemas.microsoft.com/office/drawing/2010/main" spid="_x0000_s61441"/>
            </a:ext>
            <a:ext uri="{FF2B5EF4-FFF2-40B4-BE49-F238E27FC236}">
              <a16:creationId xmlns:a16="http://schemas.microsoft.com/office/drawing/2014/main" id="{612B601B-E741-4351-A6D3-6A137578EC8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6" name="CommandButton1" hidden="1">
          <a:extLst>
            <a:ext uri="{63B3BB69-23CF-44E3-9099-C40C66FF867C}">
              <a14:compatExt xmlns:a14="http://schemas.microsoft.com/office/drawing/2010/main" spid="_x0000_s61441"/>
            </a:ext>
            <a:ext uri="{FF2B5EF4-FFF2-40B4-BE49-F238E27FC236}">
              <a16:creationId xmlns:a16="http://schemas.microsoft.com/office/drawing/2014/main" id="{B42D4D22-5B76-4BDE-9DE3-61CCADEEEB6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7" name="CommandButton1" hidden="1">
          <a:extLst>
            <a:ext uri="{63B3BB69-23CF-44E3-9099-C40C66FF867C}">
              <a14:compatExt xmlns:a14="http://schemas.microsoft.com/office/drawing/2010/main" spid="_x0000_s61441"/>
            </a:ext>
            <a:ext uri="{FF2B5EF4-FFF2-40B4-BE49-F238E27FC236}">
              <a16:creationId xmlns:a16="http://schemas.microsoft.com/office/drawing/2014/main" id="{24DB24A9-963F-4838-9FE8-71084FC52D0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8" name="CommandButton1" hidden="1">
          <a:extLst>
            <a:ext uri="{63B3BB69-23CF-44E3-9099-C40C66FF867C}">
              <a14:compatExt xmlns:a14="http://schemas.microsoft.com/office/drawing/2010/main" spid="_x0000_s61441"/>
            </a:ext>
            <a:ext uri="{FF2B5EF4-FFF2-40B4-BE49-F238E27FC236}">
              <a16:creationId xmlns:a16="http://schemas.microsoft.com/office/drawing/2014/main" id="{9C21955E-3BB4-4EBE-84A8-CF0B4923BA7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39" name="CommandButton1" hidden="1">
          <a:extLst>
            <a:ext uri="{63B3BB69-23CF-44E3-9099-C40C66FF867C}">
              <a14:compatExt xmlns:a14="http://schemas.microsoft.com/office/drawing/2010/main" spid="_x0000_s61441"/>
            </a:ext>
            <a:ext uri="{FF2B5EF4-FFF2-40B4-BE49-F238E27FC236}">
              <a16:creationId xmlns:a16="http://schemas.microsoft.com/office/drawing/2014/main" id="{BC02939A-1187-4236-9862-C36C4BB7B8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0" name="CommandButton1" hidden="1">
          <a:extLst>
            <a:ext uri="{63B3BB69-23CF-44E3-9099-C40C66FF867C}">
              <a14:compatExt xmlns:a14="http://schemas.microsoft.com/office/drawing/2010/main" spid="_x0000_s61441"/>
            </a:ext>
            <a:ext uri="{FF2B5EF4-FFF2-40B4-BE49-F238E27FC236}">
              <a16:creationId xmlns:a16="http://schemas.microsoft.com/office/drawing/2014/main" id="{9BD6F73A-7077-4B18-BF60-27C38B93A92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1" name="CommandButton1" hidden="1">
          <a:extLst>
            <a:ext uri="{63B3BB69-23CF-44E3-9099-C40C66FF867C}">
              <a14:compatExt xmlns:a14="http://schemas.microsoft.com/office/drawing/2010/main" spid="_x0000_s61441"/>
            </a:ext>
            <a:ext uri="{FF2B5EF4-FFF2-40B4-BE49-F238E27FC236}">
              <a16:creationId xmlns:a16="http://schemas.microsoft.com/office/drawing/2014/main" id="{A7793C1D-3774-4A9B-9369-606923B6712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2" name="CommandButton1" hidden="1">
          <a:extLst>
            <a:ext uri="{63B3BB69-23CF-44E3-9099-C40C66FF867C}">
              <a14:compatExt xmlns:a14="http://schemas.microsoft.com/office/drawing/2010/main" spid="_x0000_s61441"/>
            </a:ext>
            <a:ext uri="{FF2B5EF4-FFF2-40B4-BE49-F238E27FC236}">
              <a16:creationId xmlns:a16="http://schemas.microsoft.com/office/drawing/2014/main" id="{82936077-991F-4C82-9F12-2B94A030378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3" name="CommandButton1" hidden="1">
          <a:extLst>
            <a:ext uri="{63B3BB69-23CF-44E3-9099-C40C66FF867C}">
              <a14:compatExt xmlns:a14="http://schemas.microsoft.com/office/drawing/2010/main" spid="_x0000_s61441"/>
            </a:ext>
            <a:ext uri="{FF2B5EF4-FFF2-40B4-BE49-F238E27FC236}">
              <a16:creationId xmlns:a16="http://schemas.microsoft.com/office/drawing/2014/main" id="{6A5A738B-0A00-41F2-A3C4-5F4BBB03845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4" name="CommandButton1" hidden="1">
          <a:extLst>
            <a:ext uri="{63B3BB69-23CF-44E3-9099-C40C66FF867C}">
              <a14:compatExt xmlns:a14="http://schemas.microsoft.com/office/drawing/2010/main" spid="_x0000_s61441"/>
            </a:ext>
            <a:ext uri="{FF2B5EF4-FFF2-40B4-BE49-F238E27FC236}">
              <a16:creationId xmlns:a16="http://schemas.microsoft.com/office/drawing/2014/main" id="{D05F0985-A117-4A32-A224-3F458A31C9D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5" name="CommandButton1" hidden="1">
          <a:extLst>
            <a:ext uri="{63B3BB69-23CF-44E3-9099-C40C66FF867C}">
              <a14:compatExt xmlns:a14="http://schemas.microsoft.com/office/drawing/2010/main" spid="_x0000_s61441"/>
            </a:ext>
            <a:ext uri="{FF2B5EF4-FFF2-40B4-BE49-F238E27FC236}">
              <a16:creationId xmlns:a16="http://schemas.microsoft.com/office/drawing/2014/main" id="{6390642C-EC99-41F4-86DF-5CC639C5A86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6" name="CommandButton1" hidden="1">
          <a:extLst>
            <a:ext uri="{63B3BB69-23CF-44E3-9099-C40C66FF867C}">
              <a14:compatExt xmlns:a14="http://schemas.microsoft.com/office/drawing/2010/main" spid="_x0000_s61441"/>
            </a:ext>
            <a:ext uri="{FF2B5EF4-FFF2-40B4-BE49-F238E27FC236}">
              <a16:creationId xmlns:a16="http://schemas.microsoft.com/office/drawing/2014/main" id="{41476EBF-AD79-4B0D-BB22-B99F6E16BC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7" name="CommandButton1" hidden="1">
          <a:extLst>
            <a:ext uri="{63B3BB69-23CF-44E3-9099-C40C66FF867C}">
              <a14:compatExt xmlns:a14="http://schemas.microsoft.com/office/drawing/2010/main" spid="_x0000_s61441"/>
            </a:ext>
            <a:ext uri="{FF2B5EF4-FFF2-40B4-BE49-F238E27FC236}">
              <a16:creationId xmlns:a16="http://schemas.microsoft.com/office/drawing/2014/main" id="{9C0B9590-8123-4530-AB1C-E417B51012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748" name="CommandButton1" hidden="1">
          <a:extLst>
            <a:ext uri="{63B3BB69-23CF-44E3-9099-C40C66FF867C}">
              <a14:compatExt xmlns:a14="http://schemas.microsoft.com/office/drawing/2010/main" spid="_x0000_s61441"/>
            </a:ext>
            <a:ext uri="{FF2B5EF4-FFF2-40B4-BE49-F238E27FC236}">
              <a16:creationId xmlns:a16="http://schemas.microsoft.com/office/drawing/2014/main" id="{84F06E33-19B3-4FFF-BA49-293A7FA85659}"/>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49" name="CommandButton1" hidden="1">
          <a:extLst>
            <a:ext uri="{63B3BB69-23CF-44E3-9099-C40C66FF867C}">
              <a14:compatExt xmlns:a14="http://schemas.microsoft.com/office/drawing/2010/main" spid="_x0000_s61441"/>
            </a:ext>
            <a:ext uri="{FF2B5EF4-FFF2-40B4-BE49-F238E27FC236}">
              <a16:creationId xmlns:a16="http://schemas.microsoft.com/office/drawing/2014/main" id="{2E805760-AC20-4171-BE3F-6903578EFFD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0" name="CommandButton1" hidden="1">
          <a:extLst>
            <a:ext uri="{63B3BB69-23CF-44E3-9099-C40C66FF867C}">
              <a14:compatExt xmlns:a14="http://schemas.microsoft.com/office/drawing/2010/main" spid="_x0000_s61441"/>
            </a:ext>
            <a:ext uri="{FF2B5EF4-FFF2-40B4-BE49-F238E27FC236}">
              <a16:creationId xmlns:a16="http://schemas.microsoft.com/office/drawing/2014/main" id="{CDFBBADD-39B8-4F94-A35F-C5584EC4F2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1" name="CommandButton1" hidden="1">
          <a:extLst>
            <a:ext uri="{63B3BB69-23CF-44E3-9099-C40C66FF867C}">
              <a14:compatExt xmlns:a14="http://schemas.microsoft.com/office/drawing/2010/main" spid="_x0000_s61441"/>
            </a:ext>
            <a:ext uri="{FF2B5EF4-FFF2-40B4-BE49-F238E27FC236}">
              <a16:creationId xmlns:a16="http://schemas.microsoft.com/office/drawing/2014/main" id="{0586FEC3-C195-4604-B96F-7C8016977E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2" name="CommandButton1" hidden="1">
          <a:extLst>
            <a:ext uri="{63B3BB69-23CF-44E3-9099-C40C66FF867C}">
              <a14:compatExt xmlns:a14="http://schemas.microsoft.com/office/drawing/2010/main" spid="_x0000_s61441"/>
            </a:ext>
            <a:ext uri="{FF2B5EF4-FFF2-40B4-BE49-F238E27FC236}">
              <a16:creationId xmlns:a16="http://schemas.microsoft.com/office/drawing/2014/main" id="{515C6B58-DB7F-4561-9B50-D5D5716D262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3" name="CommandButton1" hidden="1">
          <a:extLst>
            <a:ext uri="{63B3BB69-23CF-44E3-9099-C40C66FF867C}">
              <a14:compatExt xmlns:a14="http://schemas.microsoft.com/office/drawing/2010/main" spid="_x0000_s61441"/>
            </a:ext>
            <a:ext uri="{FF2B5EF4-FFF2-40B4-BE49-F238E27FC236}">
              <a16:creationId xmlns:a16="http://schemas.microsoft.com/office/drawing/2014/main" id="{1FDC1C9F-E1C8-4EE5-B274-4C42AC31FE4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4" name="CommandButton1" hidden="1">
          <a:extLst>
            <a:ext uri="{63B3BB69-23CF-44E3-9099-C40C66FF867C}">
              <a14:compatExt xmlns:a14="http://schemas.microsoft.com/office/drawing/2010/main" spid="_x0000_s61441"/>
            </a:ext>
            <a:ext uri="{FF2B5EF4-FFF2-40B4-BE49-F238E27FC236}">
              <a16:creationId xmlns:a16="http://schemas.microsoft.com/office/drawing/2014/main" id="{142AB882-8490-488A-AD11-DD0B2EBAF12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5" name="CommandButton1" hidden="1">
          <a:extLst>
            <a:ext uri="{63B3BB69-23CF-44E3-9099-C40C66FF867C}">
              <a14:compatExt xmlns:a14="http://schemas.microsoft.com/office/drawing/2010/main" spid="_x0000_s61441"/>
            </a:ext>
            <a:ext uri="{FF2B5EF4-FFF2-40B4-BE49-F238E27FC236}">
              <a16:creationId xmlns:a16="http://schemas.microsoft.com/office/drawing/2014/main" id="{B08C9FA6-082F-4C99-8494-455E775A057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6" name="CommandButton1" hidden="1">
          <a:extLst>
            <a:ext uri="{63B3BB69-23CF-44E3-9099-C40C66FF867C}">
              <a14:compatExt xmlns:a14="http://schemas.microsoft.com/office/drawing/2010/main" spid="_x0000_s61441"/>
            </a:ext>
            <a:ext uri="{FF2B5EF4-FFF2-40B4-BE49-F238E27FC236}">
              <a16:creationId xmlns:a16="http://schemas.microsoft.com/office/drawing/2014/main" id="{C0DA70CC-04C7-4417-A1E8-B821562F78A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7" name="CommandButton1" hidden="1">
          <a:extLst>
            <a:ext uri="{63B3BB69-23CF-44E3-9099-C40C66FF867C}">
              <a14:compatExt xmlns:a14="http://schemas.microsoft.com/office/drawing/2010/main" spid="_x0000_s61441"/>
            </a:ext>
            <a:ext uri="{FF2B5EF4-FFF2-40B4-BE49-F238E27FC236}">
              <a16:creationId xmlns:a16="http://schemas.microsoft.com/office/drawing/2014/main" id="{EB0A3930-CA23-4C16-A190-0D8EC3ED4D9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8" name="CommandButton1" hidden="1">
          <a:extLst>
            <a:ext uri="{63B3BB69-23CF-44E3-9099-C40C66FF867C}">
              <a14:compatExt xmlns:a14="http://schemas.microsoft.com/office/drawing/2010/main" spid="_x0000_s61441"/>
            </a:ext>
            <a:ext uri="{FF2B5EF4-FFF2-40B4-BE49-F238E27FC236}">
              <a16:creationId xmlns:a16="http://schemas.microsoft.com/office/drawing/2014/main" id="{7E8F739D-09A9-4AA4-8817-E86CCEEF8CC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59" name="CommandButton1" hidden="1">
          <a:extLst>
            <a:ext uri="{63B3BB69-23CF-44E3-9099-C40C66FF867C}">
              <a14:compatExt xmlns:a14="http://schemas.microsoft.com/office/drawing/2010/main" spid="_x0000_s61441"/>
            </a:ext>
            <a:ext uri="{FF2B5EF4-FFF2-40B4-BE49-F238E27FC236}">
              <a16:creationId xmlns:a16="http://schemas.microsoft.com/office/drawing/2014/main" id="{6CEC964B-2326-4A5B-8146-05496B111F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0" name="CommandButton1" hidden="1">
          <a:extLst>
            <a:ext uri="{63B3BB69-23CF-44E3-9099-C40C66FF867C}">
              <a14:compatExt xmlns:a14="http://schemas.microsoft.com/office/drawing/2010/main" spid="_x0000_s61441"/>
            </a:ext>
            <a:ext uri="{FF2B5EF4-FFF2-40B4-BE49-F238E27FC236}">
              <a16:creationId xmlns:a16="http://schemas.microsoft.com/office/drawing/2014/main" id="{12DC740E-9298-4BF8-92C5-77146C7921E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1" name="CommandButton1" hidden="1">
          <a:extLst>
            <a:ext uri="{63B3BB69-23CF-44E3-9099-C40C66FF867C}">
              <a14:compatExt xmlns:a14="http://schemas.microsoft.com/office/drawing/2010/main" spid="_x0000_s61441"/>
            </a:ext>
            <a:ext uri="{FF2B5EF4-FFF2-40B4-BE49-F238E27FC236}">
              <a16:creationId xmlns:a16="http://schemas.microsoft.com/office/drawing/2014/main" id="{82CBEA2E-1E2A-420C-B11D-45EA3EA9E21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2" name="CommandButton1" hidden="1">
          <a:extLst>
            <a:ext uri="{63B3BB69-23CF-44E3-9099-C40C66FF867C}">
              <a14:compatExt xmlns:a14="http://schemas.microsoft.com/office/drawing/2010/main" spid="_x0000_s61441"/>
            </a:ext>
            <a:ext uri="{FF2B5EF4-FFF2-40B4-BE49-F238E27FC236}">
              <a16:creationId xmlns:a16="http://schemas.microsoft.com/office/drawing/2014/main" id="{987D93D5-2530-4A4D-9BAB-542D8ADA59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3" name="CommandButton1" hidden="1">
          <a:extLst>
            <a:ext uri="{63B3BB69-23CF-44E3-9099-C40C66FF867C}">
              <a14:compatExt xmlns:a14="http://schemas.microsoft.com/office/drawing/2010/main" spid="_x0000_s61441"/>
            </a:ext>
            <a:ext uri="{FF2B5EF4-FFF2-40B4-BE49-F238E27FC236}">
              <a16:creationId xmlns:a16="http://schemas.microsoft.com/office/drawing/2014/main" id="{1DBC2EDA-0BC3-4E5B-B57B-9F9309C42E3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4" name="CommandButton1" hidden="1">
          <a:extLst>
            <a:ext uri="{63B3BB69-23CF-44E3-9099-C40C66FF867C}">
              <a14:compatExt xmlns:a14="http://schemas.microsoft.com/office/drawing/2010/main" spid="_x0000_s61441"/>
            </a:ext>
            <a:ext uri="{FF2B5EF4-FFF2-40B4-BE49-F238E27FC236}">
              <a16:creationId xmlns:a16="http://schemas.microsoft.com/office/drawing/2014/main" id="{20FC034E-7ED7-4BFD-9FD8-FE1AD88222B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5" name="CommandButton1" hidden="1">
          <a:extLst>
            <a:ext uri="{63B3BB69-23CF-44E3-9099-C40C66FF867C}">
              <a14:compatExt xmlns:a14="http://schemas.microsoft.com/office/drawing/2010/main" spid="_x0000_s61441"/>
            </a:ext>
            <a:ext uri="{FF2B5EF4-FFF2-40B4-BE49-F238E27FC236}">
              <a16:creationId xmlns:a16="http://schemas.microsoft.com/office/drawing/2014/main" id="{75FD0B67-B88E-4399-A665-9E84B4E4069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6" name="CommandButton1" hidden="1">
          <a:extLst>
            <a:ext uri="{63B3BB69-23CF-44E3-9099-C40C66FF867C}">
              <a14:compatExt xmlns:a14="http://schemas.microsoft.com/office/drawing/2010/main" spid="_x0000_s61441"/>
            </a:ext>
            <a:ext uri="{FF2B5EF4-FFF2-40B4-BE49-F238E27FC236}">
              <a16:creationId xmlns:a16="http://schemas.microsoft.com/office/drawing/2014/main" id="{4C7DFA1F-3CA4-4361-B4C3-8DEF7BB75A4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7" name="CommandButton1" hidden="1">
          <a:extLst>
            <a:ext uri="{63B3BB69-23CF-44E3-9099-C40C66FF867C}">
              <a14:compatExt xmlns:a14="http://schemas.microsoft.com/office/drawing/2010/main" spid="_x0000_s61441"/>
            </a:ext>
            <a:ext uri="{FF2B5EF4-FFF2-40B4-BE49-F238E27FC236}">
              <a16:creationId xmlns:a16="http://schemas.microsoft.com/office/drawing/2014/main" id="{8EF1D1C1-5A8A-4667-AE5B-0D16CB36A94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8" name="CommandButton1" hidden="1">
          <a:extLst>
            <a:ext uri="{63B3BB69-23CF-44E3-9099-C40C66FF867C}">
              <a14:compatExt xmlns:a14="http://schemas.microsoft.com/office/drawing/2010/main" spid="_x0000_s61441"/>
            </a:ext>
            <a:ext uri="{FF2B5EF4-FFF2-40B4-BE49-F238E27FC236}">
              <a16:creationId xmlns:a16="http://schemas.microsoft.com/office/drawing/2014/main" id="{7ACE1B68-A4BC-49E7-8BDD-AD3797D42C5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69" name="CommandButton1" hidden="1">
          <a:extLst>
            <a:ext uri="{63B3BB69-23CF-44E3-9099-C40C66FF867C}">
              <a14:compatExt xmlns:a14="http://schemas.microsoft.com/office/drawing/2010/main" spid="_x0000_s61441"/>
            </a:ext>
            <a:ext uri="{FF2B5EF4-FFF2-40B4-BE49-F238E27FC236}">
              <a16:creationId xmlns:a16="http://schemas.microsoft.com/office/drawing/2014/main" id="{76EAAB41-DFEB-4C8B-B759-AB0071A383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770" name="CommandButton1" hidden="1">
          <a:extLst>
            <a:ext uri="{63B3BB69-23CF-44E3-9099-C40C66FF867C}">
              <a14:compatExt xmlns:a14="http://schemas.microsoft.com/office/drawing/2010/main" spid="_x0000_s61441"/>
            </a:ext>
            <a:ext uri="{FF2B5EF4-FFF2-40B4-BE49-F238E27FC236}">
              <a16:creationId xmlns:a16="http://schemas.microsoft.com/office/drawing/2014/main" id="{4BAD4CC3-F029-41F3-87AC-CF4F2E642839}"/>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1" name="CommandButton1" hidden="1">
          <a:extLst>
            <a:ext uri="{63B3BB69-23CF-44E3-9099-C40C66FF867C}">
              <a14:compatExt xmlns:a14="http://schemas.microsoft.com/office/drawing/2010/main" spid="_x0000_s61441"/>
            </a:ext>
            <a:ext uri="{FF2B5EF4-FFF2-40B4-BE49-F238E27FC236}">
              <a16:creationId xmlns:a16="http://schemas.microsoft.com/office/drawing/2014/main" id="{0D100CBE-1A84-42E9-B57B-7C867DD29D4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2" name="CommandButton1" hidden="1">
          <a:extLst>
            <a:ext uri="{63B3BB69-23CF-44E3-9099-C40C66FF867C}">
              <a14:compatExt xmlns:a14="http://schemas.microsoft.com/office/drawing/2010/main" spid="_x0000_s61441"/>
            </a:ext>
            <a:ext uri="{FF2B5EF4-FFF2-40B4-BE49-F238E27FC236}">
              <a16:creationId xmlns:a16="http://schemas.microsoft.com/office/drawing/2014/main" id="{6A06BA41-C971-4CBF-AA89-F7398124E25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3" name="CommandButton1" hidden="1">
          <a:extLst>
            <a:ext uri="{63B3BB69-23CF-44E3-9099-C40C66FF867C}">
              <a14:compatExt xmlns:a14="http://schemas.microsoft.com/office/drawing/2010/main" spid="_x0000_s61441"/>
            </a:ext>
            <a:ext uri="{FF2B5EF4-FFF2-40B4-BE49-F238E27FC236}">
              <a16:creationId xmlns:a16="http://schemas.microsoft.com/office/drawing/2014/main" id="{85851AB4-92F8-494F-96A5-8069EF76254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4" name="CommandButton1" hidden="1">
          <a:extLst>
            <a:ext uri="{63B3BB69-23CF-44E3-9099-C40C66FF867C}">
              <a14:compatExt xmlns:a14="http://schemas.microsoft.com/office/drawing/2010/main" spid="_x0000_s61441"/>
            </a:ext>
            <a:ext uri="{FF2B5EF4-FFF2-40B4-BE49-F238E27FC236}">
              <a16:creationId xmlns:a16="http://schemas.microsoft.com/office/drawing/2014/main" id="{E0FDF18B-C388-4709-84B7-26259D08F8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5" name="CommandButton1" hidden="1">
          <a:extLst>
            <a:ext uri="{63B3BB69-23CF-44E3-9099-C40C66FF867C}">
              <a14:compatExt xmlns:a14="http://schemas.microsoft.com/office/drawing/2010/main" spid="_x0000_s61441"/>
            </a:ext>
            <a:ext uri="{FF2B5EF4-FFF2-40B4-BE49-F238E27FC236}">
              <a16:creationId xmlns:a16="http://schemas.microsoft.com/office/drawing/2014/main" id="{66F80729-5FA3-4C14-A83E-4FA2B61A025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6" name="CommandButton1" hidden="1">
          <a:extLst>
            <a:ext uri="{63B3BB69-23CF-44E3-9099-C40C66FF867C}">
              <a14:compatExt xmlns:a14="http://schemas.microsoft.com/office/drawing/2010/main" spid="_x0000_s61441"/>
            </a:ext>
            <a:ext uri="{FF2B5EF4-FFF2-40B4-BE49-F238E27FC236}">
              <a16:creationId xmlns:a16="http://schemas.microsoft.com/office/drawing/2014/main" id="{4C422BAF-153D-48A3-8A26-B589095ACA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7" name="CommandButton1" hidden="1">
          <a:extLst>
            <a:ext uri="{63B3BB69-23CF-44E3-9099-C40C66FF867C}">
              <a14:compatExt xmlns:a14="http://schemas.microsoft.com/office/drawing/2010/main" spid="_x0000_s61441"/>
            </a:ext>
            <a:ext uri="{FF2B5EF4-FFF2-40B4-BE49-F238E27FC236}">
              <a16:creationId xmlns:a16="http://schemas.microsoft.com/office/drawing/2014/main" id="{EA1E2BE2-729A-442A-AE08-6A49E376A1B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8" name="CommandButton1" hidden="1">
          <a:extLst>
            <a:ext uri="{63B3BB69-23CF-44E3-9099-C40C66FF867C}">
              <a14:compatExt xmlns:a14="http://schemas.microsoft.com/office/drawing/2010/main" spid="_x0000_s61441"/>
            </a:ext>
            <a:ext uri="{FF2B5EF4-FFF2-40B4-BE49-F238E27FC236}">
              <a16:creationId xmlns:a16="http://schemas.microsoft.com/office/drawing/2014/main" id="{A72B53B5-69F2-4ADA-9FB4-579C2724A8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79" name="CommandButton1" hidden="1">
          <a:extLst>
            <a:ext uri="{63B3BB69-23CF-44E3-9099-C40C66FF867C}">
              <a14:compatExt xmlns:a14="http://schemas.microsoft.com/office/drawing/2010/main" spid="_x0000_s61441"/>
            </a:ext>
            <a:ext uri="{FF2B5EF4-FFF2-40B4-BE49-F238E27FC236}">
              <a16:creationId xmlns:a16="http://schemas.microsoft.com/office/drawing/2014/main" id="{DD701F3B-2A19-493B-AA7F-A0E10B072DB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0" name="CommandButton1" hidden="1">
          <a:extLst>
            <a:ext uri="{63B3BB69-23CF-44E3-9099-C40C66FF867C}">
              <a14:compatExt xmlns:a14="http://schemas.microsoft.com/office/drawing/2010/main" spid="_x0000_s61441"/>
            </a:ext>
            <a:ext uri="{FF2B5EF4-FFF2-40B4-BE49-F238E27FC236}">
              <a16:creationId xmlns:a16="http://schemas.microsoft.com/office/drawing/2014/main" id="{EFD9F085-6FC1-4701-9C9C-A22EDCCB71E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1" name="CommandButton1" hidden="1">
          <a:extLst>
            <a:ext uri="{63B3BB69-23CF-44E3-9099-C40C66FF867C}">
              <a14:compatExt xmlns:a14="http://schemas.microsoft.com/office/drawing/2010/main" spid="_x0000_s61441"/>
            </a:ext>
            <a:ext uri="{FF2B5EF4-FFF2-40B4-BE49-F238E27FC236}">
              <a16:creationId xmlns:a16="http://schemas.microsoft.com/office/drawing/2014/main" id="{4BF551E1-2D6C-4175-8890-27BE7C7CC7E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2" name="CommandButton1" hidden="1">
          <a:extLst>
            <a:ext uri="{63B3BB69-23CF-44E3-9099-C40C66FF867C}">
              <a14:compatExt xmlns:a14="http://schemas.microsoft.com/office/drawing/2010/main" spid="_x0000_s61441"/>
            </a:ext>
            <a:ext uri="{FF2B5EF4-FFF2-40B4-BE49-F238E27FC236}">
              <a16:creationId xmlns:a16="http://schemas.microsoft.com/office/drawing/2014/main" id="{38A97AA1-0A15-428C-AEE6-556949FBC45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3" name="CommandButton1" hidden="1">
          <a:extLst>
            <a:ext uri="{63B3BB69-23CF-44E3-9099-C40C66FF867C}">
              <a14:compatExt xmlns:a14="http://schemas.microsoft.com/office/drawing/2010/main" spid="_x0000_s61441"/>
            </a:ext>
            <a:ext uri="{FF2B5EF4-FFF2-40B4-BE49-F238E27FC236}">
              <a16:creationId xmlns:a16="http://schemas.microsoft.com/office/drawing/2014/main" id="{8F1B4626-5EE5-455A-AF82-D7C5C18A437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4" name="CommandButton1" hidden="1">
          <a:extLst>
            <a:ext uri="{63B3BB69-23CF-44E3-9099-C40C66FF867C}">
              <a14:compatExt xmlns:a14="http://schemas.microsoft.com/office/drawing/2010/main" spid="_x0000_s61441"/>
            </a:ext>
            <a:ext uri="{FF2B5EF4-FFF2-40B4-BE49-F238E27FC236}">
              <a16:creationId xmlns:a16="http://schemas.microsoft.com/office/drawing/2014/main" id="{FFDFACA3-A0DA-47D0-BD69-FAD5D96FBB3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5" name="CommandButton1" hidden="1">
          <a:extLst>
            <a:ext uri="{63B3BB69-23CF-44E3-9099-C40C66FF867C}">
              <a14:compatExt xmlns:a14="http://schemas.microsoft.com/office/drawing/2010/main" spid="_x0000_s61441"/>
            </a:ext>
            <a:ext uri="{FF2B5EF4-FFF2-40B4-BE49-F238E27FC236}">
              <a16:creationId xmlns:a16="http://schemas.microsoft.com/office/drawing/2014/main" id="{1F7BDCCB-F44F-489E-82CE-4FC2F63C048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6" name="CommandButton1" hidden="1">
          <a:extLst>
            <a:ext uri="{63B3BB69-23CF-44E3-9099-C40C66FF867C}">
              <a14:compatExt xmlns:a14="http://schemas.microsoft.com/office/drawing/2010/main" spid="_x0000_s61441"/>
            </a:ext>
            <a:ext uri="{FF2B5EF4-FFF2-40B4-BE49-F238E27FC236}">
              <a16:creationId xmlns:a16="http://schemas.microsoft.com/office/drawing/2014/main" id="{5A1F2078-17F4-4C26-B2D3-B74DE6FD8F9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7" name="CommandButton1" hidden="1">
          <a:extLst>
            <a:ext uri="{63B3BB69-23CF-44E3-9099-C40C66FF867C}">
              <a14:compatExt xmlns:a14="http://schemas.microsoft.com/office/drawing/2010/main" spid="_x0000_s61441"/>
            </a:ext>
            <a:ext uri="{FF2B5EF4-FFF2-40B4-BE49-F238E27FC236}">
              <a16:creationId xmlns:a16="http://schemas.microsoft.com/office/drawing/2014/main" id="{8D59FCB6-056A-409F-86C7-6769DEE1FD3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8" name="CommandButton1" hidden="1">
          <a:extLst>
            <a:ext uri="{63B3BB69-23CF-44E3-9099-C40C66FF867C}">
              <a14:compatExt xmlns:a14="http://schemas.microsoft.com/office/drawing/2010/main" spid="_x0000_s61441"/>
            </a:ext>
            <a:ext uri="{FF2B5EF4-FFF2-40B4-BE49-F238E27FC236}">
              <a16:creationId xmlns:a16="http://schemas.microsoft.com/office/drawing/2014/main" id="{F28079F5-7F99-4619-8767-ACA58E3D997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89" name="CommandButton1" hidden="1">
          <a:extLst>
            <a:ext uri="{63B3BB69-23CF-44E3-9099-C40C66FF867C}">
              <a14:compatExt xmlns:a14="http://schemas.microsoft.com/office/drawing/2010/main" spid="_x0000_s61441"/>
            </a:ext>
            <a:ext uri="{FF2B5EF4-FFF2-40B4-BE49-F238E27FC236}">
              <a16:creationId xmlns:a16="http://schemas.microsoft.com/office/drawing/2014/main" id="{33688A4F-3A64-4361-82FF-9E3808F5E3B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0" name="CommandButton1" hidden="1">
          <a:extLst>
            <a:ext uri="{63B3BB69-23CF-44E3-9099-C40C66FF867C}">
              <a14:compatExt xmlns:a14="http://schemas.microsoft.com/office/drawing/2010/main" spid="_x0000_s61441"/>
            </a:ext>
            <a:ext uri="{FF2B5EF4-FFF2-40B4-BE49-F238E27FC236}">
              <a16:creationId xmlns:a16="http://schemas.microsoft.com/office/drawing/2014/main" id="{E89B1D8E-5AD2-4E68-B7D4-FF580618C2B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1" name="CommandButton1" hidden="1">
          <a:extLst>
            <a:ext uri="{63B3BB69-23CF-44E3-9099-C40C66FF867C}">
              <a14:compatExt xmlns:a14="http://schemas.microsoft.com/office/drawing/2010/main" spid="_x0000_s61441"/>
            </a:ext>
            <a:ext uri="{FF2B5EF4-FFF2-40B4-BE49-F238E27FC236}">
              <a16:creationId xmlns:a16="http://schemas.microsoft.com/office/drawing/2014/main" id="{9F6096B5-C195-441F-BBCD-07DC353B51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792" name="CommandButton1" hidden="1">
          <a:extLst>
            <a:ext uri="{63B3BB69-23CF-44E3-9099-C40C66FF867C}">
              <a14:compatExt xmlns:a14="http://schemas.microsoft.com/office/drawing/2010/main" spid="_x0000_s61441"/>
            </a:ext>
            <a:ext uri="{FF2B5EF4-FFF2-40B4-BE49-F238E27FC236}">
              <a16:creationId xmlns:a16="http://schemas.microsoft.com/office/drawing/2014/main" id="{4EB0DFBD-8E77-4121-AD6A-46E20C90DA0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3" name="CommandButton1" hidden="1">
          <a:extLst>
            <a:ext uri="{63B3BB69-23CF-44E3-9099-C40C66FF867C}">
              <a14:compatExt xmlns:a14="http://schemas.microsoft.com/office/drawing/2010/main" spid="_x0000_s61441"/>
            </a:ext>
            <a:ext uri="{FF2B5EF4-FFF2-40B4-BE49-F238E27FC236}">
              <a16:creationId xmlns:a16="http://schemas.microsoft.com/office/drawing/2014/main" id="{3F32D8A1-F20D-4724-AE6C-D8694F8767A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4" name="CommandButton1" hidden="1">
          <a:extLst>
            <a:ext uri="{63B3BB69-23CF-44E3-9099-C40C66FF867C}">
              <a14:compatExt xmlns:a14="http://schemas.microsoft.com/office/drawing/2010/main" spid="_x0000_s61441"/>
            </a:ext>
            <a:ext uri="{FF2B5EF4-FFF2-40B4-BE49-F238E27FC236}">
              <a16:creationId xmlns:a16="http://schemas.microsoft.com/office/drawing/2014/main" id="{77DD428F-24BA-4691-A4EE-2238D738535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5" name="CommandButton1" hidden="1">
          <a:extLst>
            <a:ext uri="{63B3BB69-23CF-44E3-9099-C40C66FF867C}">
              <a14:compatExt xmlns:a14="http://schemas.microsoft.com/office/drawing/2010/main" spid="_x0000_s61441"/>
            </a:ext>
            <a:ext uri="{FF2B5EF4-FFF2-40B4-BE49-F238E27FC236}">
              <a16:creationId xmlns:a16="http://schemas.microsoft.com/office/drawing/2014/main" id="{7891B7D2-FA93-42B6-9448-31E6BCC2829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6" name="CommandButton1" hidden="1">
          <a:extLst>
            <a:ext uri="{63B3BB69-23CF-44E3-9099-C40C66FF867C}">
              <a14:compatExt xmlns:a14="http://schemas.microsoft.com/office/drawing/2010/main" spid="_x0000_s61441"/>
            </a:ext>
            <a:ext uri="{FF2B5EF4-FFF2-40B4-BE49-F238E27FC236}">
              <a16:creationId xmlns:a16="http://schemas.microsoft.com/office/drawing/2014/main" id="{7E6306D1-2596-4BD3-8736-962FA91360D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7" name="CommandButton1" hidden="1">
          <a:extLst>
            <a:ext uri="{63B3BB69-23CF-44E3-9099-C40C66FF867C}">
              <a14:compatExt xmlns:a14="http://schemas.microsoft.com/office/drawing/2010/main" spid="_x0000_s61441"/>
            </a:ext>
            <a:ext uri="{FF2B5EF4-FFF2-40B4-BE49-F238E27FC236}">
              <a16:creationId xmlns:a16="http://schemas.microsoft.com/office/drawing/2014/main" id="{BF39066A-3093-457F-9E21-3E0FF647F18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8" name="CommandButton1" hidden="1">
          <a:extLst>
            <a:ext uri="{63B3BB69-23CF-44E3-9099-C40C66FF867C}">
              <a14:compatExt xmlns:a14="http://schemas.microsoft.com/office/drawing/2010/main" spid="_x0000_s61441"/>
            </a:ext>
            <a:ext uri="{FF2B5EF4-FFF2-40B4-BE49-F238E27FC236}">
              <a16:creationId xmlns:a16="http://schemas.microsoft.com/office/drawing/2014/main" id="{F493C5DA-0B4A-41E3-99A1-8E587009162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799" name="CommandButton1" hidden="1">
          <a:extLst>
            <a:ext uri="{63B3BB69-23CF-44E3-9099-C40C66FF867C}">
              <a14:compatExt xmlns:a14="http://schemas.microsoft.com/office/drawing/2010/main" spid="_x0000_s61441"/>
            </a:ext>
            <a:ext uri="{FF2B5EF4-FFF2-40B4-BE49-F238E27FC236}">
              <a16:creationId xmlns:a16="http://schemas.microsoft.com/office/drawing/2014/main" id="{4DF6A512-1E7C-463F-994F-5AF7379F09E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0" name="CommandButton1" hidden="1">
          <a:extLst>
            <a:ext uri="{63B3BB69-23CF-44E3-9099-C40C66FF867C}">
              <a14:compatExt xmlns:a14="http://schemas.microsoft.com/office/drawing/2010/main" spid="_x0000_s61441"/>
            </a:ext>
            <a:ext uri="{FF2B5EF4-FFF2-40B4-BE49-F238E27FC236}">
              <a16:creationId xmlns:a16="http://schemas.microsoft.com/office/drawing/2014/main" id="{6D6FE8CC-8E2B-408A-A5DD-53C1098AAED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1" name="CommandButton1" hidden="1">
          <a:extLst>
            <a:ext uri="{63B3BB69-23CF-44E3-9099-C40C66FF867C}">
              <a14:compatExt xmlns:a14="http://schemas.microsoft.com/office/drawing/2010/main" spid="_x0000_s61441"/>
            </a:ext>
            <a:ext uri="{FF2B5EF4-FFF2-40B4-BE49-F238E27FC236}">
              <a16:creationId xmlns:a16="http://schemas.microsoft.com/office/drawing/2014/main" id="{37024BE3-D51D-4105-9710-3098F7BC50D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2" name="CommandButton1" hidden="1">
          <a:extLst>
            <a:ext uri="{63B3BB69-23CF-44E3-9099-C40C66FF867C}">
              <a14:compatExt xmlns:a14="http://schemas.microsoft.com/office/drawing/2010/main" spid="_x0000_s61441"/>
            </a:ext>
            <a:ext uri="{FF2B5EF4-FFF2-40B4-BE49-F238E27FC236}">
              <a16:creationId xmlns:a16="http://schemas.microsoft.com/office/drawing/2014/main" id="{75C2A499-CA61-4109-9D7E-7B011B31AEB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3" name="CommandButton1" hidden="1">
          <a:extLst>
            <a:ext uri="{63B3BB69-23CF-44E3-9099-C40C66FF867C}">
              <a14:compatExt xmlns:a14="http://schemas.microsoft.com/office/drawing/2010/main" spid="_x0000_s61441"/>
            </a:ext>
            <a:ext uri="{FF2B5EF4-FFF2-40B4-BE49-F238E27FC236}">
              <a16:creationId xmlns:a16="http://schemas.microsoft.com/office/drawing/2014/main" id="{DB642637-FDF0-46FB-9670-73A2B8D2536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4" name="CommandButton1" hidden="1">
          <a:extLst>
            <a:ext uri="{63B3BB69-23CF-44E3-9099-C40C66FF867C}">
              <a14:compatExt xmlns:a14="http://schemas.microsoft.com/office/drawing/2010/main" spid="_x0000_s61441"/>
            </a:ext>
            <a:ext uri="{FF2B5EF4-FFF2-40B4-BE49-F238E27FC236}">
              <a16:creationId xmlns:a16="http://schemas.microsoft.com/office/drawing/2014/main" id="{A628758E-4527-4297-9208-CFA065FF05C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5" name="CommandButton1" hidden="1">
          <a:extLst>
            <a:ext uri="{63B3BB69-23CF-44E3-9099-C40C66FF867C}">
              <a14:compatExt xmlns:a14="http://schemas.microsoft.com/office/drawing/2010/main" spid="_x0000_s61441"/>
            </a:ext>
            <a:ext uri="{FF2B5EF4-FFF2-40B4-BE49-F238E27FC236}">
              <a16:creationId xmlns:a16="http://schemas.microsoft.com/office/drawing/2014/main" id="{88833B2A-2887-40CD-9B50-CBF7FEC301C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6" name="CommandButton1" hidden="1">
          <a:extLst>
            <a:ext uri="{63B3BB69-23CF-44E3-9099-C40C66FF867C}">
              <a14:compatExt xmlns:a14="http://schemas.microsoft.com/office/drawing/2010/main" spid="_x0000_s61441"/>
            </a:ext>
            <a:ext uri="{FF2B5EF4-FFF2-40B4-BE49-F238E27FC236}">
              <a16:creationId xmlns:a16="http://schemas.microsoft.com/office/drawing/2014/main" id="{09FD03DB-47B6-405C-8692-D8EA8AC2BE6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7" name="CommandButton1" hidden="1">
          <a:extLst>
            <a:ext uri="{63B3BB69-23CF-44E3-9099-C40C66FF867C}">
              <a14:compatExt xmlns:a14="http://schemas.microsoft.com/office/drawing/2010/main" spid="_x0000_s61441"/>
            </a:ext>
            <a:ext uri="{FF2B5EF4-FFF2-40B4-BE49-F238E27FC236}">
              <a16:creationId xmlns:a16="http://schemas.microsoft.com/office/drawing/2014/main" id="{5426FD27-2267-40C3-A194-E56B6B688D5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8" name="CommandButton1" hidden="1">
          <a:extLst>
            <a:ext uri="{63B3BB69-23CF-44E3-9099-C40C66FF867C}">
              <a14:compatExt xmlns:a14="http://schemas.microsoft.com/office/drawing/2010/main" spid="_x0000_s61441"/>
            </a:ext>
            <a:ext uri="{FF2B5EF4-FFF2-40B4-BE49-F238E27FC236}">
              <a16:creationId xmlns:a16="http://schemas.microsoft.com/office/drawing/2014/main" id="{3596EF7C-B5A2-4516-BD6D-C46A58C790F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09" name="CommandButton1" hidden="1">
          <a:extLst>
            <a:ext uri="{63B3BB69-23CF-44E3-9099-C40C66FF867C}">
              <a14:compatExt xmlns:a14="http://schemas.microsoft.com/office/drawing/2010/main" spid="_x0000_s61441"/>
            </a:ext>
            <a:ext uri="{FF2B5EF4-FFF2-40B4-BE49-F238E27FC236}">
              <a16:creationId xmlns:a16="http://schemas.microsoft.com/office/drawing/2014/main" id="{FCB3C4C8-C2F9-48A5-B06B-97D86DBC46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0" name="CommandButton1" hidden="1">
          <a:extLst>
            <a:ext uri="{63B3BB69-23CF-44E3-9099-C40C66FF867C}">
              <a14:compatExt xmlns:a14="http://schemas.microsoft.com/office/drawing/2010/main" spid="_x0000_s61441"/>
            </a:ext>
            <a:ext uri="{FF2B5EF4-FFF2-40B4-BE49-F238E27FC236}">
              <a16:creationId xmlns:a16="http://schemas.microsoft.com/office/drawing/2014/main" id="{0D93707A-5791-4C82-8148-6E44811CFEB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1" name="CommandButton1" hidden="1">
          <a:extLst>
            <a:ext uri="{63B3BB69-23CF-44E3-9099-C40C66FF867C}">
              <a14:compatExt xmlns:a14="http://schemas.microsoft.com/office/drawing/2010/main" spid="_x0000_s61441"/>
            </a:ext>
            <a:ext uri="{FF2B5EF4-FFF2-40B4-BE49-F238E27FC236}">
              <a16:creationId xmlns:a16="http://schemas.microsoft.com/office/drawing/2014/main" id="{48F1F3AB-C4BA-4CD7-8D3A-D799369FCDE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2" name="CommandButton1" hidden="1">
          <a:extLst>
            <a:ext uri="{63B3BB69-23CF-44E3-9099-C40C66FF867C}">
              <a14:compatExt xmlns:a14="http://schemas.microsoft.com/office/drawing/2010/main" spid="_x0000_s61441"/>
            </a:ext>
            <a:ext uri="{FF2B5EF4-FFF2-40B4-BE49-F238E27FC236}">
              <a16:creationId xmlns:a16="http://schemas.microsoft.com/office/drawing/2014/main" id="{4F4E7590-99EC-4C1E-AAA1-C929E382F0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3" name="CommandButton1" hidden="1">
          <a:extLst>
            <a:ext uri="{63B3BB69-23CF-44E3-9099-C40C66FF867C}">
              <a14:compatExt xmlns:a14="http://schemas.microsoft.com/office/drawing/2010/main" spid="_x0000_s61441"/>
            </a:ext>
            <a:ext uri="{FF2B5EF4-FFF2-40B4-BE49-F238E27FC236}">
              <a16:creationId xmlns:a16="http://schemas.microsoft.com/office/drawing/2014/main" id="{F55783E1-6EA9-47E7-8304-72E7A7932DB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814" name="CommandButton1" hidden="1">
          <a:extLst>
            <a:ext uri="{63B3BB69-23CF-44E3-9099-C40C66FF867C}">
              <a14:compatExt xmlns:a14="http://schemas.microsoft.com/office/drawing/2010/main" spid="_x0000_s61441"/>
            </a:ext>
            <a:ext uri="{FF2B5EF4-FFF2-40B4-BE49-F238E27FC236}">
              <a16:creationId xmlns:a16="http://schemas.microsoft.com/office/drawing/2014/main" id="{A04654CF-408B-4225-BB24-3958D2BEE104}"/>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5" name="CommandButton1" hidden="1">
          <a:extLst>
            <a:ext uri="{63B3BB69-23CF-44E3-9099-C40C66FF867C}">
              <a14:compatExt xmlns:a14="http://schemas.microsoft.com/office/drawing/2010/main" spid="_x0000_s61441"/>
            </a:ext>
            <a:ext uri="{FF2B5EF4-FFF2-40B4-BE49-F238E27FC236}">
              <a16:creationId xmlns:a16="http://schemas.microsoft.com/office/drawing/2014/main" id="{CEF98824-B65A-444D-AE2D-A90E525D79C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6" name="CommandButton1" hidden="1">
          <a:extLst>
            <a:ext uri="{63B3BB69-23CF-44E3-9099-C40C66FF867C}">
              <a14:compatExt xmlns:a14="http://schemas.microsoft.com/office/drawing/2010/main" spid="_x0000_s61441"/>
            </a:ext>
            <a:ext uri="{FF2B5EF4-FFF2-40B4-BE49-F238E27FC236}">
              <a16:creationId xmlns:a16="http://schemas.microsoft.com/office/drawing/2014/main" id="{341C7CC5-B204-4473-ACA4-D534C287E2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7" name="CommandButton1" hidden="1">
          <a:extLst>
            <a:ext uri="{63B3BB69-23CF-44E3-9099-C40C66FF867C}">
              <a14:compatExt xmlns:a14="http://schemas.microsoft.com/office/drawing/2010/main" spid="_x0000_s61441"/>
            </a:ext>
            <a:ext uri="{FF2B5EF4-FFF2-40B4-BE49-F238E27FC236}">
              <a16:creationId xmlns:a16="http://schemas.microsoft.com/office/drawing/2014/main" id="{D94FE0C3-E4FC-482E-8008-70FF8EA76AA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8" name="CommandButton1" hidden="1">
          <a:extLst>
            <a:ext uri="{63B3BB69-23CF-44E3-9099-C40C66FF867C}">
              <a14:compatExt xmlns:a14="http://schemas.microsoft.com/office/drawing/2010/main" spid="_x0000_s61441"/>
            </a:ext>
            <a:ext uri="{FF2B5EF4-FFF2-40B4-BE49-F238E27FC236}">
              <a16:creationId xmlns:a16="http://schemas.microsoft.com/office/drawing/2014/main" id="{DE4BABB1-6907-47BA-886E-9B5DD5BAD0A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19" name="CommandButton1" hidden="1">
          <a:extLst>
            <a:ext uri="{63B3BB69-23CF-44E3-9099-C40C66FF867C}">
              <a14:compatExt xmlns:a14="http://schemas.microsoft.com/office/drawing/2010/main" spid="_x0000_s61441"/>
            </a:ext>
            <a:ext uri="{FF2B5EF4-FFF2-40B4-BE49-F238E27FC236}">
              <a16:creationId xmlns:a16="http://schemas.microsoft.com/office/drawing/2014/main" id="{58170EEA-DDC6-43E0-8007-756E58A7F6A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0" name="CommandButton1" hidden="1">
          <a:extLst>
            <a:ext uri="{63B3BB69-23CF-44E3-9099-C40C66FF867C}">
              <a14:compatExt xmlns:a14="http://schemas.microsoft.com/office/drawing/2010/main" spid="_x0000_s61441"/>
            </a:ext>
            <a:ext uri="{FF2B5EF4-FFF2-40B4-BE49-F238E27FC236}">
              <a16:creationId xmlns:a16="http://schemas.microsoft.com/office/drawing/2014/main" id="{C096529A-E7C1-43A0-A8D8-91F066D19C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1" name="CommandButton1" hidden="1">
          <a:extLst>
            <a:ext uri="{63B3BB69-23CF-44E3-9099-C40C66FF867C}">
              <a14:compatExt xmlns:a14="http://schemas.microsoft.com/office/drawing/2010/main" spid="_x0000_s61441"/>
            </a:ext>
            <a:ext uri="{FF2B5EF4-FFF2-40B4-BE49-F238E27FC236}">
              <a16:creationId xmlns:a16="http://schemas.microsoft.com/office/drawing/2014/main" id="{75DF5297-FD5B-4A1B-B709-E63875BE082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2" name="CommandButton1" hidden="1">
          <a:extLst>
            <a:ext uri="{63B3BB69-23CF-44E3-9099-C40C66FF867C}">
              <a14:compatExt xmlns:a14="http://schemas.microsoft.com/office/drawing/2010/main" spid="_x0000_s61441"/>
            </a:ext>
            <a:ext uri="{FF2B5EF4-FFF2-40B4-BE49-F238E27FC236}">
              <a16:creationId xmlns:a16="http://schemas.microsoft.com/office/drawing/2014/main" id="{F600E339-0A03-4940-8316-5A4479DC2CB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3" name="CommandButton1" hidden="1">
          <a:extLst>
            <a:ext uri="{63B3BB69-23CF-44E3-9099-C40C66FF867C}">
              <a14:compatExt xmlns:a14="http://schemas.microsoft.com/office/drawing/2010/main" spid="_x0000_s61441"/>
            </a:ext>
            <a:ext uri="{FF2B5EF4-FFF2-40B4-BE49-F238E27FC236}">
              <a16:creationId xmlns:a16="http://schemas.microsoft.com/office/drawing/2014/main" id="{16CACABF-C5CC-40BF-A8B4-D04DDDC33F8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4" name="CommandButton1" hidden="1">
          <a:extLst>
            <a:ext uri="{63B3BB69-23CF-44E3-9099-C40C66FF867C}">
              <a14:compatExt xmlns:a14="http://schemas.microsoft.com/office/drawing/2010/main" spid="_x0000_s61441"/>
            </a:ext>
            <a:ext uri="{FF2B5EF4-FFF2-40B4-BE49-F238E27FC236}">
              <a16:creationId xmlns:a16="http://schemas.microsoft.com/office/drawing/2014/main" id="{FEDD1091-49D6-438E-AD6D-B6D3893A141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5" name="CommandButton1" hidden="1">
          <a:extLst>
            <a:ext uri="{63B3BB69-23CF-44E3-9099-C40C66FF867C}">
              <a14:compatExt xmlns:a14="http://schemas.microsoft.com/office/drawing/2010/main" spid="_x0000_s61441"/>
            </a:ext>
            <a:ext uri="{FF2B5EF4-FFF2-40B4-BE49-F238E27FC236}">
              <a16:creationId xmlns:a16="http://schemas.microsoft.com/office/drawing/2014/main" id="{2F253028-C916-434C-8A5F-C47D495B7EC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6" name="CommandButton1" hidden="1">
          <a:extLst>
            <a:ext uri="{63B3BB69-23CF-44E3-9099-C40C66FF867C}">
              <a14:compatExt xmlns:a14="http://schemas.microsoft.com/office/drawing/2010/main" spid="_x0000_s61441"/>
            </a:ext>
            <a:ext uri="{FF2B5EF4-FFF2-40B4-BE49-F238E27FC236}">
              <a16:creationId xmlns:a16="http://schemas.microsoft.com/office/drawing/2014/main" id="{E6FDC04E-4EE3-4C43-9247-7990BA81663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7" name="CommandButton1" hidden="1">
          <a:extLst>
            <a:ext uri="{63B3BB69-23CF-44E3-9099-C40C66FF867C}">
              <a14:compatExt xmlns:a14="http://schemas.microsoft.com/office/drawing/2010/main" spid="_x0000_s61441"/>
            </a:ext>
            <a:ext uri="{FF2B5EF4-FFF2-40B4-BE49-F238E27FC236}">
              <a16:creationId xmlns:a16="http://schemas.microsoft.com/office/drawing/2014/main" id="{359F89B0-B09B-45AC-8A24-6E483EC7BF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8" name="CommandButton1" hidden="1">
          <a:extLst>
            <a:ext uri="{63B3BB69-23CF-44E3-9099-C40C66FF867C}">
              <a14:compatExt xmlns:a14="http://schemas.microsoft.com/office/drawing/2010/main" spid="_x0000_s61441"/>
            </a:ext>
            <a:ext uri="{FF2B5EF4-FFF2-40B4-BE49-F238E27FC236}">
              <a16:creationId xmlns:a16="http://schemas.microsoft.com/office/drawing/2014/main" id="{013D973A-61D8-478A-8F4F-734792A89F9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29" name="CommandButton1" hidden="1">
          <a:extLst>
            <a:ext uri="{63B3BB69-23CF-44E3-9099-C40C66FF867C}">
              <a14:compatExt xmlns:a14="http://schemas.microsoft.com/office/drawing/2010/main" spid="_x0000_s61441"/>
            </a:ext>
            <a:ext uri="{FF2B5EF4-FFF2-40B4-BE49-F238E27FC236}">
              <a16:creationId xmlns:a16="http://schemas.microsoft.com/office/drawing/2014/main" id="{6CF32933-AC6C-494A-97EE-7BDE12EF706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0" name="CommandButton1" hidden="1">
          <a:extLst>
            <a:ext uri="{63B3BB69-23CF-44E3-9099-C40C66FF867C}">
              <a14:compatExt xmlns:a14="http://schemas.microsoft.com/office/drawing/2010/main" spid="_x0000_s61441"/>
            </a:ext>
            <a:ext uri="{FF2B5EF4-FFF2-40B4-BE49-F238E27FC236}">
              <a16:creationId xmlns:a16="http://schemas.microsoft.com/office/drawing/2014/main" id="{8EAA8D54-E782-4C00-902D-94CD6C97A92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1" name="CommandButton1" hidden="1">
          <a:extLst>
            <a:ext uri="{63B3BB69-23CF-44E3-9099-C40C66FF867C}">
              <a14:compatExt xmlns:a14="http://schemas.microsoft.com/office/drawing/2010/main" spid="_x0000_s61441"/>
            </a:ext>
            <a:ext uri="{FF2B5EF4-FFF2-40B4-BE49-F238E27FC236}">
              <a16:creationId xmlns:a16="http://schemas.microsoft.com/office/drawing/2014/main" id="{1C0E8DAB-C3E8-4747-8824-4A795585FF4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2" name="CommandButton1" hidden="1">
          <a:extLst>
            <a:ext uri="{63B3BB69-23CF-44E3-9099-C40C66FF867C}">
              <a14:compatExt xmlns:a14="http://schemas.microsoft.com/office/drawing/2010/main" spid="_x0000_s61441"/>
            </a:ext>
            <a:ext uri="{FF2B5EF4-FFF2-40B4-BE49-F238E27FC236}">
              <a16:creationId xmlns:a16="http://schemas.microsoft.com/office/drawing/2014/main" id="{46467456-F47C-4707-9F00-EDC8D4A068D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3" name="CommandButton1" hidden="1">
          <a:extLst>
            <a:ext uri="{63B3BB69-23CF-44E3-9099-C40C66FF867C}">
              <a14:compatExt xmlns:a14="http://schemas.microsoft.com/office/drawing/2010/main" spid="_x0000_s61441"/>
            </a:ext>
            <a:ext uri="{FF2B5EF4-FFF2-40B4-BE49-F238E27FC236}">
              <a16:creationId xmlns:a16="http://schemas.microsoft.com/office/drawing/2014/main" id="{75491B54-7239-44A2-9391-BD385F0057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4" name="CommandButton1" hidden="1">
          <a:extLst>
            <a:ext uri="{63B3BB69-23CF-44E3-9099-C40C66FF867C}">
              <a14:compatExt xmlns:a14="http://schemas.microsoft.com/office/drawing/2010/main" spid="_x0000_s61441"/>
            </a:ext>
            <a:ext uri="{FF2B5EF4-FFF2-40B4-BE49-F238E27FC236}">
              <a16:creationId xmlns:a16="http://schemas.microsoft.com/office/drawing/2014/main" id="{7599ECA0-1602-41EF-9356-C6C8CED4593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5" name="CommandButton1" hidden="1">
          <a:extLst>
            <a:ext uri="{63B3BB69-23CF-44E3-9099-C40C66FF867C}">
              <a14:compatExt xmlns:a14="http://schemas.microsoft.com/office/drawing/2010/main" spid="_x0000_s61441"/>
            </a:ext>
            <a:ext uri="{FF2B5EF4-FFF2-40B4-BE49-F238E27FC236}">
              <a16:creationId xmlns:a16="http://schemas.microsoft.com/office/drawing/2014/main" id="{11442A86-5823-473C-B9DA-5B5A5489DD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836" name="CommandButton1" hidden="1">
          <a:extLst>
            <a:ext uri="{63B3BB69-23CF-44E3-9099-C40C66FF867C}">
              <a14:compatExt xmlns:a14="http://schemas.microsoft.com/office/drawing/2010/main" spid="_x0000_s61441"/>
            </a:ext>
            <a:ext uri="{FF2B5EF4-FFF2-40B4-BE49-F238E27FC236}">
              <a16:creationId xmlns:a16="http://schemas.microsoft.com/office/drawing/2014/main" id="{203AFDBC-AD65-4C5D-ACF8-768888E182C7}"/>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7" name="CommandButton1" hidden="1">
          <a:extLst>
            <a:ext uri="{63B3BB69-23CF-44E3-9099-C40C66FF867C}">
              <a14:compatExt xmlns:a14="http://schemas.microsoft.com/office/drawing/2010/main" spid="_x0000_s61441"/>
            </a:ext>
            <a:ext uri="{FF2B5EF4-FFF2-40B4-BE49-F238E27FC236}">
              <a16:creationId xmlns:a16="http://schemas.microsoft.com/office/drawing/2014/main" id="{C60A2D41-9746-4DA7-BB3B-47240842CB0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8" name="CommandButton1" hidden="1">
          <a:extLst>
            <a:ext uri="{63B3BB69-23CF-44E3-9099-C40C66FF867C}">
              <a14:compatExt xmlns:a14="http://schemas.microsoft.com/office/drawing/2010/main" spid="_x0000_s61441"/>
            </a:ext>
            <a:ext uri="{FF2B5EF4-FFF2-40B4-BE49-F238E27FC236}">
              <a16:creationId xmlns:a16="http://schemas.microsoft.com/office/drawing/2014/main" id="{C7E82B34-073C-4EC4-B1A2-13BE4AF373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39" name="CommandButton1" hidden="1">
          <a:extLst>
            <a:ext uri="{63B3BB69-23CF-44E3-9099-C40C66FF867C}">
              <a14:compatExt xmlns:a14="http://schemas.microsoft.com/office/drawing/2010/main" spid="_x0000_s61441"/>
            </a:ext>
            <a:ext uri="{FF2B5EF4-FFF2-40B4-BE49-F238E27FC236}">
              <a16:creationId xmlns:a16="http://schemas.microsoft.com/office/drawing/2014/main" id="{D3490EEC-8CEC-40DD-950C-CA3CB1DA8AC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0" name="CommandButton1" hidden="1">
          <a:extLst>
            <a:ext uri="{63B3BB69-23CF-44E3-9099-C40C66FF867C}">
              <a14:compatExt xmlns:a14="http://schemas.microsoft.com/office/drawing/2010/main" spid="_x0000_s61441"/>
            </a:ext>
            <a:ext uri="{FF2B5EF4-FFF2-40B4-BE49-F238E27FC236}">
              <a16:creationId xmlns:a16="http://schemas.microsoft.com/office/drawing/2014/main" id="{369038E2-495F-4239-BDE8-BE2B80502B0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1" name="CommandButton1" hidden="1">
          <a:extLst>
            <a:ext uri="{63B3BB69-23CF-44E3-9099-C40C66FF867C}">
              <a14:compatExt xmlns:a14="http://schemas.microsoft.com/office/drawing/2010/main" spid="_x0000_s61441"/>
            </a:ext>
            <a:ext uri="{FF2B5EF4-FFF2-40B4-BE49-F238E27FC236}">
              <a16:creationId xmlns:a16="http://schemas.microsoft.com/office/drawing/2014/main" id="{E4479CCE-D6F4-4789-93BE-A7C2289C400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2" name="CommandButton1" hidden="1">
          <a:extLst>
            <a:ext uri="{63B3BB69-23CF-44E3-9099-C40C66FF867C}">
              <a14:compatExt xmlns:a14="http://schemas.microsoft.com/office/drawing/2010/main" spid="_x0000_s61441"/>
            </a:ext>
            <a:ext uri="{FF2B5EF4-FFF2-40B4-BE49-F238E27FC236}">
              <a16:creationId xmlns:a16="http://schemas.microsoft.com/office/drawing/2014/main" id="{36E0F1F8-AA27-4494-B767-899B7DFDBCC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3" name="CommandButton1" hidden="1">
          <a:extLst>
            <a:ext uri="{63B3BB69-23CF-44E3-9099-C40C66FF867C}">
              <a14:compatExt xmlns:a14="http://schemas.microsoft.com/office/drawing/2010/main" spid="_x0000_s61441"/>
            </a:ext>
            <a:ext uri="{FF2B5EF4-FFF2-40B4-BE49-F238E27FC236}">
              <a16:creationId xmlns:a16="http://schemas.microsoft.com/office/drawing/2014/main" id="{FCF3BBA4-1F79-4517-A037-B41DD893BF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4" name="CommandButton1" hidden="1">
          <a:extLst>
            <a:ext uri="{63B3BB69-23CF-44E3-9099-C40C66FF867C}">
              <a14:compatExt xmlns:a14="http://schemas.microsoft.com/office/drawing/2010/main" spid="_x0000_s61441"/>
            </a:ext>
            <a:ext uri="{FF2B5EF4-FFF2-40B4-BE49-F238E27FC236}">
              <a16:creationId xmlns:a16="http://schemas.microsoft.com/office/drawing/2014/main" id="{BCB89898-A52C-4420-B092-D69AB5FB740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5" name="CommandButton1" hidden="1">
          <a:extLst>
            <a:ext uri="{63B3BB69-23CF-44E3-9099-C40C66FF867C}">
              <a14:compatExt xmlns:a14="http://schemas.microsoft.com/office/drawing/2010/main" spid="_x0000_s61441"/>
            </a:ext>
            <a:ext uri="{FF2B5EF4-FFF2-40B4-BE49-F238E27FC236}">
              <a16:creationId xmlns:a16="http://schemas.microsoft.com/office/drawing/2014/main" id="{BB3A4E48-54B6-42F4-B8BE-72DCF70F459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6" name="CommandButton1" hidden="1">
          <a:extLst>
            <a:ext uri="{63B3BB69-23CF-44E3-9099-C40C66FF867C}">
              <a14:compatExt xmlns:a14="http://schemas.microsoft.com/office/drawing/2010/main" spid="_x0000_s61441"/>
            </a:ext>
            <a:ext uri="{FF2B5EF4-FFF2-40B4-BE49-F238E27FC236}">
              <a16:creationId xmlns:a16="http://schemas.microsoft.com/office/drawing/2014/main" id="{38F643B8-AFC9-4D50-8130-CE1FDCC4977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7" name="CommandButton1" hidden="1">
          <a:extLst>
            <a:ext uri="{63B3BB69-23CF-44E3-9099-C40C66FF867C}">
              <a14:compatExt xmlns:a14="http://schemas.microsoft.com/office/drawing/2010/main" spid="_x0000_s61441"/>
            </a:ext>
            <a:ext uri="{FF2B5EF4-FFF2-40B4-BE49-F238E27FC236}">
              <a16:creationId xmlns:a16="http://schemas.microsoft.com/office/drawing/2014/main" id="{6EE80FB9-C1FC-4D95-A81B-9E727F3936E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8" name="CommandButton1" hidden="1">
          <a:extLst>
            <a:ext uri="{63B3BB69-23CF-44E3-9099-C40C66FF867C}">
              <a14:compatExt xmlns:a14="http://schemas.microsoft.com/office/drawing/2010/main" spid="_x0000_s61441"/>
            </a:ext>
            <a:ext uri="{FF2B5EF4-FFF2-40B4-BE49-F238E27FC236}">
              <a16:creationId xmlns:a16="http://schemas.microsoft.com/office/drawing/2014/main" id="{E78808E0-B370-4D31-80A6-C952EDFDF1C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49" name="CommandButton1" hidden="1">
          <a:extLst>
            <a:ext uri="{63B3BB69-23CF-44E3-9099-C40C66FF867C}">
              <a14:compatExt xmlns:a14="http://schemas.microsoft.com/office/drawing/2010/main" spid="_x0000_s61441"/>
            </a:ext>
            <a:ext uri="{FF2B5EF4-FFF2-40B4-BE49-F238E27FC236}">
              <a16:creationId xmlns:a16="http://schemas.microsoft.com/office/drawing/2014/main" id="{58206364-75C4-4832-937D-6DBF0248AB5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0" name="CommandButton1" hidden="1">
          <a:extLst>
            <a:ext uri="{63B3BB69-23CF-44E3-9099-C40C66FF867C}">
              <a14:compatExt xmlns:a14="http://schemas.microsoft.com/office/drawing/2010/main" spid="_x0000_s61441"/>
            </a:ext>
            <a:ext uri="{FF2B5EF4-FFF2-40B4-BE49-F238E27FC236}">
              <a16:creationId xmlns:a16="http://schemas.microsoft.com/office/drawing/2014/main" id="{59215718-005B-4FC8-8681-D36091979E5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1" name="CommandButton1" hidden="1">
          <a:extLst>
            <a:ext uri="{63B3BB69-23CF-44E3-9099-C40C66FF867C}">
              <a14:compatExt xmlns:a14="http://schemas.microsoft.com/office/drawing/2010/main" spid="_x0000_s61441"/>
            </a:ext>
            <a:ext uri="{FF2B5EF4-FFF2-40B4-BE49-F238E27FC236}">
              <a16:creationId xmlns:a16="http://schemas.microsoft.com/office/drawing/2014/main" id="{5262D464-080A-48FC-9660-FCEA2867D0F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2" name="CommandButton1" hidden="1">
          <a:extLst>
            <a:ext uri="{63B3BB69-23CF-44E3-9099-C40C66FF867C}">
              <a14:compatExt xmlns:a14="http://schemas.microsoft.com/office/drawing/2010/main" spid="_x0000_s61441"/>
            </a:ext>
            <a:ext uri="{FF2B5EF4-FFF2-40B4-BE49-F238E27FC236}">
              <a16:creationId xmlns:a16="http://schemas.microsoft.com/office/drawing/2014/main" id="{3263F856-8A41-45F3-9FC4-1534EF8B7BC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3" name="CommandButton1" hidden="1">
          <a:extLst>
            <a:ext uri="{63B3BB69-23CF-44E3-9099-C40C66FF867C}">
              <a14:compatExt xmlns:a14="http://schemas.microsoft.com/office/drawing/2010/main" spid="_x0000_s61441"/>
            </a:ext>
            <a:ext uri="{FF2B5EF4-FFF2-40B4-BE49-F238E27FC236}">
              <a16:creationId xmlns:a16="http://schemas.microsoft.com/office/drawing/2014/main" id="{524BF24C-AAFD-4936-A9CB-F1A7CFCC40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4" name="CommandButton1" hidden="1">
          <a:extLst>
            <a:ext uri="{63B3BB69-23CF-44E3-9099-C40C66FF867C}">
              <a14:compatExt xmlns:a14="http://schemas.microsoft.com/office/drawing/2010/main" spid="_x0000_s61441"/>
            </a:ext>
            <a:ext uri="{FF2B5EF4-FFF2-40B4-BE49-F238E27FC236}">
              <a16:creationId xmlns:a16="http://schemas.microsoft.com/office/drawing/2014/main" id="{687189B1-8393-4954-BFFB-D63DF2BE57B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5" name="CommandButton1" hidden="1">
          <a:extLst>
            <a:ext uri="{63B3BB69-23CF-44E3-9099-C40C66FF867C}">
              <a14:compatExt xmlns:a14="http://schemas.microsoft.com/office/drawing/2010/main" spid="_x0000_s61441"/>
            </a:ext>
            <a:ext uri="{FF2B5EF4-FFF2-40B4-BE49-F238E27FC236}">
              <a16:creationId xmlns:a16="http://schemas.microsoft.com/office/drawing/2014/main" id="{3CF60F16-5F09-4FE7-AFF5-235B4ACD3A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6" name="CommandButton1" hidden="1">
          <a:extLst>
            <a:ext uri="{63B3BB69-23CF-44E3-9099-C40C66FF867C}">
              <a14:compatExt xmlns:a14="http://schemas.microsoft.com/office/drawing/2010/main" spid="_x0000_s61441"/>
            </a:ext>
            <a:ext uri="{FF2B5EF4-FFF2-40B4-BE49-F238E27FC236}">
              <a16:creationId xmlns:a16="http://schemas.microsoft.com/office/drawing/2014/main" id="{1551D843-DA11-4E5E-9854-4CDF2E789A5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7" name="CommandButton1" hidden="1">
          <a:extLst>
            <a:ext uri="{63B3BB69-23CF-44E3-9099-C40C66FF867C}">
              <a14:compatExt xmlns:a14="http://schemas.microsoft.com/office/drawing/2010/main" spid="_x0000_s61441"/>
            </a:ext>
            <a:ext uri="{FF2B5EF4-FFF2-40B4-BE49-F238E27FC236}">
              <a16:creationId xmlns:a16="http://schemas.microsoft.com/office/drawing/2014/main" id="{A595ECB9-F6D0-42DF-B1D3-D9AF4D2D05D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858" name="CommandButton1" hidden="1">
          <a:extLst>
            <a:ext uri="{63B3BB69-23CF-44E3-9099-C40C66FF867C}">
              <a14:compatExt xmlns:a14="http://schemas.microsoft.com/office/drawing/2010/main" spid="_x0000_s61441"/>
            </a:ext>
            <a:ext uri="{FF2B5EF4-FFF2-40B4-BE49-F238E27FC236}">
              <a16:creationId xmlns:a16="http://schemas.microsoft.com/office/drawing/2014/main" id="{B205192B-1DCA-4335-96E6-90F6D4876695}"/>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59" name="CommandButton1" hidden="1">
          <a:extLst>
            <a:ext uri="{63B3BB69-23CF-44E3-9099-C40C66FF867C}">
              <a14:compatExt xmlns:a14="http://schemas.microsoft.com/office/drawing/2010/main" spid="_x0000_s61441"/>
            </a:ext>
            <a:ext uri="{FF2B5EF4-FFF2-40B4-BE49-F238E27FC236}">
              <a16:creationId xmlns:a16="http://schemas.microsoft.com/office/drawing/2014/main" id="{C4061A79-67EB-4FDB-A4C8-4623F95E1E0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0" name="CommandButton1" hidden="1">
          <a:extLst>
            <a:ext uri="{63B3BB69-23CF-44E3-9099-C40C66FF867C}">
              <a14:compatExt xmlns:a14="http://schemas.microsoft.com/office/drawing/2010/main" spid="_x0000_s61441"/>
            </a:ext>
            <a:ext uri="{FF2B5EF4-FFF2-40B4-BE49-F238E27FC236}">
              <a16:creationId xmlns:a16="http://schemas.microsoft.com/office/drawing/2014/main" id="{3CE8F658-631A-48C4-A560-2D62364C070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1" name="CommandButton1" hidden="1">
          <a:extLst>
            <a:ext uri="{63B3BB69-23CF-44E3-9099-C40C66FF867C}">
              <a14:compatExt xmlns:a14="http://schemas.microsoft.com/office/drawing/2010/main" spid="_x0000_s61441"/>
            </a:ext>
            <a:ext uri="{FF2B5EF4-FFF2-40B4-BE49-F238E27FC236}">
              <a16:creationId xmlns:a16="http://schemas.microsoft.com/office/drawing/2014/main" id="{E3DE8854-155C-4B70-BD03-D9AA871C305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2" name="CommandButton1" hidden="1">
          <a:extLst>
            <a:ext uri="{63B3BB69-23CF-44E3-9099-C40C66FF867C}">
              <a14:compatExt xmlns:a14="http://schemas.microsoft.com/office/drawing/2010/main" spid="_x0000_s61441"/>
            </a:ext>
            <a:ext uri="{FF2B5EF4-FFF2-40B4-BE49-F238E27FC236}">
              <a16:creationId xmlns:a16="http://schemas.microsoft.com/office/drawing/2014/main" id="{4C45E498-1B90-43EA-A3A3-8354C8FB70D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3" name="CommandButton1" hidden="1">
          <a:extLst>
            <a:ext uri="{63B3BB69-23CF-44E3-9099-C40C66FF867C}">
              <a14:compatExt xmlns:a14="http://schemas.microsoft.com/office/drawing/2010/main" spid="_x0000_s61441"/>
            </a:ext>
            <a:ext uri="{FF2B5EF4-FFF2-40B4-BE49-F238E27FC236}">
              <a16:creationId xmlns:a16="http://schemas.microsoft.com/office/drawing/2014/main" id="{615C29EF-DC57-4120-AA9F-05FB125DFAC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4" name="CommandButton1" hidden="1">
          <a:extLst>
            <a:ext uri="{63B3BB69-23CF-44E3-9099-C40C66FF867C}">
              <a14:compatExt xmlns:a14="http://schemas.microsoft.com/office/drawing/2010/main" spid="_x0000_s61441"/>
            </a:ext>
            <a:ext uri="{FF2B5EF4-FFF2-40B4-BE49-F238E27FC236}">
              <a16:creationId xmlns:a16="http://schemas.microsoft.com/office/drawing/2014/main" id="{01B36355-0133-45FB-A34B-C08F4F71351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5" name="CommandButton1" hidden="1">
          <a:extLst>
            <a:ext uri="{63B3BB69-23CF-44E3-9099-C40C66FF867C}">
              <a14:compatExt xmlns:a14="http://schemas.microsoft.com/office/drawing/2010/main" spid="_x0000_s61441"/>
            </a:ext>
            <a:ext uri="{FF2B5EF4-FFF2-40B4-BE49-F238E27FC236}">
              <a16:creationId xmlns:a16="http://schemas.microsoft.com/office/drawing/2014/main" id="{3AC3975C-65E9-4686-BAC2-F9DF12D1D61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6" name="CommandButton1" hidden="1">
          <a:extLst>
            <a:ext uri="{63B3BB69-23CF-44E3-9099-C40C66FF867C}">
              <a14:compatExt xmlns:a14="http://schemas.microsoft.com/office/drawing/2010/main" spid="_x0000_s61441"/>
            </a:ext>
            <a:ext uri="{FF2B5EF4-FFF2-40B4-BE49-F238E27FC236}">
              <a16:creationId xmlns:a16="http://schemas.microsoft.com/office/drawing/2014/main" id="{F63849DC-F97D-4CB5-AEAB-58113141848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7" name="CommandButton1" hidden="1">
          <a:extLst>
            <a:ext uri="{63B3BB69-23CF-44E3-9099-C40C66FF867C}">
              <a14:compatExt xmlns:a14="http://schemas.microsoft.com/office/drawing/2010/main" spid="_x0000_s61441"/>
            </a:ext>
            <a:ext uri="{FF2B5EF4-FFF2-40B4-BE49-F238E27FC236}">
              <a16:creationId xmlns:a16="http://schemas.microsoft.com/office/drawing/2014/main" id="{11DF6597-1A03-47F9-98F6-609AB0D7E9C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8" name="CommandButton1" hidden="1">
          <a:extLst>
            <a:ext uri="{63B3BB69-23CF-44E3-9099-C40C66FF867C}">
              <a14:compatExt xmlns:a14="http://schemas.microsoft.com/office/drawing/2010/main" spid="_x0000_s61441"/>
            </a:ext>
            <a:ext uri="{FF2B5EF4-FFF2-40B4-BE49-F238E27FC236}">
              <a16:creationId xmlns:a16="http://schemas.microsoft.com/office/drawing/2014/main" id="{F10E2D58-8934-4BEF-BA46-DBF9AA87C70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69" name="CommandButton1" hidden="1">
          <a:extLst>
            <a:ext uri="{63B3BB69-23CF-44E3-9099-C40C66FF867C}">
              <a14:compatExt xmlns:a14="http://schemas.microsoft.com/office/drawing/2010/main" spid="_x0000_s61441"/>
            </a:ext>
            <a:ext uri="{FF2B5EF4-FFF2-40B4-BE49-F238E27FC236}">
              <a16:creationId xmlns:a16="http://schemas.microsoft.com/office/drawing/2014/main" id="{4FB721AD-4066-48E7-8FF9-2E2B2598504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0" name="CommandButton1" hidden="1">
          <a:extLst>
            <a:ext uri="{63B3BB69-23CF-44E3-9099-C40C66FF867C}">
              <a14:compatExt xmlns:a14="http://schemas.microsoft.com/office/drawing/2010/main" spid="_x0000_s61441"/>
            </a:ext>
            <a:ext uri="{FF2B5EF4-FFF2-40B4-BE49-F238E27FC236}">
              <a16:creationId xmlns:a16="http://schemas.microsoft.com/office/drawing/2014/main" id="{4D424A84-73EB-4939-B464-F5C47202FA4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1" name="CommandButton1" hidden="1">
          <a:extLst>
            <a:ext uri="{63B3BB69-23CF-44E3-9099-C40C66FF867C}">
              <a14:compatExt xmlns:a14="http://schemas.microsoft.com/office/drawing/2010/main" spid="_x0000_s61441"/>
            </a:ext>
            <a:ext uri="{FF2B5EF4-FFF2-40B4-BE49-F238E27FC236}">
              <a16:creationId xmlns:a16="http://schemas.microsoft.com/office/drawing/2014/main" id="{1F57EC21-C252-4DC6-8D10-E813DBC2978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2" name="CommandButton1" hidden="1">
          <a:extLst>
            <a:ext uri="{63B3BB69-23CF-44E3-9099-C40C66FF867C}">
              <a14:compatExt xmlns:a14="http://schemas.microsoft.com/office/drawing/2010/main" spid="_x0000_s61441"/>
            </a:ext>
            <a:ext uri="{FF2B5EF4-FFF2-40B4-BE49-F238E27FC236}">
              <a16:creationId xmlns:a16="http://schemas.microsoft.com/office/drawing/2014/main" id="{ABF2E691-5A0C-454C-98A0-311FD3191C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3" name="CommandButton1" hidden="1">
          <a:extLst>
            <a:ext uri="{63B3BB69-23CF-44E3-9099-C40C66FF867C}">
              <a14:compatExt xmlns:a14="http://schemas.microsoft.com/office/drawing/2010/main" spid="_x0000_s61441"/>
            </a:ext>
            <a:ext uri="{FF2B5EF4-FFF2-40B4-BE49-F238E27FC236}">
              <a16:creationId xmlns:a16="http://schemas.microsoft.com/office/drawing/2014/main" id="{DEF9B332-5275-4C65-BBB2-89D74D824C2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4" name="CommandButton1" hidden="1">
          <a:extLst>
            <a:ext uri="{63B3BB69-23CF-44E3-9099-C40C66FF867C}">
              <a14:compatExt xmlns:a14="http://schemas.microsoft.com/office/drawing/2010/main" spid="_x0000_s61441"/>
            </a:ext>
            <a:ext uri="{FF2B5EF4-FFF2-40B4-BE49-F238E27FC236}">
              <a16:creationId xmlns:a16="http://schemas.microsoft.com/office/drawing/2014/main" id="{02C655E5-BA94-4B31-AA5E-DDC6A2D521B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5" name="CommandButton1" hidden="1">
          <a:extLst>
            <a:ext uri="{63B3BB69-23CF-44E3-9099-C40C66FF867C}">
              <a14:compatExt xmlns:a14="http://schemas.microsoft.com/office/drawing/2010/main" spid="_x0000_s61441"/>
            </a:ext>
            <a:ext uri="{FF2B5EF4-FFF2-40B4-BE49-F238E27FC236}">
              <a16:creationId xmlns:a16="http://schemas.microsoft.com/office/drawing/2014/main" id="{88AC897A-92AF-402D-83F7-55BA2BD59D8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6" name="CommandButton1" hidden="1">
          <a:extLst>
            <a:ext uri="{63B3BB69-23CF-44E3-9099-C40C66FF867C}">
              <a14:compatExt xmlns:a14="http://schemas.microsoft.com/office/drawing/2010/main" spid="_x0000_s61441"/>
            </a:ext>
            <a:ext uri="{FF2B5EF4-FFF2-40B4-BE49-F238E27FC236}">
              <a16:creationId xmlns:a16="http://schemas.microsoft.com/office/drawing/2014/main" id="{70478596-4774-49F6-B72F-D7A6D970879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7" name="CommandButton1" hidden="1">
          <a:extLst>
            <a:ext uri="{63B3BB69-23CF-44E3-9099-C40C66FF867C}">
              <a14:compatExt xmlns:a14="http://schemas.microsoft.com/office/drawing/2010/main" spid="_x0000_s61441"/>
            </a:ext>
            <a:ext uri="{FF2B5EF4-FFF2-40B4-BE49-F238E27FC236}">
              <a16:creationId xmlns:a16="http://schemas.microsoft.com/office/drawing/2014/main" id="{1E52A965-B004-40C7-A89C-B1BAE3F2652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8" name="CommandButton1" hidden="1">
          <a:extLst>
            <a:ext uri="{63B3BB69-23CF-44E3-9099-C40C66FF867C}">
              <a14:compatExt xmlns:a14="http://schemas.microsoft.com/office/drawing/2010/main" spid="_x0000_s61441"/>
            </a:ext>
            <a:ext uri="{FF2B5EF4-FFF2-40B4-BE49-F238E27FC236}">
              <a16:creationId xmlns:a16="http://schemas.microsoft.com/office/drawing/2014/main" id="{DF4528BA-2A34-4B19-82B0-BD70D89C88A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79" name="CommandButton1" hidden="1">
          <a:extLst>
            <a:ext uri="{63B3BB69-23CF-44E3-9099-C40C66FF867C}">
              <a14:compatExt xmlns:a14="http://schemas.microsoft.com/office/drawing/2010/main" spid="_x0000_s61441"/>
            </a:ext>
            <a:ext uri="{FF2B5EF4-FFF2-40B4-BE49-F238E27FC236}">
              <a16:creationId xmlns:a16="http://schemas.microsoft.com/office/drawing/2014/main" id="{2CD86BB1-4B3C-47F8-9517-619FADAF875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880" name="CommandButton1" hidden="1">
          <a:extLst>
            <a:ext uri="{63B3BB69-23CF-44E3-9099-C40C66FF867C}">
              <a14:compatExt xmlns:a14="http://schemas.microsoft.com/office/drawing/2010/main" spid="_x0000_s61441"/>
            </a:ext>
            <a:ext uri="{FF2B5EF4-FFF2-40B4-BE49-F238E27FC236}">
              <a16:creationId xmlns:a16="http://schemas.microsoft.com/office/drawing/2014/main" id="{1F3734AD-D816-4A5D-B42B-F1726A2CDC2A}"/>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1" name="CommandButton1" hidden="1">
          <a:extLst>
            <a:ext uri="{63B3BB69-23CF-44E3-9099-C40C66FF867C}">
              <a14:compatExt xmlns:a14="http://schemas.microsoft.com/office/drawing/2010/main" spid="_x0000_s61441"/>
            </a:ext>
            <a:ext uri="{FF2B5EF4-FFF2-40B4-BE49-F238E27FC236}">
              <a16:creationId xmlns:a16="http://schemas.microsoft.com/office/drawing/2014/main" id="{FBA1C305-D51C-4E89-B473-859BAB346A8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2" name="CommandButton1" hidden="1">
          <a:extLst>
            <a:ext uri="{63B3BB69-23CF-44E3-9099-C40C66FF867C}">
              <a14:compatExt xmlns:a14="http://schemas.microsoft.com/office/drawing/2010/main" spid="_x0000_s61441"/>
            </a:ext>
            <a:ext uri="{FF2B5EF4-FFF2-40B4-BE49-F238E27FC236}">
              <a16:creationId xmlns:a16="http://schemas.microsoft.com/office/drawing/2014/main" id="{B1DBF773-498A-44C8-A327-9AE3EB5CD62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3" name="CommandButton1" hidden="1">
          <a:extLst>
            <a:ext uri="{63B3BB69-23CF-44E3-9099-C40C66FF867C}">
              <a14:compatExt xmlns:a14="http://schemas.microsoft.com/office/drawing/2010/main" spid="_x0000_s61441"/>
            </a:ext>
            <a:ext uri="{FF2B5EF4-FFF2-40B4-BE49-F238E27FC236}">
              <a16:creationId xmlns:a16="http://schemas.microsoft.com/office/drawing/2014/main" id="{D5D23844-1644-4E97-A650-30E82ED1120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4" name="CommandButton1" hidden="1">
          <a:extLst>
            <a:ext uri="{63B3BB69-23CF-44E3-9099-C40C66FF867C}">
              <a14:compatExt xmlns:a14="http://schemas.microsoft.com/office/drawing/2010/main" spid="_x0000_s61441"/>
            </a:ext>
            <a:ext uri="{FF2B5EF4-FFF2-40B4-BE49-F238E27FC236}">
              <a16:creationId xmlns:a16="http://schemas.microsoft.com/office/drawing/2014/main" id="{340F9B13-ADB0-407B-9B00-B2C816D12C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5" name="CommandButton1" hidden="1">
          <a:extLst>
            <a:ext uri="{63B3BB69-23CF-44E3-9099-C40C66FF867C}">
              <a14:compatExt xmlns:a14="http://schemas.microsoft.com/office/drawing/2010/main" spid="_x0000_s61441"/>
            </a:ext>
            <a:ext uri="{FF2B5EF4-FFF2-40B4-BE49-F238E27FC236}">
              <a16:creationId xmlns:a16="http://schemas.microsoft.com/office/drawing/2014/main" id="{497DF329-6977-4884-8D64-526C18F273F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6" name="CommandButton1" hidden="1">
          <a:extLst>
            <a:ext uri="{63B3BB69-23CF-44E3-9099-C40C66FF867C}">
              <a14:compatExt xmlns:a14="http://schemas.microsoft.com/office/drawing/2010/main" spid="_x0000_s61441"/>
            </a:ext>
            <a:ext uri="{FF2B5EF4-FFF2-40B4-BE49-F238E27FC236}">
              <a16:creationId xmlns:a16="http://schemas.microsoft.com/office/drawing/2014/main" id="{754DF0F8-01DD-4EBC-8D8C-B33DED489D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7" name="CommandButton1" hidden="1">
          <a:extLst>
            <a:ext uri="{63B3BB69-23CF-44E3-9099-C40C66FF867C}">
              <a14:compatExt xmlns:a14="http://schemas.microsoft.com/office/drawing/2010/main" spid="_x0000_s61441"/>
            </a:ext>
            <a:ext uri="{FF2B5EF4-FFF2-40B4-BE49-F238E27FC236}">
              <a16:creationId xmlns:a16="http://schemas.microsoft.com/office/drawing/2014/main" id="{E97A62C3-D3D8-427B-B72E-83C932DF25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8" name="CommandButton1" hidden="1">
          <a:extLst>
            <a:ext uri="{63B3BB69-23CF-44E3-9099-C40C66FF867C}">
              <a14:compatExt xmlns:a14="http://schemas.microsoft.com/office/drawing/2010/main" spid="_x0000_s61441"/>
            </a:ext>
            <a:ext uri="{FF2B5EF4-FFF2-40B4-BE49-F238E27FC236}">
              <a16:creationId xmlns:a16="http://schemas.microsoft.com/office/drawing/2014/main" id="{1609C68C-3974-46D2-8DEA-191B0CA57AF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89" name="CommandButton1" hidden="1">
          <a:extLst>
            <a:ext uri="{63B3BB69-23CF-44E3-9099-C40C66FF867C}">
              <a14:compatExt xmlns:a14="http://schemas.microsoft.com/office/drawing/2010/main" spid="_x0000_s61441"/>
            </a:ext>
            <a:ext uri="{FF2B5EF4-FFF2-40B4-BE49-F238E27FC236}">
              <a16:creationId xmlns:a16="http://schemas.microsoft.com/office/drawing/2014/main" id="{DB8F3EAF-0343-4DD8-BB5A-C86F3BD4CED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0" name="CommandButton1" hidden="1">
          <a:extLst>
            <a:ext uri="{63B3BB69-23CF-44E3-9099-C40C66FF867C}">
              <a14:compatExt xmlns:a14="http://schemas.microsoft.com/office/drawing/2010/main" spid="_x0000_s61441"/>
            </a:ext>
            <a:ext uri="{FF2B5EF4-FFF2-40B4-BE49-F238E27FC236}">
              <a16:creationId xmlns:a16="http://schemas.microsoft.com/office/drawing/2014/main" id="{EDF36FF7-4979-4CCF-970C-B7DBF77E2B3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1" name="CommandButton1" hidden="1">
          <a:extLst>
            <a:ext uri="{63B3BB69-23CF-44E3-9099-C40C66FF867C}">
              <a14:compatExt xmlns:a14="http://schemas.microsoft.com/office/drawing/2010/main" spid="_x0000_s61441"/>
            </a:ext>
            <a:ext uri="{FF2B5EF4-FFF2-40B4-BE49-F238E27FC236}">
              <a16:creationId xmlns:a16="http://schemas.microsoft.com/office/drawing/2014/main" id="{3ED671E0-E326-4C96-9BA7-6437701858F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2" name="CommandButton1" hidden="1">
          <a:extLst>
            <a:ext uri="{63B3BB69-23CF-44E3-9099-C40C66FF867C}">
              <a14:compatExt xmlns:a14="http://schemas.microsoft.com/office/drawing/2010/main" spid="_x0000_s61441"/>
            </a:ext>
            <a:ext uri="{FF2B5EF4-FFF2-40B4-BE49-F238E27FC236}">
              <a16:creationId xmlns:a16="http://schemas.microsoft.com/office/drawing/2014/main" id="{20E4CB5F-AC73-4C93-94CA-E51EFCEA290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3" name="CommandButton1" hidden="1">
          <a:extLst>
            <a:ext uri="{63B3BB69-23CF-44E3-9099-C40C66FF867C}">
              <a14:compatExt xmlns:a14="http://schemas.microsoft.com/office/drawing/2010/main" spid="_x0000_s61441"/>
            </a:ext>
            <a:ext uri="{FF2B5EF4-FFF2-40B4-BE49-F238E27FC236}">
              <a16:creationId xmlns:a16="http://schemas.microsoft.com/office/drawing/2014/main" id="{AB755D98-D9D7-44C7-B7AD-5886EFC6D76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4" name="CommandButton1" hidden="1">
          <a:extLst>
            <a:ext uri="{63B3BB69-23CF-44E3-9099-C40C66FF867C}">
              <a14:compatExt xmlns:a14="http://schemas.microsoft.com/office/drawing/2010/main" spid="_x0000_s61441"/>
            </a:ext>
            <a:ext uri="{FF2B5EF4-FFF2-40B4-BE49-F238E27FC236}">
              <a16:creationId xmlns:a16="http://schemas.microsoft.com/office/drawing/2014/main" id="{792E363D-8907-48D2-A51B-98BBC4AA8A3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5" name="CommandButton1" hidden="1">
          <a:extLst>
            <a:ext uri="{63B3BB69-23CF-44E3-9099-C40C66FF867C}">
              <a14:compatExt xmlns:a14="http://schemas.microsoft.com/office/drawing/2010/main" spid="_x0000_s61441"/>
            </a:ext>
            <a:ext uri="{FF2B5EF4-FFF2-40B4-BE49-F238E27FC236}">
              <a16:creationId xmlns:a16="http://schemas.microsoft.com/office/drawing/2014/main" id="{39F498F0-069A-4BF4-963D-A3A9A86B98A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6" name="CommandButton1" hidden="1">
          <a:extLst>
            <a:ext uri="{63B3BB69-23CF-44E3-9099-C40C66FF867C}">
              <a14:compatExt xmlns:a14="http://schemas.microsoft.com/office/drawing/2010/main" spid="_x0000_s61441"/>
            </a:ext>
            <a:ext uri="{FF2B5EF4-FFF2-40B4-BE49-F238E27FC236}">
              <a16:creationId xmlns:a16="http://schemas.microsoft.com/office/drawing/2014/main" id="{54491683-D3EE-4B1E-91A3-84B39D07242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7" name="CommandButton1" hidden="1">
          <a:extLst>
            <a:ext uri="{63B3BB69-23CF-44E3-9099-C40C66FF867C}">
              <a14:compatExt xmlns:a14="http://schemas.microsoft.com/office/drawing/2010/main" spid="_x0000_s61441"/>
            </a:ext>
            <a:ext uri="{FF2B5EF4-FFF2-40B4-BE49-F238E27FC236}">
              <a16:creationId xmlns:a16="http://schemas.microsoft.com/office/drawing/2014/main" id="{420AFA8E-72AC-4DB6-BDD0-6CCCA59D75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8" name="CommandButton1" hidden="1">
          <a:extLst>
            <a:ext uri="{63B3BB69-23CF-44E3-9099-C40C66FF867C}">
              <a14:compatExt xmlns:a14="http://schemas.microsoft.com/office/drawing/2010/main" spid="_x0000_s61441"/>
            </a:ext>
            <a:ext uri="{FF2B5EF4-FFF2-40B4-BE49-F238E27FC236}">
              <a16:creationId xmlns:a16="http://schemas.microsoft.com/office/drawing/2014/main" id="{16A7AB9D-DA9A-4CD0-AB17-10C59DE94F1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899" name="CommandButton1" hidden="1">
          <a:extLst>
            <a:ext uri="{63B3BB69-23CF-44E3-9099-C40C66FF867C}">
              <a14:compatExt xmlns:a14="http://schemas.microsoft.com/office/drawing/2010/main" spid="_x0000_s61441"/>
            </a:ext>
            <a:ext uri="{FF2B5EF4-FFF2-40B4-BE49-F238E27FC236}">
              <a16:creationId xmlns:a16="http://schemas.microsoft.com/office/drawing/2014/main" id="{8397102B-FD74-4C43-B362-90DB473B545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0" name="CommandButton1" hidden="1">
          <a:extLst>
            <a:ext uri="{63B3BB69-23CF-44E3-9099-C40C66FF867C}">
              <a14:compatExt xmlns:a14="http://schemas.microsoft.com/office/drawing/2010/main" spid="_x0000_s61441"/>
            </a:ext>
            <a:ext uri="{FF2B5EF4-FFF2-40B4-BE49-F238E27FC236}">
              <a16:creationId xmlns:a16="http://schemas.microsoft.com/office/drawing/2014/main" id="{31A698C7-445D-4E34-9155-5D2DA6DEB1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1" name="CommandButton1" hidden="1">
          <a:extLst>
            <a:ext uri="{63B3BB69-23CF-44E3-9099-C40C66FF867C}">
              <a14:compatExt xmlns:a14="http://schemas.microsoft.com/office/drawing/2010/main" spid="_x0000_s61441"/>
            </a:ext>
            <a:ext uri="{FF2B5EF4-FFF2-40B4-BE49-F238E27FC236}">
              <a16:creationId xmlns:a16="http://schemas.microsoft.com/office/drawing/2014/main" id="{36472B8C-9FAE-44A6-99B9-0F2C89A24CE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902" name="CommandButton1" hidden="1">
          <a:extLst>
            <a:ext uri="{63B3BB69-23CF-44E3-9099-C40C66FF867C}">
              <a14:compatExt xmlns:a14="http://schemas.microsoft.com/office/drawing/2010/main" spid="_x0000_s61441"/>
            </a:ext>
            <a:ext uri="{FF2B5EF4-FFF2-40B4-BE49-F238E27FC236}">
              <a16:creationId xmlns:a16="http://schemas.microsoft.com/office/drawing/2014/main" id="{60BDCD75-8CB5-45B1-8B38-4A67BB9CC99F}"/>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3" name="CommandButton1" hidden="1">
          <a:extLst>
            <a:ext uri="{63B3BB69-23CF-44E3-9099-C40C66FF867C}">
              <a14:compatExt xmlns:a14="http://schemas.microsoft.com/office/drawing/2010/main" spid="_x0000_s61441"/>
            </a:ext>
            <a:ext uri="{FF2B5EF4-FFF2-40B4-BE49-F238E27FC236}">
              <a16:creationId xmlns:a16="http://schemas.microsoft.com/office/drawing/2014/main" id="{D0473A64-003F-47B4-97D2-C25307E0CAE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4" name="CommandButton1" hidden="1">
          <a:extLst>
            <a:ext uri="{63B3BB69-23CF-44E3-9099-C40C66FF867C}">
              <a14:compatExt xmlns:a14="http://schemas.microsoft.com/office/drawing/2010/main" spid="_x0000_s61441"/>
            </a:ext>
            <a:ext uri="{FF2B5EF4-FFF2-40B4-BE49-F238E27FC236}">
              <a16:creationId xmlns:a16="http://schemas.microsoft.com/office/drawing/2014/main" id="{F997FB92-BCB3-4573-9097-55D2F173BC1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5" name="CommandButton1" hidden="1">
          <a:extLst>
            <a:ext uri="{63B3BB69-23CF-44E3-9099-C40C66FF867C}">
              <a14:compatExt xmlns:a14="http://schemas.microsoft.com/office/drawing/2010/main" spid="_x0000_s61441"/>
            </a:ext>
            <a:ext uri="{FF2B5EF4-FFF2-40B4-BE49-F238E27FC236}">
              <a16:creationId xmlns:a16="http://schemas.microsoft.com/office/drawing/2014/main" id="{61FDCF71-9F16-420F-8967-063FD9B7ECD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6" name="CommandButton1" hidden="1">
          <a:extLst>
            <a:ext uri="{63B3BB69-23CF-44E3-9099-C40C66FF867C}">
              <a14:compatExt xmlns:a14="http://schemas.microsoft.com/office/drawing/2010/main" spid="_x0000_s61441"/>
            </a:ext>
            <a:ext uri="{FF2B5EF4-FFF2-40B4-BE49-F238E27FC236}">
              <a16:creationId xmlns:a16="http://schemas.microsoft.com/office/drawing/2014/main" id="{A216FBC8-9D11-40F5-8A95-E930F3657C5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7" name="CommandButton1" hidden="1">
          <a:extLst>
            <a:ext uri="{63B3BB69-23CF-44E3-9099-C40C66FF867C}">
              <a14:compatExt xmlns:a14="http://schemas.microsoft.com/office/drawing/2010/main" spid="_x0000_s61441"/>
            </a:ext>
            <a:ext uri="{FF2B5EF4-FFF2-40B4-BE49-F238E27FC236}">
              <a16:creationId xmlns:a16="http://schemas.microsoft.com/office/drawing/2014/main" id="{1FC8E8E0-9D01-4772-A2BA-7BDD2E14A28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8" name="CommandButton1" hidden="1">
          <a:extLst>
            <a:ext uri="{63B3BB69-23CF-44E3-9099-C40C66FF867C}">
              <a14:compatExt xmlns:a14="http://schemas.microsoft.com/office/drawing/2010/main" spid="_x0000_s61441"/>
            </a:ext>
            <a:ext uri="{FF2B5EF4-FFF2-40B4-BE49-F238E27FC236}">
              <a16:creationId xmlns:a16="http://schemas.microsoft.com/office/drawing/2014/main" id="{231DC55C-3A16-4962-97BD-A06576BAF2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09" name="CommandButton1" hidden="1">
          <a:extLst>
            <a:ext uri="{63B3BB69-23CF-44E3-9099-C40C66FF867C}">
              <a14:compatExt xmlns:a14="http://schemas.microsoft.com/office/drawing/2010/main" spid="_x0000_s61441"/>
            </a:ext>
            <a:ext uri="{FF2B5EF4-FFF2-40B4-BE49-F238E27FC236}">
              <a16:creationId xmlns:a16="http://schemas.microsoft.com/office/drawing/2014/main" id="{7647FEC7-F8FC-4689-AC34-2B85C1BBD7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0" name="CommandButton1" hidden="1">
          <a:extLst>
            <a:ext uri="{63B3BB69-23CF-44E3-9099-C40C66FF867C}">
              <a14:compatExt xmlns:a14="http://schemas.microsoft.com/office/drawing/2010/main" spid="_x0000_s61441"/>
            </a:ext>
            <a:ext uri="{FF2B5EF4-FFF2-40B4-BE49-F238E27FC236}">
              <a16:creationId xmlns:a16="http://schemas.microsoft.com/office/drawing/2014/main" id="{9344B7AB-5C4B-449E-B70E-9CA03AC9F2F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1" name="CommandButton1" hidden="1">
          <a:extLst>
            <a:ext uri="{63B3BB69-23CF-44E3-9099-C40C66FF867C}">
              <a14:compatExt xmlns:a14="http://schemas.microsoft.com/office/drawing/2010/main" spid="_x0000_s61441"/>
            </a:ext>
            <a:ext uri="{FF2B5EF4-FFF2-40B4-BE49-F238E27FC236}">
              <a16:creationId xmlns:a16="http://schemas.microsoft.com/office/drawing/2014/main" id="{33F98915-1F35-437A-B3BA-6714A7BFF61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2" name="CommandButton1" hidden="1">
          <a:extLst>
            <a:ext uri="{63B3BB69-23CF-44E3-9099-C40C66FF867C}">
              <a14:compatExt xmlns:a14="http://schemas.microsoft.com/office/drawing/2010/main" spid="_x0000_s61441"/>
            </a:ext>
            <a:ext uri="{FF2B5EF4-FFF2-40B4-BE49-F238E27FC236}">
              <a16:creationId xmlns:a16="http://schemas.microsoft.com/office/drawing/2014/main" id="{C54BC345-4D6F-4F2C-95D0-C38D14EC986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3" name="CommandButton1" hidden="1">
          <a:extLst>
            <a:ext uri="{63B3BB69-23CF-44E3-9099-C40C66FF867C}">
              <a14:compatExt xmlns:a14="http://schemas.microsoft.com/office/drawing/2010/main" spid="_x0000_s61441"/>
            </a:ext>
            <a:ext uri="{FF2B5EF4-FFF2-40B4-BE49-F238E27FC236}">
              <a16:creationId xmlns:a16="http://schemas.microsoft.com/office/drawing/2014/main" id="{EEF19585-DDA6-4349-AAC3-202A147A40C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4" name="CommandButton1" hidden="1">
          <a:extLst>
            <a:ext uri="{63B3BB69-23CF-44E3-9099-C40C66FF867C}">
              <a14:compatExt xmlns:a14="http://schemas.microsoft.com/office/drawing/2010/main" spid="_x0000_s61441"/>
            </a:ext>
            <a:ext uri="{FF2B5EF4-FFF2-40B4-BE49-F238E27FC236}">
              <a16:creationId xmlns:a16="http://schemas.microsoft.com/office/drawing/2014/main" id="{E8B24187-1B27-4A93-A5B7-B05F3AF2231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5" name="CommandButton1" hidden="1">
          <a:extLst>
            <a:ext uri="{63B3BB69-23CF-44E3-9099-C40C66FF867C}">
              <a14:compatExt xmlns:a14="http://schemas.microsoft.com/office/drawing/2010/main" spid="_x0000_s61441"/>
            </a:ext>
            <a:ext uri="{FF2B5EF4-FFF2-40B4-BE49-F238E27FC236}">
              <a16:creationId xmlns:a16="http://schemas.microsoft.com/office/drawing/2014/main" id="{629C6B6B-537D-4D6F-855C-5E2BE33B1D8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6" name="CommandButton1" hidden="1">
          <a:extLst>
            <a:ext uri="{63B3BB69-23CF-44E3-9099-C40C66FF867C}">
              <a14:compatExt xmlns:a14="http://schemas.microsoft.com/office/drawing/2010/main" spid="_x0000_s61441"/>
            </a:ext>
            <a:ext uri="{FF2B5EF4-FFF2-40B4-BE49-F238E27FC236}">
              <a16:creationId xmlns:a16="http://schemas.microsoft.com/office/drawing/2014/main" id="{FDC428B7-97CE-4FB6-8E0D-B1979339BD6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7" name="CommandButton1" hidden="1">
          <a:extLst>
            <a:ext uri="{63B3BB69-23CF-44E3-9099-C40C66FF867C}">
              <a14:compatExt xmlns:a14="http://schemas.microsoft.com/office/drawing/2010/main" spid="_x0000_s61441"/>
            </a:ext>
            <a:ext uri="{FF2B5EF4-FFF2-40B4-BE49-F238E27FC236}">
              <a16:creationId xmlns:a16="http://schemas.microsoft.com/office/drawing/2014/main" id="{95318D06-6953-4233-BFD0-AD5CD8DA56B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8" name="CommandButton1" hidden="1">
          <a:extLst>
            <a:ext uri="{63B3BB69-23CF-44E3-9099-C40C66FF867C}">
              <a14:compatExt xmlns:a14="http://schemas.microsoft.com/office/drawing/2010/main" spid="_x0000_s61441"/>
            </a:ext>
            <a:ext uri="{FF2B5EF4-FFF2-40B4-BE49-F238E27FC236}">
              <a16:creationId xmlns:a16="http://schemas.microsoft.com/office/drawing/2014/main" id="{DCA76188-BD23-4270-A2E5-97798ACB31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19" name="CommandButton1" hidden="1">
          <a:extLst>
            <a:ext uri="{63B3BB69-23CF-44E3-9099-C40C66FF867C}">
              <a14:compatExt xmlns:a14="http://schemas.microsoft.com/office/drawing/2010/main" spid="_x0000_s61441"/>
            </a:ext>
            <a:ext uri="{FF2B5EF4-FFF2-40B4-BE49-F238E27FC236}">
              <a16:creationId xmlns:a16="http://schemas.microsoft.com/office/drawing/2014/main" id="{D20C3511-7821-4511-B073-A8F4EC13E52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0" name="CommandButton1" hidden="1">
          <a:extLst>
            <a:ext uri="{63B3BB69-23CF-44E3-9099-C40C66FF867C}">
              <a14:compatExt xmlns:a14="http://schemas.microsoft.com/office/drawing/2010/main" spid="_x0000_s61441"/>
            </a:ext>
            <a:ext uri="{FF2B5EF4-FFF2-40B4-BE49-F238E27FC236}">
              <a16:creationId xmlns:a16="http://schemas.microsoft.com/office/drawing/2014/main" id="{4771E9F0-720B-499D-A991-075131C0217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1" name="CommandButton1" hidden="1">
          <a:extLst>
            <a:ext uri="{63B3BB69-23CF-44E3-9099-C40C66FF867C}">
              <a14:compatExt xmlns:a14="http://schemas.microsoft.com/office/drawing/2010/main" spid="_x0000_s61441"/>
            </a:ext>
            <a:ext uri="{FF2B5EF4-FFF2-40B4-BE49-F238E27FC236}">
              <a16:creationId xmlns:a16="http://schemas.microsoft.com/office/drawing/2014/main" id="{5CB70778-17E4-46F4-8412-431B70B3CB9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2" name="CommandButton1" hidden="1">
          <a:extLst>
            <a:ext uri="{63B3BB69-23CF-44E3-9099-C40C66FF867C}">
              <a14:compatExt xmlns:a14="http://schemas.microsoft.com/office/drawing/2010/main" spid="_x0000_s61441"/>
            </a:ext>
            <a:ext uri="{FF2B5EF4-FFF2-40B4-BE49-F238E27FC236}">
              <a16:creationId xmlns:a16="http://schemas.microsoft.com/office/drawing/2014/main" id="{4242C78D-C99F-4AF8-BCE1-DACCCEC358A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3" name="CommandButton1" hidden="1">
          <a:extLst>
            <a:ext uri="{63B3BB69-23CF-44E3-9099-C40C66FF867C}">
              <a14:compatExt xmlns:a14="http://schemas.microsoft.com/office/drawing/2010/main" spid="_x0000_s61441"/>
            </a:ext>
            <a:ext uri="{FF2B5EF4-FFF2-40B4-BE49-F238E27FC236}">
              <a16:creationId xmlns:a16="http://schemas.microsoft.com/office/drawing/2014/main" id="{0AFDE055-056C-40C7-825A-1EF87502D1C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924" name="CommandButton1" hidden="1">
          <a:extLst>
            <a:ext uri="{63B3BB69-23CF-44E3-9099-C40C66FF867C}">
              <a14:compatExt xmlns:a14="http://schemas.microsoft.com/office/drawing/2010/main" spid="_x0000_s61441"/>
            </a:ext>
            <a:ext uri="{FF2B5EF4-FFF2-40B4-BE49-F238E27FC236}">
              <a16:creationId xmlns:a16="http://schemas.microsoft.com/office/drawing/2014/main" id="{A7A91639-38DB-4F05-B58B-A40E88D33B5A}"/>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5" name="CommandButton1" hidden="1">
          <a:extLst>
            <a:ext uri="{63B3BB69-23CF-44E3-9099-C40C66FF867C}">
              <a14:compatExt xmlns:a14="http://schemas.microsoft.com/office/drawing/2010/main" spid="_x0000_s61441"/>
            </a:ext>
            <a:ext uri="{FF2B5EF4-FFF2-40B4-BE49-F238E27FC236}">
              <a16:creationId xmlns:a16="http://schemas.microsoft.com/office/drawing/2014/main" id="{B4C31EF6-59D6-4163-AB90-14DA00B2010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6" name="CommandButton1" hidden="1">
          <a:extLst>
            <a:ext uri="{63B3BB69-23CF-44E3-9099-C40C66FF867C}">
              <a14:compatExt xmlns:a14="http://schemas.microsoft.com/office/drawing/2010/main" spid="_x0000_s61441"/>
            </a:ext>
            <a:ext uri="{FF2B5EF4-FFF2-40B4-BE49-F238E27FC236}">
              <a16:creationId xmlns:a16="http://schemas.microsoft.com/office/drawing/2014/main" id="{5FB0508E-EAF7-4E8A-99B6-C239494E70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7" name="CommandButton1" hidden="1">
          <a:extLst>
            <a:ext uri="{63B3BB69-23CF-44E3-9099-C40C66FF867C}">
              <a14:compatExt xmlns:a14="http://schemas.microsoft.com/office/drawing/2010/main" spid="_x0000_s61441"/>
            </a:ext>
            <a:ext uri="{FF2B5EF4-FFF2-40B4-BE49-F238E27FC236}">
              <a16:creationId xmlns:a16="http://schemas.microsoft.com/office/drawing/2014/main" id="{576F2AD6-7583-4F96-AA84-2B61E6BBC75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8" name="CommandButton1" hidden="1">
          <a:extLst>
            <a:ext uri="{63B3BB69-23CF-44E3-9099-C40C66FF867C}">
              <a14:compatExt xmlns:a14="http://schemas.microsoft.com/office/drawing/2010/main" spid="_x0000_s61441"/>
            </a:ext>
            <a:ext uri="{FF2B5EF4-FFF2-40B4-BE49-F238E27FC236}">
              <a16:creationId xmlns:a16="http://schemas.microsoft.com/office/drawing/2014/main" id="{A7801A6F-3E79-4502-A1E5-C6325027888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29" name="CommandButton1" hidden="1">
          <a:extLst>
            <a:ext uri="{63B3BB69-23CF-44E3-9099-C40C66FF867C}">
              <a14:compatExt xmlns:a14="http://schemas.microsoft.com/office/drawing/2010/main" spid="_x0000_s61441"/>
            </a:ext>
            <a:ext uri="{FF2B5EF4-FFF2-40B4-BE49-F238E27FC236}">
              <a16:creationId xmlns:a16="http://schemas.microsoft.com/office/drawing/2014/main" id="{AA9F37AB-6A09-4882-84AB-07422393FAC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0" name="CommandButton1" hidden="1">
          <a:extLst>
            <a:ext uri="{63B3BB69-23CF-44E3-9099-C40C66FF867C}">
              <a14:compatExt xmlns:a14="http://schemas.microsoft.com/office/drawing/2010/main" spid="_x0000_s61441"/>
            </a:ext>
            <a:ext uri="{FF2B5EF4-FFF2-40B4-BE49-F238E27FC236}">
              <a16:creationId xmlns:a16="http://schemas.microsoft.com/office/drawing/2014/main" id="{590B4C48-803D-4522-9A1C-5C6F53E4B6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1" name="CommandButton1" hidden="1">
          <a:extLst>
            <a:ext uri="{63B3BB69-23CF-44E3-9099-C40C66FF867C}">
              <a14:compatExt xmlns:a14="http://schemas.microsoft.com/office/drawing/2010/main" spid="_x0000_s61441"/>
            </a:ext>
            <a:ext uri="{FF2B5EF4-FFF2-40B4-BE49-F238E27FC236}">
              <a16:creationId xmlns:a16="http://schemas.microsoft.com/office/drawing/2014/main" id="{97BC5FAB-CE31-4058-BA29-F930247FE79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2" name="CommandButton1" hidden="1">
          <a:extLst>
            <a:ext uri="{63B3BB69-23CF-44E3-9099-C40C66FF867C}">
              <a14:compatExt xmlns:a14="http://schemas.microsoft.com/office/drawing/2010/main" spid="_x0000_s61441"/>
            </a:ext>
            <a:ext uri="{FF2B5EF4-FFF2-40B4-BE49-F238E27FC236}">
              <a16:creationId xmlns:a16="http://schemas.microsoft.com/office/drawing/2014/main" id="{A11DF376-0F28-45EF-8916-5FFB3897BC4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3" name="CommandButton1" hidden="1">
          <a:extLst>
            <a:ext uri="{63B3BB69-23CF-44E3-9099-C40C66FF867C}">
              <a14:compatExt xmlns:a14="http://schemas.microsoft.com/office/drawing/2010/main" spid="_x0000_s61441"/>
            </a:ext>
            <a:ext uri="{FF2B5EF4-FFF2-40B4-BE49-F238E27FC236}">
              <a16:creationId xmlns:a16="http://schemas.microsoft.com/office/drawing/2014/main" id="{748BDE98-D93D-4B18-8A77-4EE52AEB326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4" name="CommandButton1" hidden="1">
          <a:extLst>
            <a:ext uri="{63B3BB69-23CF-44E3-9099-C40C66FF867C}">
              <a14:compatExt xmlns:a14="http://schemas.microsoft.com/office/drawing/2010/main" spid="_x0000_s61441"/>
            </a:ext>
            <a:ext uri="{FF2B5EF4-FFF2-40B4-BE49-F238E27FC236}">
              <a16:creationId xmlns:a16="http://schemas.microsoft.com/office/drawing/2014/main" id="{270D4999-141D-492B-9600-F6655600B50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5" name="CommandButton1" hidden="1">
          <a:extLst>
            <a:ext uri="{63B3BB69-23CF-44E3-9099-C40C66FF867C}">
              <a14:compatExt xmlns:a14="http://schemas.microsoft.com/office/drawing/2010/main" spid="_x0000_s61441"/>
            </a:ext>
            <a:ext uri="{FF2B5EF4-FFF2-40B4-BE49-F238E27FC236}">
              <a16:creationId xmlns:a16="http://schemas.microsoft.com/office/drawing/2014/main" id="{0E7C9911-F856-45F0-8B58-F4065A34F97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6" name="CommandButton1" hidden="1">
          <a:extLst>
            <a:ext uri="{63B3BB69-23CF-44E3-9099-C40C66FF867C}">
              <a14:compatExt xmlns:a14="http://schemas.microsoft.com/office/drawing/2010/main" spid="_x0000_s61441"/>
            </a:ext>
            <a:ext uri="{FF2B5EF4-FFF2-40B4-BE49-F238E27FC236}">
              <a16:creationId xmlns:a16="http://schemas.microsoft.com/office/drawing/2014/main" id="{A34DE301-97BC-4B4A-8621-682A3B87E1E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7" name="CommandButton1" hidden="1">
          <a:extLst>
            <a:ext uri="{63B3BB69-23CF-44E3-9099-C40C66FF867C}">
              <a14:compatExt xmlns:a14="http://schemas.microsoft.com/office/drawing/2010/main" spid="_x0000_s61441"/>
            </a:ext>
            <a:ext uri="{FF2B5EF4-FFF2-40B4-BE49-F238E27FC236}">
              <a16:creationId xmlns:a16="http://schemas.microsoft.com/office/drawing/2014/main" id="{DFF346B7-4E19-4159-9B7C-371AEDF8ADE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8" name="CommandButton1" hidden="1">
          <a:extLst>
            <a:ext uri="{63B3BB69-23CF-44E3-9099-C40C66FF867C}">
              <a14:compatExt xmlns:a14="http://schemas.microsoft.com/office/drawing/2010/main" spid="_x0000_s61441"/>
            </a:ext>
            <a:ext uri="{FF2B5EF4-FFF2-40B4-BE49-F238E27FC236}">
              <a16:creationId xmlns:a16="http://schemas.microsoft.com/office/drawing/2014/main" id="{979A2E11-FD95-42E1-A69E-1089F94D369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39" name="CommandButton1" hidden="1">
          <a:extLst>
            <a:ext uri="{63B3BB69-23CF-44E3-9099-C40C66FF867C}">
              <a14:compatExt xmlns:a14="http://schemas.microsoft.com/office/drawing/2010/main" spid="_x0000_s61441"/>
            </a:ext>
            <a:ext uri="{FF2B5EF4-FFF2-40B4-BE49-F238E27FC236}">
              <a16:creationId xmlns:a16="http://schemas.microsoft.com/office/drawing/2014/main" id="{1501D93B-323A-4BA2-B52C-BF87DBF3EA4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0" name="CommandButton1" hidden="1">
          <a:extLst>
            <a:ext uri="{63B3BB69-23CF-44E3-9099-C40C66FF867C}">
              <a14:compatExt xmlns:a14="http://schemas.microsoft.com/office/drawing/2010/main" spid="_x0000_s61441"/>
            </a:ext>
            <a:ext uri="{FF2B5EF4-FFF2-40B4-BE49-F238E27FC236}">
              <a16:creationId xmlns:a16="http://schemas.microsoft.com/office/drawing/2014/main" id="{36DCB890-8FF4-4C4A-BFC9-86A8A48C76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1" name="CommandButton1" hidden="1">
          <a:extLst>
            <a:ext uri="{63B3BB69-23CF-44E3-9099-C40C66FF867C}">
              <a14:compatExt xmlns:a14="http://schemas.microsoft.com/office/drawing/2010/main" spid="_x0000_s61441"/>
            </a:ext>
            <a:ext uri="{FF2B5EF4-FFF2-40B4-BE49-F238E27FC236}">
              <a16:creationId xmlns:a16="http://schemas.microsoft.com/office/drawing/2014/main" id="{6428C73A-1E0B-4FD4-85F9-DD1B1C3F071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2" name="CommandButton1" hidden="1">
          <a:extLst>
            <a:ext uri="{63B3BB69-23CF-44E3-9099-C40C66FF867C}">
              <a14:compatExt xmlns:a14="http://schemas.microsoft.com/office/drawing/2010/main" spid="_x0000_s61441"/>
            </a:ext>
            <a:ext uri="{FF2B5EF4-FFF2-40B4-BE49-F238E27FC236}">
              <a16:creationId xmlns:a16="http://schemas.microsoft.com/office/drawing/2014/main" id="{32CFB9CF-338B-45E2-B798-E55B3558061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3" name="CommandButton1" hidden="1">
          <a:extLst>
            <a:ext uri="{63B3BB69-23CF-44E3-9099-C40C66FF867C}">
              <a14:compatExt xmlns:a14="http://schemas.microsoft.com/office/drawing/2010/main" spid="_x0000_s61441"/>
            </a:ext>
            <a:ext uri="{FF2B5EF4-FFF2-40B4-BE49-F238E27FC236}">
              <a16:creationId xmlns:a16="http://schemas.microsoft.com/office/drawing/2014/main" id="{F9B654E4-46B3-4AB4-8059-F89C8D4C892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4" name="CommandButton1" hidden="1">
          <a:extLst>
            <a:ext uri="{63B3BB69-23CF-44E3-9099-C40C66FF867C}">
              <a14:compatExt xmlns:a14="http://schemas.microsoft.com/office/drawing/2010/main" spid="_x0000_s61441"/>
            </a:ext>
            <a:ext uri="{FF2B5EF4-FFF2-40B4-BE49-F238E27FC236}">
              <a16:creationId xmlns:a16="http://schemas.microsoft.com/office/drawing/2014/main" id="{79C2A014-BDB1-4DAB-B577-DF4F56879E1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5" name="CommandButton1" hidden="1">
          <a:extLst>
            <a:ext uri="{63B3BB69-23CF-44E3-9099-C40C66FF867C}">
              <a14:compatExt xmlns:a14="http://schemas.microsoft.com/office/drawing/2010/main" spid="_x0000_s61441"/>
            </a:ext>
            <a:ext uri="{FF2B5EF4-FFF2-40B4-BE49-F238E27FC236}">
              <a16:creationId xmlns:a16="http://schemas.microsoft.com/office/drawing/2014/main" id="{9419DE34-CDC5-4237-BAD7-73D749C5A89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946" name="CommandButton1" hidden="1">
          <a:extLst>
            <a:ext uri="{63B3BB69-23CF-44E3-9099-C40C66FF867C}">
              <a14:compatExt xmlns:a14="http://schemas.microsoft.com/office/drawing/2010/main" spid="_x0000_s61441"/>
            </a:ext>
            <a:ext uri="{FF2B5EF4-FFF2-40B4-BE49-F238E27FC236}">
              <a16:creationId xmlns:a16="http://schemas.microsoft.com/office/drawing/2014/main" id="{FCCF42F3-0303-453D-8487-8332A1C2E8C0}"/>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7" name="CommandButton1" hidden="1">
          <a:extLst>
            <a:ext uri="{63B3BB69-23CF-44E3-9099-C40C66FF867C}">
              <a14:compatExt xmlns:a14="http://schemas.microsoft.com/office/drawing/2010/main" spid="_x0000_s61441"/>
            </a:ext>
            <a:ext uri="{FF2B5EF4-FFF2-40B4-BE49-F238E27FC236}">
              <a16:creationId xmlns:a16="http://schemas.microsoft.com/office/drawing/2014/main" id="{AA65714E-463D-4AE5-8CCC-396CCA79A45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8" name="CommandButton1" hidden="1">
          <a:extLst>
            <a:ext uri="{63B3BB69-23CF-44E3-9099-C40C66FF867C}">
              <a14:compatExt xmlns:a14="http://schemas.microsoft.com/office/drawing/2010/main" spid="_x0000_s61441"/>
            </a:ext>
            <a:ext uri="{FF2B5EF4-FFF2-40B4-BE49-F238E27FC236}">
              <a16:creationId xmlns:a16="http://schemas.microsoft.com/office/drawing/2014/main" id="{37309FCE-75F3-4047-BFD4-C02BE67E03D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49" name="CommandButton1" hidden="1">
          <a:extLst>
            <a:ext uri="{63B3BB69-23CF-44E3-9099-C40C66FF867C}">
              <a14:compatExt xmlns:a14="http://schemas.microsoft.com/office/drawing/2010/main" spid="_x0000_s61441"/>
            </a:ext>
            <a:ext uri="{FF2B5EF4-FFF2-40B4-BE49-F238E27FC236}">
              <a16:creationId xmlns:a16="http://schemas.microsoft.com/office/drawing/2014/main" id="{FDE899E3-0782-4A14-82FA-CBB9739FF4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0" name="CommandButton1" hidden="1">
          <a:extLst>
            <a:ext uri="{63B3BB69-23CF-44E3-9099-C40C66FF867C}">
              <a14:compatExt xmlns:a14="http://schemas.microsoft.com/office/drawing/2010/main" spid="_x0000_s61441"/>
            </a:ext>
            <a:ext uri="{FF2B5EF4-FFF2-40B4-BE49-F238E27FC236}">
              <a16:creationId xmlns:a16="http://schemas.microsoft.com/office/drawing/2014/main" id="{24423F83-F1AD-4412-AEED-CD04C107A8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1" name="CommandButton1" hidden="1">
          <a:extLst>
            <a:ext uri="{63B3BB69-23CF-44E3-9099-C40C66FF867C}">
              <a14:compatExt xmlns:a14="http://schemas.microsoft.com/office/drawing/2010/main" spid="_x0000_s61441"/>
            </a:ext>
            <a:ext uri="{FF2B5EF4-FFF2-40B4-BE49-F238E27FC236}">
              <a16:creationId xmlns:a16="http://schemas.microsoft.com/office/drawing/2014/main" id="{9C3A9704-DFB5-4B7B-8721-7BBE6F7840D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2" name="CommandButton1" hidden="1">
          <a:extLst>
            <a:ext uri="{63B3BB69-23CF-44E3-9099-C40C66FF867C}">
              <a14:compatExt xmlns:a14="http://schemas.microsoft.com/office/drawing/2010/main" spid="_x0000_s61441"/>
            </a:ext>
            <a:ext uri="{FF2B5EF4-FFF2-40B4-BE49-F238E27FC236}">
              <a16:creationId xmlns:a16="http://schemas.microsoft.com/office/drawing/2014/main" id="{B42EB309-1CED-437A-A81E-09DBD6E78FB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3" name="CommandButton1" hidden="1">
          <a:extLst>
            <a:ext uri="{63B3BB69-23CF-44E3-9099-C40C66FF867C}">
              <a14:compatExt xmlns:a14="http://schemas.microsoft.com/office/drawing/2010/main" spid="_x0000_s61441"/>
            </a:ext>
            <a:ext uri="{FF2B5EF4-FFF2-40B4-BE49-F238E27FC236}">
              <a16:creationId xmlns:a16="http://schemas.microsoft.com/office/drawing/2014/main" id="{6FAAEAA4-DFCE-4C20-90BC-8BAEAB6D387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4" name="CommandButton1" hidden="1">
          <a:extLst>
            <a:ext uri="{63B3BB69-23CF-44E3-9099-C40C66FF867C}">
              <a14:compatExt xmlns:a14="http://schemas.microsoft.com/office/drawing/2010/main" spid="_x0000_s61441"/>
            </a:ext>
            <a:ext uri="{FF2B5EF4-FFF2-40B4-BE49-F238E27FC236}">
              <a16:creationId xmlns:a16="http://schemas.microsoft.com/office/drawing/2014/main" id="{83279875-C786-43AC-B1B2-3B4DC989E84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5" name="CommandButton1" hidden="1">
          <a:extLst>
            <a:ext uri="{63B3BB69-23CF-44E3-9099-C40C66FF867C}">
              <a14:compatExt xmlns:a14="http://schemas.microsoft.com/office/drawing/2010/main" spid="_x0000_s61441"/>
            </a:ext>
            <a:ext uri="{FF2B5EF4-FFF2-40B4-BE49-F238E27FC236}">
              <a16:creationId xmlns:a16="http://schemas.microsoft.com/office/drawing/2014/main" id="{75B9179F-07F8-40B1-97CF-51D0E8031D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6" name="CommandButton1" hidden="1">
          <a:extLst>
            <a:ext uri="{63B3BB69-23CF-44E3-9099-C40C66FF867C}">
              <a14:compatExt xmlns:a14="http://schemas.microsoft.com/office/drawing/2010/main" spid="_x0000_s61441"/>
            </a:ext>
            <a:ext uri="{FF2B5EF4-FFF2-40B4-BE49-F238E27FC236}">
              <a16:creationId xmlns:a16="http://schemas.microsoft.com/office/drawing/2014/main" id="{874AF688-46B7-41B2-8E0E-A6C72A079B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7" name="CommandButton1" hidden="1">
          <a:extLst>
            <a:ext uri="{63B3BB69-23CF-44E3-9099-C40C66FF867C}">
              <a14:compatExt xmlns:a14="http://schemas.microsoft.com/office/drawing/2010/main" spid="_x0000_s61441"/>
            </a:ext>
            <a:ext uri="{FF2B5EF4-FFF2-40B4-BE49-F238E27FC236}">
              <a16:creationId xmlns:a16="http://schemas.microsoft.com/office/drawing/2014/main" id="{421FA0F6-A318-468D-8FE2-327D0AB1724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8" name="CommandButton1" hidden="1">
          <a:extLst>
            <a:ext uri="{63B3BB69-23CF-44E3-9099-C40C66FF867C}">
              <a14:compatExt xmlns:a14="http://schemas.microsoft.com/office/drawing/2010/main" spid="_x0000_s61441"/>
            </a:ext>
            <a:ext uri="{FF2B5EF4-FFF2-40B4-BE49-F238E27FC236}">
              <a16:creationId xmlns:a16="http://schemas.microsoft.com/office/drawing/2014/main" id="{799B6B1B-A035-4E76-AEB6-871FBBAE6F7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59" name="CommandButton1" hidden="1">
          <a:extLst>
            <a:ext uri="{63B3BB69-23CF-44E3-9099-C40C66FF867C}">
              <a14:compatExt xmlns:a14="http://schemas.microsoft.com/office/drawing/2010/main" spid="_x0000_s61441"/>
            </a:ext>
            <a:ext uri="{FF2B5EF4-FFF2-40B4-BE49-F238E27FC236}">
              <a16:creationId xmlns:a16="http://schemas.microsoft.com/office/drawing/2014/main" id="{92DEE59D-5FF4-46F5-BB9C-FBE46E80EC2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0" name="CommandButton1" hidden="1">
          <a:extLst>
            <a:ext uri="{63B3BB69-23CF-44E3-9099-C40C66FF867C}">
              <a14:compatExt xmlns:a14="http://schemas.microsoft.com/office/drawing/2010/main" spid="_x0000_s61441"/>
            </a:ext>
            <a:ext uri="{FF2B5EF4-FFF2-40B4-BE49-F238E27FC236}">
              <a16:creationId xmlns:a16="http://schemas.microsoft.com/office/drawing/2014/main" id="{604BC850-B032-4526-B4F4-6731AE0D9FC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1" name="CommandButton1" hidden="1">
          <a:extLst>
            <a:ext uri="{63B3BB69-23CF-44E3-9099-C40C66FF867C}">
              <a14:compatExt xmlns:a14="http://schemas.microsoft.com/office/drawing/2010/main" spid="_x0000_s61441"/>
            </a:ext>
            <a:ext uri="{FF2B5EF4-FFF2-40B4-BE49-F238E27FC236}">
              <a16:creationId xmlns:a16="http://schemas.microsoft.com/office/drawing/2014/main" id="{0B82C390-F251-433B-B4F4-251FBAC8C89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2" name="CommandButton1" hidden="1">
          <a:extLst>
            <a:ext uri="{63B3BB69-23CF-44E3-9099-C40C66FF867C}">
              <a14:compatExt xmlns:a14="http://schemas.microsoft.com/office/drawing/2010/main" spid="_x0000_s61441"/>
            </a:ext>
            <a:ext uri="{FF2B5EF4-FFF2-40B4-BE49-F238E27FC236}">
              <a16:creationId xmlns:a16="http://schemas.microsoft.com/office/drawing/2014/main" id="{D81F02AA-2BD6-49F9-9672-EC474A11370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3" name="CommandButton1" hidden="1">
          <a:extLst>
            <a:ext uri="{63B3BB69-23CF-44E3-9099-C40C66FF867C}">
              <a14:compatExt xmlns:a14="http://schemas.microsoft.com/office/drawing/2010/main" spid="_x0000_s61441"/>
            </a:ext>
            <a:ext uri="{FF2B5EF4-FFF2-40B4-BE49-F238E27FC236}">
              <a16:creationId xmlns:a16="http://schemas.microsoft.com/office/drawing/2014/main" id="{FBCDEDC8-702B-4CD6-88D6-C9970FBC22B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4" name="CommandButton1" hidden="1">
          <a:extLst>
            <a:ext uri="{63B3BB69-23CF-44E3-9099-C40C66FF867C}">
              <a14:compatExt xmlns:a14="http://schemas.microsoft.com/office/drawing/2010/main" spid="_x0000_s61441"/>
            </a:ext>
            <a:ext uri="{FF2B5EF4-FFF2-40B4-BE49-F238E27FC236}">
              <a16:creationId xmlns:a16="http://schemas.microsoft.com/office/drawing/2014/main" id="{3A61F4AA-EC9B-486C-8856-09D3D14D1FE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5" name="CommandButton1" hidden="1">
          <a:extLst>
            <a:ext uri="{63B3BB69-23CF-44E3-9099-C40C66FF867C}">
              <a14:compatExt xmlns:a14="http://schemas.microsoft.com/office/drawing/2010/main" spid="_x0000_s61441"/>
            </a:ext>
            <a:ext uri="{FF2B5EF4-FFF2-40B4-BE49-F238E27FC236}">
              <a16:creationId xmlns:a16="http://schemas.microsoft.com/office/drawing/2014/main" id="{CC0463B6-59F0-46D4-A202-F799B47106A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6" name="CommandButton1" hidden="1">
          <a:extLst>
            <a:ext uri="{63B3BB69-23CF-44E3-9099-C40C66FF867C}">
              <a14:compatExt xmlns:a14="http://schemas.microsoft.com/office/drawing/2010/main" spid="_x0000_s61441"/>
            </a:ext>
            <a:ext uri="{FF2B5EF4-FFF2-40B4-BE49-F238E27FC236}">
              <a16:creationId xmlns:a16="http://schemas.microsoft.com/office/drawing/2014/main" id="{8162CD2C-F41B-46C2-9BD3-A7A7C428A5C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7" name="CommandButton1" hidden="1">
          <a:extLst>
            <a:ext uri="{63B3BB69-23CF-44E3-9099-C40C66FF867C}">
              <a14:compatExt xmlns:a14="http://schemas.microsoft.com/office/drawing/2010/main" spid="_x0000_s61441"/>
            </a:ext>
            <a:ext uri="{FF2B5EF4-FFF2-40B4-BE49-F238E27FC236}">
              <a16:creationId xmlns:a16="http://schemas.microsoft.com/office/drawing/2014/main" id="{DAD99051-B793-4AEF-8D3B-8372AEF8D0A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968" name="CommandButton1" hidden="1">
          <a:extLst>
            <a:ext uri="{63B3BB69-23CF-44E3-9099-C40C66FF867C}">
              <a14:compatExt xmlns:a14="http://schemas.microsoft.com/office/drawing/2010/main" spid="_x0000_s61441"/>
            </a:ext>
            <a:ext uri="{FF2B5EF4-FFF2-40B4-BE49-F238E27FC236}">
              <a16:creationId xmlns:a16="http://schemas.microsoft.com/office/drawing/2014/main" id="{26B794A9-8ECA-4855-86BD-1888744ECCD7}"/>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69" name="CommandButton1" hidden="1">
          <a:extLst>
            <a:ext uri="{63B3BB69-23CF-44E3-9099-C40C66FF867C}">
              <a14:compatExt xmlns:a14="http://schemas.microsoft.com/office/drawing/2010/main" spid="_x0000_s61441"/>
            </a:ext>
            <a:ext uri="{FF2B5EF4-FFF2-40B4-BE49-F238E27FC236}">
              <a16:creationId xmlns:a16="http://schemas.microsoft.com/office/drawing/2014/main" id="{6975E689-EDFB-4C53-BB3E-2DED12EFC86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0" name="CommandButton1" hidden="1">
          <a:extLst>
            <a:ext uri="{63B3BB69-23CF-44E3-9099-C40C66FF867C}">
              <a14:compatExt xmlns:a14="http://schemas.microsoft.com/office/drawing/2010/main" spid="_x0000_s61441"/>
            </a:ext>
            <a:ext uri="{FF2B5EF4-FFF2-40B4-BE49-F238E27FC236}">
              <a16:creationId xmlns:a16="http://schemas.microsoft.com/office/drawing/2014/main" id="{520C7219-42C3-4AEC-BC50-258C239E93F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1" name="CommandButton1" hidden="1">
          <a:extLst>
            <a:ext uri="{63B3BB69-23CF-44E3-9099-C40C66FF867C}">
              <a14:compatExt xmlns:a14="http://schemas.microsoft.com/office/drawing/2010/main" spid="_x0000_s61441"/>
            </a:ext>
            <a:ext uri="{FF2B5EF4-FFF2-40B4-BE49-F238E27FC236}">
              <a16:creationId xmlns:a16="http://schemas.microsoft.com/office/drawing/2014/main" id="{F9C4B241-73F5-4B2A-958C-25D16A553D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2" name="CommandButton1" hidden="1">
          <a:extLst>
            <a:ext uri="{63B3BB69-23CF-44E3-9099-C40C66FF867C}">
              <a14:compatExt xmlns:a14="http://schemas.microsoft.com/office/drawing/2010/main" spid="_x0000_s61441"/>
            </a:ext>
            <a:ext uri="{FF2B5EF4-FFF2-40B4-BE49-F238E27FC236}">
              <a16:creationId xmlns:a16="http://schemas.microsoft.com/office/drawing/2014/main" id="{6DF0304E-F8C4-49FE-8813-4DF02F7182A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3" name="CommandButton1" hidden="1">
          <a:extLst>
            <a:ext uri="{63B3BB69-23CF-44E3-9099-C40C66FF867C}">
              <a14:compatExt xmlns:a14="http://schemas.microsoft.com/office/drawing/2010/main" spid="_x0000_s61441"/>
            </a:ext>
            <a:ext uri="{FF2B5EF4-FFF2-40B4-BE49-F238E27FC236}">
              <a16:creationId xmlns:a16="http://schemas.microsoft.com/office/drawing/2014/main" id="{CB955493-D29E-4B21-BE2F-E372A0BF922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4" name="CommandButton1" hidden="1">
          <a:extLst>
            <a:ext uri="{63B3BB69-23CF-44E3-9099-C40C66FF867C}">
              <a14:compatExt xmlns:a14="http://schemas.microsoft.com/office/drawing/2010/main" spid="_x0000_s61441"/>
            </a:ext>
            <a:ext uri="{FF2B5EF4-FFF2-40B4-BE49-F238E27FC236}">
              <a16:creationId xmlns:a16="http://schemas.microsoft.com/office/drawing/2014/main" id="{D54BF844-EE9D-4E50-B24E-258696330AC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5" name="CommandButton1" hidden="1">
          <a:extLst>
            <a:ext uri="{63B3BB69-23CF-44E3-9099-C40C66FF867C}">
              <a14:compatExt xmlns:a14="http://schemas.microsoft.com/office/drawing/2010/main" spid="_x0000_s61441"/>
            </a:ext>
            <a:ext uri="{FF2B5EF4-FFF2-40B4-BE49-F238E27FC236}">
              <a16:creationId xmlns:a16="http://schemas.microsoft.com/office/drawing/2014/main" id="{A3D91E45-E0CA-45D6-9F2C-2344E1C4096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6" name="CommandButton1" hidden="1">
          <a:extLst>
            <a:ext uri="{63B3BB69-23CF-44E3-9099-C40C66FF867C}">
              <a14:compatExt xmlns:a14="http://schemas.microsoft.com/office/drawing/2010/main" spid="_x0000_s61441"/>
            </a:ext>
            <a:ext uri="{FF2B5EF4-FFF2-40B4-BE49-F238E27FC236}">
              <a16:creationId xmlns:a16="http://schemas.microsoft.com/office/drawing/2014/main" id="{2FEE1B50-6F8D-41D3-94EB-16B611B2FC8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7" name="CommandButton1" hidden="1">
          <a:extLst>
            <a:ext uri="{63B3BB69-23CF-44E3-9099-C40C66FF867C}">
              <a14:compatExt xmlns:a14="http://schemas.microsoft.com/office/drawing/2010/main" spid="_x0000_s61441"/>
            </a:ext>
            <a:ext uri="{FF2B5EF4-FFF2-40B4-BE49-F238E27FC236}">
              <a16:creationId xmlns:a16="http://schemas.microsoft.com/office/drawing/2014/main" id="{FBC3D436-632D-4D97-9617-661F83DB63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8" name="CommandButton1" hidden="1">
          <a:extLst>
            <a:ext uri="{63B3BB69-23CF-44E3-9099-C40C66FF867C}">
              <a14:compatExt xmlns:a14="http://schemas.microsoft.com/office/drawing/2010/main" spid="_x0000_s61441"/>
            </a:ext>
            <a:ext uri="{FF2B5EF4-FFF2-40B4-BE49-F238E27FC236}">
              <a16:creationId xmlns:a16="http://schemas.microsoft.com/office/drawing/2014/main" id="{3FBABAA5-0C13-4545-868A-7DE7CC8E1D7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79" name="CommandButton1" hidden="1">
          <a:extLst>
            <a:ext uri="{63B3BB69-23CF-44E3-9099-C40C66FF867C}">
              <a14:compatExt xmlns:a14="http://schemas.microsoft.com/office/drawing/2010/main" spid="_x0000_s61441"/>
            </a:ext>
            <a:ext uri="{FF2B5EF4-FFF2-40B4-BE49-F238E27FC236}">
              <a16:creationId xmlns:a16="http://schemas.microsoft.com/office/drawing/2014/main" id="{4CF4F3F4-9815-4C3D-A0F8-35094339762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0" name="CommandButton1" hidden="1">
          <a:extLst>
            <a:ext uri="{63B3BB69-23CF-44E3-9099-C40C66FF867C}">
              <a14:compatExt xmlns:a14="http://schemas.microsoft.com/office/drawing/2010/main" spid="_x0000_s61441"/>
            </a:ext>
            <a:ext uri="{FF2B5EF4-FFF2-40B4-BE49-F238E27FC236}">
              <a16:creationId xmlns:a16="http://schemas.microsoft.com/office/drawing/2014/main" id="{57E7DB11-2A6B-4F8E-A76A-5883AFF0334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1" name="CommandButton1" hidden="1">
          <a:extLst>
            <a:ext uri="{63B3BB69-23CF-44E3-9099-C40C66FF867C}">
              <a14:compatExt xmlns:a14="http://schemas.microsoft.com/office/drawing/2010/main" spid="_x0000_s61441"/>
            </a:ext>
            <a:ext uri="{FF2B5EF4-FFF2-40B4-BE49-F238E27FC236}">
              <a16:creationId xmlns:a16="http://schemas.microsoft.com/office/drawing/2014/main" id="{F2F9D844-3A59-4D25-B922-25C3D92ACF4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2" name="CommandButton1" hidden="1">
          <a:extLst>
            <a:ext uri="{63B3BB69-23CF-44E3-9099-C40C66FF867C}">
              <a14:compatExt xmlns:a14="http://schemas.microsoft.com/office/drawing/2010/main" spid="_x0000_s61441"/>
            </a:ext>
            <a:ext uri="{FF2B5EF4-FFF2-40B4-BE49-F238E27FC236}">
              <a16:creationId xmlns:a16="http://schemas.microsoft.com/office/drawing/2014/main" id="{EBEEFB37-338F-47ED-93DA-B774F2EF741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3" name="CommandButton1" hidden="1">
          <a:extLst>
            <a:ext uri="{63B3BB69-23CF-44E3-9099-C40C66FF867C}">
              <a14:compatExt xmlns:a14="http://schemas.microsoft.com/office/drawing/2010/main" spid="_x0000_s61441"/>
            </a:ext>
            <a:ext uri="{FF2B5EF4-FFF2-40B4-BE49-F238E27FC236}">
              <a16:creationId xmlns:a16="http://schemas.microsoft.com/office/drawing/2014/main" id="{F35CA16F-5B65-451E-97E9-D3BAB0B2368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4" name="CommandButton1" hidden="1">
          <a:extLst>
            <a:ext uri="{63B3BB69-23CF-44E3-9099-C40C66FF867C}">
              <a14:compatExt xmlns:a14="http://schemas.microsoft.com/office/drawing/2010/main" spid="_x0000_s61441"/>
            </a:ext>
            <a:ext uri="{FF2B5EF4-FFF2-40B4-BE49-F238E27FC236}">
              <a16:creationId xmlns:a16="http://schemas.microsoft.com/office/drawing/2014/main" id="{1E0F5A9A-1164-4617-A417-D39D7EDC4E5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5" name="CommandButton1" hidden="1">
          <a:extLst>
            <a:ext uri="{63B3BB69-23CF-44E3-9099-C40C66FF867C}">
              <a14:compatExt xmlns:a14="http://schemas.microsoft.com/office/drawing/2010/main" spid="_x0000_s61441"/>
            </a:ext>
            <a:ext uri="{FF2B5EF4-FFF2-40B4-BE49-F238E27FC236}">
              <a16:creationId xmlns:a16="http://schemas.microsoft.com/office/drawing/2014/main" id="{B04E26B7-0403-4794-9050-01287B932C3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6" name="CommandButton1" hidden="1">
          <a:extLst>
            <a:ext uri="{63B3BB69-23CF-44E3-9099-C40C66FF867C}">
              <a14:compatExt xmlns:a14="http://schemas.microsoft.com/office/drawing/2010/main" spid="_x0000_s61441"/>
            </a:ext>
            <a:ext uri="{FF2B5EF4-FFF2-40B4-BE49-F238E27FC236}">
              <a16:creationId xmlns:a16="http://schemas.microsoft.com/office/drawing/2014/main" id="{F1CB3CD6-D4D7-4E0C-8406-493C431F43A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7" name="CommandButton1" hidden="1">
          <a:extLst>
            <a:ext uri="{63B3BB69-23CF-44E3-9099-C40C66FF867C}">
              <a14:compatExt xmlns:a14="http://schemas.microsoft.com/office/drawing/2010/main" spid="_x0000_s61441"/>
            </a:ext>
            <a:ext uri="{FF2B5EF4-FFF2-40B4-BE49-F238E27FC236}">
              <a16:creationId xmlns:a16="http://schemas.microsoft.com/office/drawing/2014/main" id="{23B92FEB-B244-48B3-AE14-F939CCE1A35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8" name="CommandButton1" hidden="1">
          <a:extLst>
            <a:ext uri="{63B3BB69-23CF-44E3-9099-C40C66FF867C}">
              <a14:compatExt xmlns:a14="http://schemas.microsoft.com/office/drawing/2010/main" spid="_x0000_s61441"/>
            </a:ext>
            <a:ext uri="{FF2B5EF4-FFF2-40B4-BE49-F238E27FC236}">
              <a16:creationId xmlns:a16="http://schemas.microsoft.com/office/drawing/2014/main" id="{14CE50C8-3F93-41AD-8359-3C59DC243D1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89" name="CommandButton1" hidden="1">
          <a:extLst>
            <a:ext uri="{63B3BB69-23CF-44E3-9099-C40C66FF867C}">
              <a14:compatExt xmlns:a14="http://schemas.microsoft.com/office/drawing/2010/main" spid="_x0000_s61441"/>
            </a:ext>
            <a:ext uri="{FF2B5EF4-FFF2-40B4-BE49-F238E27FC236}">
              <a16:creationId xmlns:a16="http://schemas.microsoft.com/office/drawing/2014/main" id="{C28DA862-3015-4C64-9978-0156EF26883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990" name="CommandButton1" hidden="1">
          <a:extLst>
            <a:ext uri="{63B3BB69-23CF-44E3-9099-C40C66FF867C}">
              <a14:compatExt xmlns:a14="http://schemas.microsoft.com/office/drawing/2010/main" spid="_x0000_s61441"/>
            </a:ext>
            <a:ext uri="{FF2B5EF4-FFF2-40B4-BE49-F238E27FC236}">
              <a16:creationId xmlns:a16="http://schemas.microsoft.com/office/drawing/2014/main" id="{CC0D3ED4-561E-4D9A-9C69-6E5C582C524E}"/>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1" name="CommandButton1" hidden="1">
          <a:extLst>
            <a:ext uri="{63B3BB69-23CF-44E3-9099-C40C66FF867C}">
              <a14:compatExt xmlns:a14="http://schemas.microsoft.com/office/drawing/2010/main" spid="_x0000_s61441"/>
            </a:ext>
            <a:ext uri="{FF2B5EF4-FFF2-40B4-BE49-F238E27FC236}">
              <a16:creationId xmlns:a16="http://schemas.microsoft.com/office/drawing/2014/main" id="{802215F1-4FE5-4A1B-9F7D-9FCEC081897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2" name="CommandButton1" hidden="1">
          <a:extLst>
            <a:ext uri="{63B3BB69-23CF-44E3-9099-C40C66FF867C}">
              <a14:compatExt xmlns:a14="http://schemas.microsoft.com/office/drawing/2010/main" spid="_x0000_s61441"/>
            </a:ext>
            <a:ext uri="{FF2B5EF4-FFF2-40B4-BE49-F238E27FC236}">
              <a16:creationId xmlns:a16="http://schemas.microsoft.com/office/drawing/2014/main" id="{BA308627-1F43-4E63-AE63-BC105289023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3" name="CommandButton1" hidden="1">
          <a:extLst>
            <a:ext uri="{63B3BB69-23CF-44E3-9099-C40C66FF867C}">
              <a14:compatExt xmlns:a14="http://schemas.microsoft.com/office/drawing/2010/main" spid="_x0000_s61441"/>
            </a:ext>
            <a:ext uri="{FF2B5EF4-FFF2-40B4-BE49-F238E27FC236}">
              <a16:creationId xmlns:a16="http://schemas.microsoft.com/office/drawing/2014/main" id="{BB1647E4-AAA3-4A93-BDC4-7A8D3378B1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4" name="CommandButton1" hidden="1">
          <a:extLst>
            <a:ext uri="{63B3BB69-23CF-44E3-9099-C40C66FF867C}">
              <a14:compatExt xmlns:a14="http://schemas.microsoft.com/office/drawing/2010/main" spid="_x0000_s61441"/>
            </a:ext>
            <a:ext uri="{FF2B5EF4-FFF2-40B4-BE49-F238E27FC236}">
              <a16:creationId xmlns:a16="http://schemas.microsoft.com/office/drawing/2014/main" id="{0843E04E-98C9-4DB7-A8C8-9033EC76F3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5" name="CommandButton1" hidden="1">
          <a:extLst>
            <a:ext uri="{63B3BB69-23CF-44E3-9099-C40C66FF867C}">
              <a14:compatExt xmlns:a14="http://schemas.microsoft.com/office/drawing/2010/main" spid="_x0000_s61441"/>
            </a:ext>
            <a:ext uri="{FF2B5EF4-FFF2-40B4-BE49-F238E27FC236}">
              <a16:creationId xmlns:a16="http://schemas.microsoft.com/office/drawing/2014/main" id="{E522A696-790D-441E-B870-C9989D1C156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6" name="CommandButton1" hidden="1">
          <a:extLst>
            <a:ext uri="{63B3BB69-23CF-44E3-9099-C40C66FF867C}">
              <a14:compatExt xmlns:a14="http://schemas.microsoft.com/office/drawing/2010/main" spid="_x0000_s61441"/>
            </a:ext>
            <a:ext uri="{FF2B5EF4-FFF2-40B4-BE49-F238E27FC236}">
              <a16:creationId xmlns:a16="http://schemas.microsoft.com/office/drawing/2014/main" id="{2DFEC415-AAC1-4747-A250-2A3D2B59A4B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7" name="CommandButton1" hidden="1">
          <a:extLst>
            <a:ext uri="{63B3BB69-23CF-44E3-9099-C40C66FF867C}">
              <a14:compatExt xmlns:a14="http://schemas.microsoft.com/office/drawing/2010/main" spid="_x0000_s61441"/>
            </a:ext>
            <a:ext uri="{FF2B5EF4-FFF2-40B4-BE49-F238E27FC236}">
              <a16:creationId xmlns:a16="http://schemas.microsoft.com/office/drawing/2014/main" id="{7922C5F1-04C5-484C-963F-07C6F7BF84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8" name="CommandButton1" hidden="1">
          <a:extLst>
            <a:ext uri="{63B3BB69-23CF-44E3-9099-C40C66FF867C}">
              <a14:compatExt xmlns:a14="http://schemas.microsoft.com/office/drawing/2010/main" spid="_x0000_s61441"/>
            </a:ext>
            <a:ext uri="{FF2B5EF4-FFF2-40B4-BE49-F238E27FC236}">
              <a16:creationId xmlns:a16="http://schemas.microsoft.com/office/drawing/2014/main" id="{B027E2BF-8550-4054-9EB2-047CC7D6A88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999" name="CommandButton1" hidden="1">
          <a:extLst>
            <a:ext uri="{63B3BB69-23CF-44E3-9099-C40C66FF867C}">
              <a14:compatExt xmlns:a14="http://schemas.microsoft.com/office/drawing/2010/main" spid="_x0000_s61441"/>
            </a:ext>
            <a:ext uri="{FF2B5EF4-FFF2-40B4-BE49-F238E27FC236}">
              <a16:creationId xmlns:a16="http://schemas.microsoft.com/office/drawing/2014/main" id="{3DECDAB9-9A14-4D26-8F05-5A6651C97D2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0" name="CommandButton1" hidden="1">
          <a:extLst>
            <a:ext uri="{63B3BB69-23CF-44E3-9099-C40C66FF867C}">
              <a14:compatExt xmlns:a14="http://schemas.microsoft.com/office/drawing/2010/main" spid="_x0000_s61441"/>
            </a:ext>
            <a:ext uri="{FF2B5EF4-FFF2-40B4-BE49-F238E27FC236}">
              <a16:creationId xmlns:a16="http://schemas.microsoft.com/office/drawing/2014/main" id="{76D3FB97-46C2-4B23-89C0-583F1B242B8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1" name="CommandButton1" hidden="1">
          <a:extLst>
            <a:ext uri="{63B3BB69-23CF-44E3-9099-C40C66FF867C}">
              <a14:compatExt xmlns:a14="http://schemas.microsoft.com/office/drawing/2010/main" spid="_x0000_s61441"/>
            </a:ext>
            <a:ext uri="{FF2B5EF4-FFF2-40B4-BE49-F238E27FC236}">
              <a16:creationId xmlns:a16="http://schemas.microsoft.com/office/drawing/2014/main" id="{1EA8F8B0-2496-4C9E-AA68-73908E513F1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2" name="CommandButton1" hidden="1">
          <a:extLst>
            <a:ext uri="{63B3BB69-23CF-44E3-9099-C40C66FF867C}">
              <a14:compatExt xmlns:a14="http://schemas.microsoft.com/office/drawing/2010/main" spid="_x0000_s61441"/>
            </a:ext>
            <a:ext uri="{FF2B5EF4-FFF2-40B4-BE49-F238E27FC236}">
              <a16:creationId xmlns:a16="http://schemas.microsoft.com/office/drawing/2014/main" id="{C47516E3-DDC6-4146-A582-9A21FCC4A9F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3" name="CommandButton1" hidden="1">
          <a:extLst>
            <a:ext uri="{63B3BB69-23CF-44E3-9099-C40C66FF867C}">
              <a14:compatExt xmlns:a14="http://schemas.microsoft.com/office/drawing/2010/main" spid="_x0000_s61441"/>
            </a:ext>
            <a:ext uri="{FF2B5EF4-FFF2-40B4-BE49-F238E27FC236}">
              <a16:creationId xmlns:a16="http://schemas.microsoft.com/office/drawing/2014/main" id="{506904ED-E448-422F-B66E-204F499D177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4" name="CommandButton1" hidden="1">
          <a:extLst>
            <a:ext uri="{63B3BB69-23CF-44E3-9099-C40C66FF867C}">
              <a14:compatExt xmlns:a14="http://schemas.microsoft.com/office/drawing/2010/main" spid="_x0000_s61441"/>
            </a:ext>
            <a:ext uri="{FF2B5EF4-FFF2-40B4-BE49-F238E27FC236}">
              <a16:creationId xmlns:a16="http://schemas.microsoft.com/office/drawing/2014/main" id="{039E6665-8AF8-4C3B-9208-3EC214E4FD3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5" name="CommandButton1" hidden="1">
          <a:extLst>
            <a:ext uri="{63B3BB69-23CF-44E3-9099-C40C66FF867C}">
              <a14:compatExt xmlns:a14="http://schemas.microsoft.com/office/drawing/2010/main" spid="_x0000_s61441"/>
            </a:ext>
            <a:ext uri="{FF2B5EF4-FFF2-40B4-BE49-F238E27FC236}">
              <a16:creationId xmlns:a16="http://schemas.microsoft.com/office/drawing/2014/main" id="{457D71A2-8805-41C3-A137-10071BA3B91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6" name="CommandButton1" hidden="1">
          <a:extLst>
            <a:ext uri="{63B3BB69-23CF-44E3-9099-C40C66FF867C}">
              <a14:compatExt xmlns:a14="http://schemas.microsoft.com/office/drawing/2010/main" spid="_x0000_s61441"/>
            </a:ext>
            <a:ext uri="{FF2B5EF4-FFF2-40B4-BE49-F238E27FC236}">
              <a16:creationId xmlns:a16="http://schemas.microsoft.com/office/drawing/2014/main" id="{051ADD7B-1938-4929-9785-3D6F01C7971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7" name="CommandButton1" hidden="1">
          <a:extLst>
            <a:ext uri="{63B3BB69-23CF-44E3-9099-C40C66FF867C}">
              <a14:compatExt xmlns:a14="http://schemas.microsoft.com/office/drawing/2010/main" spid="_x0000_s61441"/>
            </a:ext>
            <a:ext uri="{FF2B5EF4-FFF2-40B4-BE49-F238E27FC236}">
              <a16:creationId xmlns:a16="http://schemas.microsoft.com/office/drawing/2014/main" id="{4DEE3029-A1CD-4102-B05E-6FB8DF74C95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8" name="CommandButton1" hidden="1">
          <a:extLst>
            <a:ext uri="{63B3BB69-23CF-44E3-9099-C40C66FF867C}">
              <a14:compatExt xmlns:a14="http://schemas.microsoft.com/office/drawing/2010/main" spid="_x0000_s61441"/>
            </a:ext>
            <a:ext uri="{FF2B5EF4-FFF2-40B4-BE49-F238E27FC236}">
              <a16:creationId xmlns:a16="http://schemas.microsoft.com/office/drawing/2014/main" id="{785BE7F6-9FDC-43C5-87A5-8456975C8D1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09" name="CommandButton1" hidden="1">
          <a:extLst>
            <a:ext uri="{63B3BB69-23CF-44E3-9099-C40C66FF867C}">
              <a14:compatExt xmlns:a14="http://schemas.microsoft.com/office/drawing/2010/main" spid="_x0000_s61441"/>
            </a:ext>
            <a:ext uri="{FF2B5EF4-FFF2-40B4-BE49-F238E27FC236}">
              <a16:creationId xmlns:a16="http://schemas.microsoft.com/office/drawing/2014/main" id="{85A8EFAE-A44C-461D-BC72-ED2028A1BB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0" name="CommandButton1" hidden="1">
          <a:extLst>
            <a:ext uri="{63B3BB69-23CF-44E3-9099-C40C66FF867C}">
              <a14:compatExt xmlns:a14="http://schemas.microsoft.com/office/drawing/2010/main" spid="_x0000_s61441"/>
            </a:ext>
            <a:ext uri="{FF2B5EF4-FFF2-40B4-BE49-F238E27FC236}">
              <a16:creationId xmlns:a16="http://schemas.microsoft.com/office/drawing/2014/main" id="{02FDF3F5-332F-46D0-89EC-D19D20A90BB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1" name="CommandButton1" hidden="1">
          <a:extLst>
            <a:ext uri="{63B3BB69-23CF-44E3-9099-C40C66FF867C}">
              <a14:compatExt xmlns:a14="http://schemas.microsoft.com/office/drawing/2010/main" spid="_x0000_s61441"/>
            </a:ext>
            <a:ext uri="{FF2B5EF4-FFF2-40B4-BE49-F238E27FC236}">
              <a16:creationId xmlns:a16="http://schemas.microsoft.com/office/drawing/2014/main" id="{2D89CD3E-16F2-4DDA-B032-94007F1C9DF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012" name="CommandButton1" hidden="1">
          <a:extLst>
            <a:ext uri="{63B3BB69-23CF-44E3-9099-C40C66FF867C}">
              <a14:compatExt xmlns:a14="http://schemas.microsoft.com/office/drawing/2010/main" spid="_x0000_s61441"/>
            </a:ext>
            <a:ext uri="{FF2B5EF4-FFF2-40B4-BE49-F238E27FC236}">
              <a16:creationId xmlns:a16="http://schemas.microsoft.com/office/drawing/2014/main" id="{F24668DE-0825-4274-8AC6-D6689379B492}"/>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3" name="CommandButton1" hidden="1">
          <a:extLst>
            <a:ext uri="{63B3BB69-23CF-44E3-9099-C40C66FF867C}">
              <a14:compatExt xmlns:a14="http://schemas.microsoft.com/office/drawing/2010/main" spid="_x0000_s61441"/>
            </a:ext>
            <a:ext uri="{FF2B5EF4-FFF2-40B4-BE49-F238E27FC236}">
              <a16:creationId xmlns:a16="http://schemas.microsoft.com/office/drawing/2014/main" id="{69214F64-E7B1-4D4A-A58C-F8117E4758B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4" name="CommandButton1" hidden="1">
          <a:extLst>
            <a:ext uri="{63B3BB69-23CF-44E3-9099-C40C66FF867C}">
              <a14:compatExt xmlns:a14="http://schemas.microsoft.com/office/drawing/2010/main" spid="_x0000_s61441"/>
            </a:ext>
            <a:ext uri="{FF2B5EF4-FFF2-40B4-BE49-F238E27FC236}">
              <a16:creationId xmlns:a16="http://schemas.microsoft.com/office/drawing/2014/main" id="{1229B7A5-03AF-4153-8894-1ACD8FD1F88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5" name="CommandButton1" hidden="1">
          <a:extLst>
            <a:ext uri="{63B3BB69-23CF-44E3-9099-C40C66FF867C}">
              <a14:compatExt xmlns:a14="http://schemas.microsoft.com/office/drawing/2010/main" spid="_x0000_s61441"/>
            </a:ext>
            <a:ext uri="{FF2B5EF4-FFF2-40B4-BE49-F238E27FC236}">
              <a16:creationId xmlns:a16="http://schemas.microsoft.com/office/drawing/2014/main" id="{5C34EF06-2F10-41CC-A70F-FE122B534E1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6" name="CommandButton1" hidden="1">
          <a:extLst>
            <a:ext uri="{63B3BB69-23CF-44E3-9099-C40C66FF867C}">
              <a14:compatExt xmlns:a14="http://schemas.microsoft.com/office/drawing/2010/main" spid="_x0000_s61441"/>
            </a:ext>
            <a:ext uri="{FF2B5EF4-FFF2-40B4-BE49-F238E27FC236}">
              <a16:creationId xmlns:a16="http://schemas.microsoft.com/office/drawing/2014/main" id="{00666543-96D8-4F2F-893A-A35B16D9BFD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7" name="CommandButton1" hidden="1">
          <a:extLst>
            <a:ext uri="{63B3BB69-23CF-44E3-9099-C40C66FF867C}">
              <a14:compatExt xmlns:a14="http://schemas.microsoft.com/office/drawing/2010/main" spid="_x0000_s61441"/>
            </a:ext>
            <a:ext uri="{FF2B5EF4-FFF2-40B4-BE49-F238E27FC236}">
              <a16:creationId xmlns:a16="http://schemas.microsoft.com/office/drawing/2014/main" id="{5F5600D5-CDF8-4C77-824E-AB0139FC676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8" name="CommandButton1" hidden="1">
          <a:extLst>
            <a:ext uri="{63B3BB69-23CF-44E3-9099-C40C66FF867C}">
              <a14:compatExt xmlns:a14="http://schemas.microsoft.com/office/drawing/2010/main" spid="_x0000_s61441"/>
            </a:ext>
            <a:ext uri="{FF2B5EF4-FFF2-40B4-BE49-F238E27FC236}">
              <a16:creationId xmlns:a16="http://schemas.microsoft.com/office/drawing/2014/main" id="{A4433988-8EAF-4C02-A08E-16EBA0425E3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19" name="CommandButton1" hidden="1">
          <a:extLst>
            <a:ext uri="{63B3BB69-23CF-44E3-9099-C40C66FF867C}">
              <a14:compatExt xmlns:a14="http://schemas.microsoft.com/office/drawing/2010/main" spid="_x0000_s61441"/>
            </a:ext>
            <a:ext uri="{FF2B5EF4-FFF2-40B4-BE49-F238E27FC236}">
              <a16:creationId xmlns:a16="http://schemas.microsoft.com/office/drawing/2014/main" id="{6FD58005-E24B-487C-89BB-C8507D8A8DD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0" name="CommandButton1" hidden="1">
          <a:extLst>
            <a:ext uri="{63B3BB69-23CF-44E3-9099-C40C66FF867C}">
              <a14:compatExt xmlns:a14="http://schemas.microsoft.com/office/drawing/2010/main" spid="_x0000_s61441"/>
            </a:ext>
            <a:ext uri="{FF2B5EF4-FFF2-40B4-BE49-F238E27FC236}">
              <a16:creationId xmlns:a16="http://schemas.microsoft.com/office/drawing/2014/main" id="{60B48185-B063-4963-B1E0-B26C071F479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1" name="CommandButton1" hidden="1">
          <a:extLst>
            <a:ext uri="{63B3BB69-23CF-44E3-9099-C40C66FF867C}">
              <a14:compatExt xmlns:a14="http://schemas.microsoft.com/office/drawing/2010/main" spid="_x0000_s61441"/>
            </a:ext>
            <a:ext uri="{FF2B5EF4-FFF2-40B4-BE49-F238E27FC236}">
              <a16:creationId xmlns:a16="http://schemas.microsoft.com/office/drawing/2014/main" id="{E0EDC3DD-4785-45C7-B6A9-CCBE5BF103F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2" name="CommandButton1" hidden="1">
          <a:extLst>
            <a:ext uri="{63B3BB69-23CF-44E3-9099-C40C66FF867C}">
              <a14:compatExt xmlns:a14="http://schemas.microsoft.com/office/drawing/2010/main" spid="_x0000_s61441"/>
            </a:ext>
            <a:ext uri="{FF2B5EF4-FFF2-40B4-BE49-F238E27FC236}">
              <a16:creationId xmlns:a16="http://schemas.microsoft.com/office/drawing/2014/main" id="{C31EA24B-A6E3-4A28-BB31-67E402E9C49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3" name="CommandButton1" hidden="1">
          <a:extLst>
            <a:ext uri="{63B3BB69-23CF-44E3-9099-C40C66FF867C}">
              <a14:compatExt xmlns:a14="http://schemas.microsoft.com/office/drawing/2010/main" spid="_x0000_s61441"/>
            </a:ext>
            <a:ext uri="{FF2B5EF4-FFF2-40B4-BE49-F238E27FC236}">
              <a16:creationId xmlns:a16="http://schemas.microsoft.com/office/drawing/2014/main" id="{565E25F0-7005-4F6D-9917-3C4083F03AA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4" name="CommandButton1" hidden="1">
          <a:extLst>
            <a:ext uri="{63B3BB69-23CF-44E3-9099-C40C66FF867C}">
              <a14:compatExt xmlns:a14="http://schemas.microsoft.com/office/drawing/2010/main" spid="_x0000_s61441"/>
            </a:ext>
            <a:ext uri="{FF2B5EF4-FFF2-40B4-BE49-F238E27FC236}">
              <a16:creationId xmlns:a16="http://schemas.microsoft.com/office/drawing/2014/main" id="{DE24562F-B920-4CC4-A559-AB470316B88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5" name="CommandButton1" hidden="1">
          <a:extLst>
            <a:ext uri="{63B3BB69-23CF-44E3-9099-C40C66FF867C}">
              <a14:compatExt xmlns:a14="http://schemas.microsoft.com/office/drawing/2010/main" spid="_x0000_s61441"/>
            </a:ext>
            <a:ext uri="{FF2B5EF4-FFF2-40B4-BE49-F238E27FC236}">
              <a16:creationId xmlns:a16="http://schemas.microsoft.com/office/drawing/2014/main" id="{8BDDB2A1-8821-47A8-8A54-085F6E63C94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6" name="CommandButton1" hidden="1">
          <a:extLst>
            <a:ext uri="{63B3BB69-23CF-44E3-9099-C40C66FF867C}">
              <a14:compatExt xmlns:a14="http://schemas.microsoft.com/office/drawing/2010/main" spid="_x0000_s61441"/>
            </a:ext>
            <a:ext uri="{FF2B5EF4-FFF2-40B4-BE49-F238E27FC236}">
              <a16:creationId xmlns:a16="http://schemas.microsoft.com/office/drawing/2014/main" id="{033FBA37-4BB8-430B-A2D9-C3747BB7255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7" name="CommandButton1" hidden="1">
          <a:extLst>
            <a:ext uri="{63B3BB69-23CF-44E3-9099-C40C66FF867C}">
              <a14:compatExt xmlns:a14="http://schemas.microsoft.com/office/drawing/2010/main" spid="_x0000_s61441"/>
            </a:ext>
            <a:ext uri="{FF2B5EF4-FFF2-40B4-BE49-F238E27FC236}">
              <a16:creationId xmlns:a16="http://schemas.microsoft.com/office/drawing/2014/main" id="{EFA388FD-126C-435E-BE94-3F2F706A0A0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8" name="CommandButton1" hidden="1">
          <a:extLst>
            <a:ext uri="{63B3BB69-23CF-44E3-9099-C40C66FF867C}">
              <a14:compatExt xmlns:a14="http://schemas.microsoft.com/office/drawing/2010/main" spid="_x0000_s61441"/>
            </a:ext>
            <a:ext uri="{FF2B5EF4-FFF2-40B4-BE49-F238E27FC236}">
              <a16:creationId xmlns:a16="http://schemas.microsoft.com/office/drawing/2014/main" id="{03714AA6-372E-47FF-AF66-38A94AC8C0C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29" name="CommandButton1" hidden="1">
          <a:extLst>
            <a:ext uri="{63B3BB69-23CF-44E3-9099-C40C66FF867C}">
              <a14:compatExt xmlns:a14="http://schemas.microsoft.com/office/drawing/2010/main" spid="_x0000_s61441"/>
            </a:ext>
            <a:ext uri="{FF2B5EF4-FFF2-40B4-BE49-F238E27FC236}">
              <a16:creationId xmlns:a16="http://schemas.microsoft.com/office/drawing/2014/main" id="{8D6EA981-8DDE-4C64-BBED-FE49B9675F1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30" name="CommandButton1" hidden="1">
          <a:extLst>
            <a:ext uri="{63B3BB69-23CF-44E3-9099-C40C66FF867C}">
              <a14:compatExt xmlns:a14="http://schemas.microsoft.com/office/drawing/2010/main" spid="_x0000_s61441"/>
            </a:ext>
            <a:ext uri="{FF2B5EF4-FFF2-40B4-BE49-F238E27FC236}">
              <a16:creationId xmlns:a16="http://schemas.microsoft.com/office/drawing/2014/main" id="{FB32C9C7-34AE-4CC1-843D-9E55B4342E7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031" name="CommandButton1" hidden="1">
          <a:extLst>
            <a:ext uri="{63B3BB69-23CF-44E3-9099-C40C66FF867C}">
              <a14:compatExt xmlns:a14="http://schemas.microsoft.com/office/drawing/2010/main" spid="_x0000_s61441"/>
            </a:ext>
            <a:ext uri="{FF2B5EF4-FFF2-40B4-BE49-F238E27FC236}">
              <a16:creationId xmlns:a16="http://schemas.microsoft.com/office/drawing/2014/main" id="{B5617FF9-3955-4CAC-A2E9-F7A351D8D0E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2" name="CommandButton1" hidden="1">
          <a:extLst>
            <a:ext uri="{63B3BB69-23CF-44E3-9099-C40C66FF867C}">
              <a14:compatExt xmlns:a14="http://schemas.microsoft.com/office/drawing/2010/main" spid="_x0000_s61441"/>
            </a:ext>
            <a:ext uri="{FF2B5EF4-FFF2-40B4-BE49-F238E27FC236}">
              <a16:creationId xmlns:a16="http://schemas.microsoft.com/office/drawing/2014/main" id="{040FD2D6-60BB-4678-9FF1-A8B1E2CC2D04}"/>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3" name="CommandButton1" hidden="1">
          <a:extLst>
            <a:ext uri="{63B3BB69-23CF-44E3-9099-C40C66FF867C}">
              <a14:compatExt xmlns:a14="http://schemas.microsoft.com/office/drawing/2010/main" spid="_x0000_s61441"/>
            </a:ext>
            <a:ext uri="{FF2B5EF4-FFF2-40B4-BE49-F238E27FC236}">
              <a16:creationId xmlns:a16="http://schemas.microsoft.com/office/drawing/2014/main" id="{FCDAA4FC-36CB-4CB3-A01B-E3F3E1542546}"/>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034" name="CommandButton1" hidden="1">
          <a:extLst>
            <a:ext uri="{63B3BB69-23CF-44E3-9099-C40C66FF867C}">
              <a14:compatExt xmlns:a14="http://schemas.microsoft.com/office/drawing/2010/main" spid="_x0000_s61441"/>
            </a:ext>
            <a:ext uri="{FF2B5EF4-FFF2-40B4-BE49-F238E27FC236}">
              <a16:creationId xmlns:a16="http://schemas.microsoft.com/office/drawing/2014/main" id="{0F100FD9-76AA-458B-B5BB-F135A8A9392C}"/>
            </a:ext>
          </a:extLst>
        </xdr:cNvPr>
        <xdr:cNvSpPr/>
      </xdr:nvSpPr>
      <xdr:spPr bwMode="auto">
        <a:xfrm>
          <a:off x="318198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5" name="CommandButton1" hidden="1">
          <a:extLst>
            <a:ext uri="{63B3BB69-23CF-44E3-9099-C40C66FF867C}">
              <a14:compatExt xmlns:a14="http://schemas.microsoft.com/office/drawing/2010/main" spid="_x0000_s61441"/>
            </a:ext>
            <a:ext uri="{FF2B5EF4-FFF2-40B4-BE49-F238E27FC236}">
              <a16:creationId xmlns:a16="http://schemas.microsoft.com/office/drawing/2014/main" id="{C0258CAD-1D5C-45D9-9157-84E83A7DF00C}"/>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6" name="CommandButton1" hidden="1">
          <a:extLst>
            <a:ext uri="{63B3BB69-23CF-44E3-9099-C40C66FF867C}">
              <a14:compatExt xmlns:a14="http://schemas.microsoft.com/office/drawing/2010/main" spid="_x0000_s61441"/>
            </a:ext>
            <a:ext uri="{FF2B5EF4-FFF2-40B4-BE49-F238E27FC236}">
              <a16:creationId xmlns:a16="http://schemas.microsoft.com/office/drawing/2014/main" id="{DA4D128B-8825-48C7-A5C1-628BAC1D1D2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7" name="CommandButton1" hidden="1">
          <a:extLst>
            <a:ext uri="{63B3BB69-23CF-44E3-9099-C40C66FF867C}">
              <a14:compatExt xmlns:a14="http://schemas.microsoft.com/office/drawing/2010/main" spid="_x0000_s61441"/>
            </a:ext>
            <a:ext uri="{FF2B5EF4-FFF2-40B4-BE49-F238E27FC236}">
              <a16:creationId xmlns:a16="http://schemas.microsoft.com/office/drawing/2014/main" id="{87826F71-0E21-4F25-B0FB-4C9D5D1022A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8" name="CommandButton1" hidden="1">
          <a:extLst>
            <a:ext uri="{63B3BB69-23CF-44E3-9099-C40C66FF867C}">
              <a14:compatExt xmlns:a14="http://schemas.microsoft.com/office/drawing/2010/main" spid="_x0000_s61441"/>
            </a:ext>
            <a:ext uri="{FF2B5EF4-FFF2-40B4-BE49-F238E27FC236}">
              <a16:creationId xmlns:a16="http://schemas.microsoft.com/office/drawing/2014/main" id="{407F392B-C331-42DC-9C52-02FF574D653D}"/>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39" name="CommandButton1" hidden="1">
          <a:extLst>
            <a:ext uri="{63B3BB69-23CF-44E3-9099-C40C66FF867C}">
              <a14:compatExt xmlns:a14="http://schemas.microsoft.com/office/drawing/2010/main" spid="_x0000_s61441"/>
            </a:ext>
            <a:ext uri="{FF2B5EF4-FFF2-40B4-BE49-F238E27FC236}">
              <a16:creationId xmlns:a16="http://schemas.microsoft.com/office/drawing/2014/main" id="{1BB377EE-7FE0-4E16-8EEC-ED421134E69D}"/>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0" name="CommandButton1" hidden="1">
          <a:extLst>
            <a:ext uri="{63B3BB69-23CF-44E3-9099-C40C66FF867C}">
              <a14:compatExt xmlns:a14="http://schemas.microsoft.com/office/drawing/2010/main" spid="_x0000_s61441"/>
            </a:ext>
            <a:ext uri="{FF2B5EF4-FFF2-40B4-BE49-F238E27FC236}">
              <a16:creationId xmlns:a16="http://schemas.microsoft.com/office/drawing/2014/main" id="{8829260B-CA9B-4567-BC07-C3EE875E7CD8}"/>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1" name="CommandButton1" hidden="1">
          <a:extLst>
            <a:ext uri="{63B3BB69-23CF-44E3-9099-C40C66FF867C}">
              <a14:compatExt xmlns:a14="http://schemas.microsoft.com/office/drawing/2010/main" spid="_x0000_s61441"/>
            </a:ext>
            <a:ext uri="{FF2B5EF4-FFF2-40B4-BE49-F238E27FC236}">
              <a16:creationId xmlns:a16="http://schemas.microsoft.com/office/drawing/2014/main" id="{FCF37737-6F3E-4EF2-8056-C3ADD998BF41}"/>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2" name="CommandButton1" hidden="1">
          <a:extLst>
            <a:ext uri="{63B3BB69-23CF-44E3-9099-C40C66FF867C}">
              <a14:compatExt xmlns:a14="http://schemas.microsoft.com/office/drawing/2010/main" spid="_x0000_s61441"/>
            </a:ext>
            <a:ext uri="{FF2B5EF4-FFF2-40B4-BE49-F238E27FC236}">
              <a16:creationId xmlns:a16="http://schemas.microsoft.com/office/drawing/2014/main" id="{F080A631-0400-4629-8DDC-D8A7FCDBB543}"/>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3" name="CommandButton1" hidden="1">
          <a:extLst>
            <a:ext uri="{63B3BB69-23CF-44E3-9099-C40C66FF867C}">
              <a14:compatExt xmlns:a14="http://schemas.microsoft.com/office/drawing/2010/main" spid="_x0000_s61441"/>
            </a:ext>
            <a:ext uri="{FF2B5EF4-FFF2-40B4-BE49-F238E27FC236}">
              <a16:creationId xmlns:a16="http://schemas.microsoft.com/office/drawing/2014/main" id="{EB67B2F0-B6AC-4D07-8FEC-497B2096E9C6}"/>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4" name="CommandButton1" hidden="1">
          <a:extLst>
            <a:ext uri="{63B3BB69-23CF-44E3-9099-C40C66FF867C}">
              <a14:compatExt xmlns:a14="http://schemas.microsoft.com/office/drawing/2010/main" spid="_x0000_s61441"/>
            </a:ext>
            <a:ext uri="{FF2B5EF4-FFF2-40B4-BE49-F238E27FC236}">
              <a16:creationId xmlns:a16="http://schemas.microsoft.com/office/drawing/2014/main" id="{1CB3274D-4308-4FF4-8A73-8642CF50720B}"/>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5" name="CommandButton1" hidden="1">
          <a:extLst>
            <a:ext uri="{63B3BB69-23CF-44E3-9099-C40C66FF867C}">
              <a14:compatExt xmlns:a14="http://schemas.microsoft.com/office/drawing/2010/main" spid="_x0000_s61441"/>
            </a:ext>
            <a:ext uri="{FF2B5EF4-FFF2-40B4-BE49-F238E27FC236}">
              <a16:creationId xmlns:a16="http://schemas.microsoft.com/office/drawing/2014/main" id="{7FE89AAD-D458-4EAA-A8E8-2EFB50F59727}"/>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6" name="CommandButton1" hidden="1">
          <a:extLst>
            <a:ext uri="{63B3BB69-23CF-44E3-9099-C40C66FF867C}">
              <a14:compatExt xmlns:a14="http://schemas.microsoft.com/office/drawing/2010/main" spid="_x0000_s61441"/>
            </a:ext>
            <a:ext uri="{FF2B5EF4-FFF2-40B4-BE49-F238E27FC236}">
              <a16:creationId xmlns:a16="http://schemas.microsoft.com/office/drawing/2014/main" id="{31D1E583-6A54-41EC-A543-E912FA5EA9A7}"/>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7" name="CommandButton1" hidden="1">
          <a:extLst>
            <a:ext uri="{63B3BB69-23CF-44E3-9099-C40C66FF867C}">
              <a14:compatExt xmlns:a14="http://schemas.microsoft.com/office/drawing/2010/main" spid="_x0000_s61441"/>
            </a:ext>
            <a:ext uri="{FF2B5EF4-FFF2-40B4-BE49-F238E27FC236}">
              <a16:creationId xmlns:a16="http://schemas.microsoft.com/office/drawing/2014/main" id="{B043EF06-B0BA-4C2D-9870-83691F2B2C38}"/>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8" name="CommandButton1" hidden="1">
          <a:extLst>
            <a:ext uri="{63B3BB69-23CF-44E3-9099-C40C66FF867C}">
              <a14:compatExt xmlns:a14="http://schemas.microsoft.com/office/drawing/2010/main" spid="_x0000_s61441"/>
            </a:ext>
            <a:ext uri="{FF2B5EF4-FFF2-40B4-BE49-F238E27FC236}">
              <a16:creationId xmlns:a16="http://schemas.microsoft.com/office/drawing/2014/main" id="{B2B7BF7D-78FC-4859-9B1B-14AE8C44E7B1}"/>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49" name="CommandButton1" hidden="1">
          <a:extLst>
            <a:ext uri="{63B3BB69-23CF-44E3-9099-C40C66FF867C}">
              <a14:compatExt xmlns:a14="http://schemas.microsoft.com/office/drawing/2010/main" spid="_x0000_s61441"/>
            </a:ext>
            <a:ext uri="{FF2B5EF4-FFF2-40B4-BE49-F238E27FC236}">
              <a16:creationId xmlns:a16="http://schemas.microsoft.com/office/drawing/2014/main" id="{8BA677DC-7F5D-4CAE-842D-D4525D4D6DC9}"/>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50" name="CommandButton1" hidden="1">
          <a:extLst>
            <a:ext uri="{63B3BB69-23CF-44E3-9099-C40C66FF867C}">
              <a14:compatExt xmlns:a14="http://schemas.microsoft.com/office/drawing/2010/main" spid="_x0000_s61441"/>
            </a:ext>
            <a:ext uri="{FF2B5EF4-FFF2-40B4-BE49-F238E27FC236}">
              <a16:creationId xmlns:a16="http://schemas.microsoft.com/office/drawing/2014/main" id="{50193F10-166B-4B6C-B07B-95C75104CF99}"/>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51" name="CommandButton1" hidden="1">
          <a:extLst>
            <a:ext uri="{63B3BB69-23CF-44E3-9099-C40C66FF867C}">
              <a14:compatExt xmlns:a14="http://schemas.microsoft.com/office/drawing/2010/main" spid="_x0000_s61441"/>
            </a:ext>
            <a:ext uri="{FF2B5EF4-FFF2-40B4-BE49-F238E27FC236}">
              <a16:creationId xmlns:a16="http://schemas.microsoft.com/office/drawing/2014/main" id="{100D717F-DE60-4CD1-AE46-CE65CAEE6A1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52" name="CommandButton1" hidden="1">
          <a:extLst>
            <a:ext uri="{63B3BB69-23CF-44E3-9099-C40C66FF867C}">
              <a14:compatExt xmlns:a14="http://schemas.microsoft.com/office/drawing/2010/main" spid="_x0000_s61441"/>
            </a:ext>
            <a:ext uri="{FF2B5EF4-FFF2-40B4-BE49-F238E27FC236}">
              <a16:creationId xmlns:a16="http://schemas.microsoft.com/office/drawing/2014/main" id="{AF67E5D8-D9F1-4517-BEC8-20C0971D1A0E}"/>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53" name="CommandButton1" hidden="1">
          <a:extLst>
            <a:ext uri="{63B3BB69-23CF-44E3-9099-C40C66FF867C}">
              <a14:compatExt xmlns:a14="http://schemas.microsoft.com/office/drawing/2010/main" spid="_x0000_s61441"/>
            </a:ext>
            <a:ext uri="{FF2B5EF4-FFF2-40B4-BE49-F238E27FC236}">
              <a16:creationId xmlns:a16="http://schemas.microsoft.com/office/drawing/2014/main" id="{6A093F8B-CEFC-43D5-BEFC-64C7C5A51116}"/>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54" name="CommandButton1" hidden="1">
          <a:extLst>
            <a:ext uri="{63B3BB69-23CF-44E3-9099-C40C66FF867C}">
              <a14:compatExt xmlns:a14="http://schemas.microsoft.com/office/drawing/2010/main" spid="_x0000_s61441"/>
            </a:ext>
            <a:ext uri="{FF2B5EF4-FFF2-40B4-BE49-F238E27FC236}">
              <a16:creationId xmlns:a16="http://schemas.microsoft.com/office/drawing/2014/main" id="{E3CEA1C7-5862-4D22-A55D-728880E6623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55" name="CommandButton1" hidden="1">
          <a:extLst>
            <a:ext uri="{63B3BB69-23CF-44E3-9099-C40C66FF867C}">
              <a14:compatExt xmlns:a14="http://schemas.microsoft.com/office/drawing/2010/main" spid="_x0000_s61441"/>
            </a:ext>
            <a:ext uri="{FF2B5EF4-FFF2-40B4-BE49-F238E27FC236}">
              <a16:creationId xmlns:a16="http://schemas.microsoft.com/office/drawing/2014/main" id="{2968AF40-F706-49AA-83A2-A36C14CE3E7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056" name="CommandButton1" hidden="1">
          <a:extLst>
            <a:ext uri="{63B3BB69-23CF-44E3-9099-C40C66FF867C}">
              <a14:compatExt xmlns:a14="http://schemas.microsoft.com/office/drawing/2010/main" spid="_x0000_s61441"/>
            </a:ext>
            <a:ext uri="{FF2B5EF4-FFF2-40B4-BE49-F238E27FC236}">
              <a16:creationId xmlns:a16="http://schemas.microsoft.com/office/drawing/2014/main" id="{237BB4CF-4EED-4D7D-BFDC-D3BB918F445F}"/>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57" name="CommandButton1" hidden="1">
          <a:extLst>
            <a:ext uri="{63B3BB69-23CF-44E3-9099-C40C66FF867C}">
              <a14:compatExt xmlns:a14="http://schemas.microsoft.com/office/drawing/2010/main" spid="_x0000_s61441"/>
            </a:ext>
            <a:ext uri="{FF2B5EF4-FFF2-40B4-BE49-F238E27FC236}">
              <a16:creationId xmlns:a16="http://schemas.microsoft.com/office/drawing/2014/main" id="{EE920DED-1E11-4660-B972-A382947FC04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58" name="CommandButton1" hidden="1">
          <a:extLst>
            <a:ext uri="{63B3BB69-23CF-44E3-9099-C40C66FF867C}">
              <a14:compatExt xmlns:a14="http://schemas.microsoft.com/office/drawing/2010/main" spid="_x0000_s61441"/>
            </a:ext>
            <a:ext uri="{FF2B5EF4-FFF2-40B4-BE49-F238E27FC236}">
              <a16:creationId xmlns:a16="http://schemas.microsoft.com/office/drawing/2014/main" id="{BBA58ECE-46EF-4504-A559-86E43BAE318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59" name="CommandButton1" hidden="1">
          <a:extLst>
            <a:ext uri="{63B3BB69-23CF-44E3-9099-C40C66FF867C}">
              <a14:compatExt xmlns:a14="http://schemas.microsoft.com/office/drawing/2010/main" spid="_x0000_s61441"/>
            </a:ext>
            <a:ext uri="{FF2B5EF4-FFF2-40B4-BE49-F238E27FC236}">
              <a16:creationId xmlns:a16="http://schemas.microsoft.com/office/drawing/2014/main" id="{7DA265A7-6F6D-442B-AEB1-40185122179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0" name="CommandButton1" hidden="1">
          <a:extLst>
            <a:ext uri="{63B3BB69-23CF-44E3-9099-C40C66FF867C}">
              <a14:compatExt xmlns:a14="http://schemas.microsoft.com/office/drawing/2010/main" spid="_x0000_s61441"/>
            </a:ext>
            <a:ext uri="{FF2B5EF4-FFF2-40B4-BE49-F238E27FC236}">
              <a16:creationId xmlns:a16="http://schemas.microsoft.com/office/drawing/2014/main" id="{B9E8DF37-2361-4A2E-8229-502F99A4BBA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1" name="CommandButton1" hidden="1">
          <a:extLst>
            <a:ext uri="{63B3BB69-23CF-44E3-9099-C40C66FF867C}">
              <a14:compatExt xmlns:a14="http://schemas.microsoft.com/office/drawing/2010/main" spid="_x0000_s61441"/>
            </a:ext>
            <a:ext uri="{FF2B5EF4-FFF2-40B4-BE49-F238E27FC236}">
              <a16:creationId xmlns:a16="http://schemas.microsoft.com/office/drawing/2014/main" id="{47255164-5564-44CC-99DC-C3CB6C094B6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2" name="CommandButton1" hidden="1">
          <a:extLst>
            <a:ext uri="{63B3BB69-23CF-44E3-9099-C40C66FF867C}">
              <a14:compatExt xmlns:a14="http://schemas.microsoft.com/office/drawing/2010/main" spid="_x0000_s61441"/>
            </a:ext>
            <a:ext uri="{FF2B5EF4-FFF2-40B4-BE49-F238E27FC236}">
              <a16:creationId xmlns:a16="http://schemas.microsoft.com/office/drawing/2014/main" id="{6BF25FAE-FEB0-46E6-99E8-42D421134BB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3" name="CommandButton1" hidden="1">
          <a:extLst>
            <a:ext uri="{63B3BB69-23CF-44E3-9099-C40C66FF867C}">
              <a14:compatExt xmlns:a14="http://schemas.microsoft.com/office/drawing/2010/main" spid="_x0000_s61441"/>
            </a:ext>
            <a:ext uri="{FF2B5EF4-FFF2-40B4-BE49-F238E27FC236}">
              <a16:creationId xmlns:a16="http://schemas.microsoft.com/office/drawing/2014/main" id="{FD78803F-3B9C-4E3C-80D3-B65BEC2D743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4" name="CommandButton1" hidden="1">
          <a:extLst>
            <a:ext uri="{63B3BB69-23CF-44E3-9099-C40C66FF867C}">
              <a14:compatExt xmlns:a14="http://schemas.microsoft.com/office/drawing/2010/main" spid="_x0000_s61441"/>
            </a:ext>
            <a:ext uri="{FF2B5EF4-FFF2-40B4-BE49-F238E27FC236}">
              <a16:creationId xmlns:a16="http://schemas.microsoft.com/office/drawing/2014/main" id="{2742E6E3-43F4-4E72-9F7F-A50FBC99282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5" name="CommandButton1" hidden="1">
          <a:extLst>
            <a:ext uri="{63B3BB69-23CF-44E3-9099-C40C66FF867C}">
              <a14:compatExt xmlns:a14="http://schemas.microsoft.com/office/drawing/2010/main" spid="_x0000_s61441"/>
            </a:ext>
            <a:ext uri="{FF2B5EF4-FFF2-40B4-BE49-F238E27FC236}">
              <a16:creationId xmlns:a16="http://schemas.microsoft.com/office/drawing/2014/main" id="{26DA6BFE-6357-48E3-BCA6-209DAE7D55E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6" name="CommandButton1" hidden="1">
          <a:extLst>
            <a:ext uri="{63B3BB69-23CF-44E3-9099-C40C66FF867C}">
              <a14:compatExt xmlns:a14="http://schemas.microsoft.com/office/drawing/2010/main" spid="_x0000_s61441"/>
            </a:ext>
            <a:ext uri="{FF2B5EF4-FFF2-40B4-BE49-F238E27FC236}">
              <a16:creationId xmlns:a16="http://schemas.microsoft.com/office/drawing/2014/main" id="{A75E64FA-9ED0-4A7A-B56D-9F496B1A830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7" name="CommandButton1" hidden="1">
          <a:extLst>
            <a:ext uri="{63B3BB69-23CF-44E3-9099-C40C66FF867C}">
              <a14:compatExt xmlns:a14="http://schemas.microsoft.com/office/drawing/2010/main" spid="_x0000_s61441"/>
            </a:ext>
            <a:ext uri="{FF2B5EF4-FFF2-40B4-BE49-F238E27FC236}">
              <a16:creationId xmlns:a16="http://schemas.microsoft.com/office/drawing/2014/main" id="{9EAA276F-DF71-4620-BD4F-92C0F250751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8" name="CommandButton1" hidden="1">
          <a:extLst>
            <a:ext uri="{63B3BB69-23CF-44E3-9099-C40C66FF867C}">
              <a14:compatExt xmlns:a14="http://schemas.microsoft.com/office/drawing/2010/main" spid="_x0000_s61441"/>
            </a:ext>
            <a:ext uri="{FF2B5EF4-FFF2-40B4-BE49-F238E27FC236}">
              <a16:creationId xmlns:a16="http://schemas.microsoft.com/office/drawing/2014/main" id="{9FF2B3F6-94E3-4034-8500-0A6AFF16B206}"/>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69" name="CommandButton1" hidden="1">
          <a:extLst>
            <a:ext uri="{63B3BB69-23CF-44E3-9099-C40C66FF867C}">
              <a14:compatExt xmlns:a14="http://schemas.microsoft.com/office/drawing/2010/main" spid="_x0000_s61441"/>
            </a:ext>
            <a:ext uri="{FF2B5EF4-FFF2-40B4-BE49-F238E27FC236}">
              <a16:creationId xmlns:a16="http://schemas.microsoft.com/office/drawing/2014/main" id="{3757F357-12C5-45C7-AE69-A891F5BC84B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0" name="CommandButton1" hidden="1">
          <a:extLst>
            <a:ext uri="{63B3BB69-23CF-44E3-9099-C40C66FF867C}">
              <a14:compatExt xmlns:a14="http://schemas.microsoft.com/office/drawing/2010/main" spid="_x0000_s61441"/>
            </a:ext>
            <a:ext uri="{FF2B5EF4-FFF2-40B4-BE49-F238E27FC236}">
              <a16:creationId xmlns:a16="http://schemas.microsoft.com/office/drawing/2014/main" id="{CBC07A5B-B60F-4B8D-8AA8-17B000A035D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1" name="CommandButton1" hidden="1">
          <a:extLst>
            <a:ext uri="{63B3BB69-23CF-44E3-9099-C40C66FF867C}">
              <a14:compatExt xmlns:a14="http://schemas.microsoft.com/office/drawing/2010/main" spid="_x0000_s61441"/>
            </a:ext>
            <a:ext uri="{FF2B5EF4-FFF2-40B4-BE49-F238E27FC236}">
              <a16:creationId xmlns:a16="http://schemas.microsoft.com/office/drawing/2014/main" id="{4340D43A-8A97-431B-B083-E373349FFFA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2" name="CommandButton1" hidden="1">
          <a:extLst>
            <a:ext uri="{63B3BB69-23CF-44E3-9099-C40C66FF867C}">
              <a14:compatExt xmlns:a14="http://schemas.microsoft.com/office/drawing/2010/main" spid="_x0000_s61441"/>
            </a:ext>
            <a:ext uri="{FF2B5EF4-FFF2-40B4-BE49-F238E27FC236}">
              <a16:creationId xmlns:a16="http://schemas.microsoft.com/office/drawing/2014/main" id="{FA190212-DA19-482C-8635-029057D34A3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3" name="CommandButton1" hidden="1">
          <a:extLst>
            <a:ext uri="{63B3BB69-23CF-44E3-9099-C40C66FF867C}">
              <a14:compatExt xmlns:a14="http://schemas.microsoft.com/office/drawing/2010/main" spid="_x0000_s61441"/>
            </a:ext>
            <a:ext uri="{FF2B5EF4-FFF2-40B4-BE49-F238E27FC236}">
              <a16:creationId xmlns:a16="http://schemas.microsoft.com/office/drawing/2014/main" id="{49D2B8FE-B738-4B0A-9CC1-5E42C2904DB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4" name="CommandButton1" hidden="1">
          <a:extLst>
            <a:ext uri="{63B3BB69-23CF-44E3-9099-C40C66FF867C}">
              <a14:compatExt xmlns:a14="http://schemas.microsoft.com/office/drawing/2010/main" spid="_x0000_s61441"/>
            </a:ext>
            <a:ext uri="{FF2B5EF4-FFF2-40B4-BE49-F238E27FC236}">
              <a16:creationId xmlns:a16="http://schemas.microsoft.com/office/drawing/2014/main" id="{C12CE802-8999-44A4-98BF-61B3F491770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75" name="CommandButton1" hidden="1">
          <a:extLst>
            <a:ext uri="{63B3BB69-23CF-44E3-9099-C40C66FF867C}">
              <a14:compatExt xmlns:a14="http://schemas.microsoft.com/office/drawing/2010/main" spid="_x0000_s61441"/>
            </a:ext>
            <a:ext uri="{FF2B5EF4-FFF2-40B4-BE49-F238E27FC236}">
              <a16:creationId xmlns:a16="http://schemas.microsoft.com/office/drawing/2014/main" id="{37D930A5-9414-4EE5-B834-4E79B28A62E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76" name="CommandButton1" hidden="1">
          <a:extLst>
            <a:ext uri="{63B3BB69-23CF-44E3-9099-C40C66FF867C}">
              <a14:compatExt xmlns:a14="http://schemas.microsoft.com/office/drawing/2010/main" spid="_x0000_s61441"/>
            </a:ext>
            <a:ext uri="{FF2B5EF4-FFF2-40B4-BE49-F238E27FC236}">
              <a16:creationId xmlns:a16="http://schemas.microsoft.com/office/drawing/2014/main" id="{DC0E18F0-B95C-4C8B-BA88-5DA1195EC49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77" name="CommandButton1" hidden="1">
          <a:extLst>
            <a:ext uri="{63B3BB69-23CF-44E3-9099-C40C66FF867C}">
              <a14:compatExt xmlns:a14="http://schemas.microsoft.com/office/drawing/2010/main" spid="_x0000_s61441"/>
            </a:ext>
            <a:ext uri="{FF2B5EF4-FFF2-40B4-BE49-F238E27FC236}">
              <a16:creationId xmlns:a16="http://schemas.microsoft.com/office/drawing/2014/main" id="{B9AA8D1B-1068-4C6F-90EE-BA806A064F5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078" name="CommandButton1" hidden="1">
          <a:extLst>
            <a:ext uri="{63B3BB69-23CF-44E3-9099-C40C66FF867C}">
              <a14:compatExt xmlns:a14="http://schemas.microsoft.com/office/drawing/2010/main" spid="_x0000_s61441"/>
            </a:ext>
            <a:ext uri="{FF2B5EF4-FFF2-40B4-BE49-F238E27FC236}">
              <a16:creationId xmlns:a16="http://schemas.microsoft.com/office/drawing/2014/main" id="{E4D5F85C-5C6E-4B3F-9B84-67927CCABFE0}"/>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79" name="CommandButton1" hidden="1">
          <a:extLst>
            <a:ext uri="{63B3BB69-23CF-44E3-9099-C40C66FF867C}">
              <a14:compatExt xmlns:a14="http://schemas.microsoft.com/office/drawing/2010/main" spid="_x0000_s61441"/>
            </a:ext>
            <a:ext uri="{FF2B5EF4-FFF2-40B4-BE49-F238E27FC236}">
              <a16:creationId xmlns:a16="http://schemas.microsoft.com/office/drawing/2014/main" id="{FB7B06BE-4E62-41D7-8FA2-D3298845221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0" name="CommandButton1" hidden="1">
          <a:extLst>
            <a:ext uri="{63B3BB69-23CF-44E3-9099-C40C66FF867C}">
              <a14:compatExt xmlns:a14="http://schemas.microsoft.com/office/drawing/2010/main" spid="_x0000_s61441"/>
            </a:ext>
            <a:ext uri="{FF2B5EF4-FFF2-40B4-BE49-F238E27FC236}">
              <a16:creationId xmlns:a16="http://schemas.microsoft.com/office/drawing/2014/main" id="{13477E3C-099B-4510-B814-7A087292ECE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1" name="CommandButton1" hidden="1">
          <a:extLst>
            <a:ext uri="{63B3BB69-23CF-44E3-9099-C40C66FF867C}">
              <a14:compatExt xmlns:a14="http://schemas.microsoft.com/office/drawing/2010/main" spid="_x0000_s61441"/>
            </a:ext>
            <a:ext uri="{FF2B5EF4-FFF2-40B4-BE49-F238E27FC236}">
              <a16:creationId xmlns:a16="http://schemas.microsoft.com/office/drawing/2014/main" id="{600236A1-C28F-4417-9AE7-21724ECE25F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2" name="CommandButton1" hidden="1">
          <a:extLst>
            <a:ext uri="{63B3BB69-23CF-44E3-9099-C40C66FF867C}">
              <a14:compatExt xmlns:a14="http://schemas.microsoft.com/office/drawing/2010/main" spid="_x0000_s61441"/>
            </a:ext>
            <a:ext uri="{FF2B5EF4-FFF2-40B4-BE49-F238E27FC236}">
              <a16:creationId xmlns:a16="http://schemas.microsoft.com/office/drawing/2014/main" id="{92182AEA-693F-4133-BDE9-5860A3332BB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3" name="CommandButton1" hidden="1">
          <a:extLst>
            <a:ext uri="{63B3BB69-23CF-44E3-9099-C40C66FF867C}">
              <a14:compatExt xmlns:a14="http://schemas.microsoft.com/office/drawing/2010/main" spid="_x0000_s61441"/>
            </a:ext>
            <a:ext uri="{FF2B5EF4-FFF2-40B4-BE49-F238E27FC236}">
              <a16:creationId xmlns:a16="http://schemas.microsoft.com/office/drawing/2014/main" id="{BDED5B2D-468D-48A9-9A7E-8EE63E554CA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4" name="CommandButton1" hidden="1">
          <a:extLst>
            <a:ext uri="{63B3BB69-23CF-44E3-9099-C40C66FF867C}">
              <a14:compatExt xmlns:a14="http://schemas.microsoft.com/office/drawing/2010/main" spid="_x0000_s61441"/>
            </a:ext>
            <a:ext uri="{FF2B5EF4-FFF2-40B4-BE49-F238E27FC236}">
              <a16:creationId xmlns:a16="http://schemas.microsoft.com/office/drawing/2014/main" id="{3E15D5E9-2107-475D-853D-71D705901EA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5" name="CommandButton1" hidden="1">
          <a:extLst>
            <a:ext uri="{63B3BB69-23CF-44E3-9099-C40C66FF867C}">
              <a14:compatExt xmlns:a14="http://schemas.microsoft.com/office/drawing/2010/main" spid="_x0000_s61441"/>
            </a:ext>
            <a:ext uri="{FF2B5EF4-FFF2-40B4-BE49-F238E27FC236}">
              <a16:creationId xmlns:a16="http://schemas.microsoft.com/office/drawing/2014/main" id="{3ADD0694-847D-4E0C-9C7B-97CA2C04E71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6" name="CommandButton1" hidden="1">
          <a:extLst>
            <a:ext uri="{63B3BB69-23CF-44E3-9099-C40C66FF867C}">
              <a14:compatExt xmlns:a14="http://schemas.microsoft.com/office/drawing/2010/main" spid="_x0000_s61441"/>
            </a:ext>
            <a:ext uri="{FF2B5EF4-FFF2-40B4-BE49-F238E27FC236}">
              <a16:creationId xmlns:a16="http://schemas.microsoft.com/office/drawing/2014/main" id="{8708B58F-13DE-4DE8-9A49-6B0BDBE78F9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7" name="CommandButton1" hidden="1">
          <a:extLst>
            <a:ext uri="{63B3BB69-23CF-44E3-9099-C40C66FF867C}">
              <a14:compatExt xmlns:a14="http://schemas.microsoft.com/office/drawing/2010/main" spid="_x0000_s61441"/>
            </a:ext>
            <a:ext uri="{FF2B5EF4-FFF2-40B4-BE49-F238E27FC236}">
              <a16:creationId xmlns:a16="http://schemas.microsoft.com/office/drawing/2014/main" id="{3C457633-0135-4E41-B596-B89BB0C7E25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8" name="CommandButton1" hidden="1">
          <a:extLst>
            <a:ext uri="{63B3BB69-23CF-44E3-9099-C40C66FF867C}">
              <a14:compatExt xmlns:a14="http://schemas.microsoft.com/office/drawing/2010/main" spid="_x0000_s61441"/>
            </a:ext>
            <a:ext uri="{FF2B5EF4-FFF2-40B4-BE49-F238E27FC236}">
              <a16:creationId xmlns:a16="http://schemas.microsoft.com/office/drawing/2014/main" id="{B1E4AEB3-0DF5-47A5-BBF1-5D0BCEBEDAF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89" name="CommandButton1" hidden="1">
          <a:extLst>
            <a:ext uri="{63B3BB69-23CF-44E3-9099-C40C66FF867C}">
              <a14:compatExt xmlns:a14="http://schemas.microsoft.com/office/drawing/2010/main" spid="_x0000_s61441"/>
            </a:ext>
            <a:ext uri="{FF2B5EF4-FFF2-40B4-BE49-F238E27FC236}">
              <a16:creationId xmlns:a16="http://schemas.microsoft.com/office/drawing/2014/main" id="{8BA0614C-34C3-4910-8EE4-A085A6CA04A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0" name="CommandButton1" hidden="1">
          <a:extLst>
            <a:ext uri="{63B3BB69-23CF-44E3-9099-C40C66FF867C}">
              <a14:compatExt xmlns:a14="http://schemas.microsoft.com/office/drawing/2010/main" spid="_x0000_s61441"/>
            </a:ext>
            <a:ext uri="{FF2B5EF4-FFF2-40B4-BE49-F238E27FC236}">
              <a16:creationId xmlns:a16="http://schemas.microsoft.com/office/drawing/2014/main" id="{FD59322B-78CE-4491-B4E8-B2E945A16A1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1" name="CommandButton1" hidden="1">
          <a:extLst>
            <a:ext uri="{63B3BB69-23CF-44E3-9099-C40C66FF867C}">
              <a14:compatExt xmlns:a14="http://schemas.microsoft.com/office/drawing/2010/main" spid="_x0000_s61441"/>
            </a:ext>
            <a:ext uri="{FF2B5EF4-FFF2-40B4-BE49-F238E27FC236}">
              <a16:creationId xmlns:a16="http://schemas.microsoft.com/office/drawing/2014/main" id="{9D2A7E38-1CDF-48C4-A0F2-5A0E60B8BB6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2" name="CommandButton1" hidden="1">
          <a:extLst>
            <a:ext uri="{63B3BB69-23CF-44E3-9099-C40C66FF867C}">
              <a14:compatExt xmlns:a14="http://schemas.microsoft.com/office/drawing/2010/main" spid="_x0000_s61441"/>
            </a:ext>
            <a:ext uri="{FF2B5EF4-FFF2-40B4-BE49-F238E27FC236}">
              <a16:creationId xmlns:a16="http://schemas.microsoft.com/office/drawing/2014/main" id="{5BAAFA53-6DB0-4F81-84DE-7E4EA240ED5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3" name="CommandButton1" hidden="1">
          <a:extLst>
            <a:ext uri="{63B3BB69-23CF-44E3-9099-C40C66FF867C}">
              <a14:compatExt xmlns:a14="http://schemas.microsoft.com/office/drawing/2010/main" spid="_x0000_s61441"/>
            </a:ext>
            <a:ext uri="{FF2B5EF4-FFF2-40B4-BE49-F238E27FC236}">
              <a16:creationId xmlns:a16="http://schemas.microsoft.com/office/drawing/2014/main" id="{BA9845E4-A3DA-4CC2-A343-1338062F8BD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4" name="CommandButton1" hidden="1">
          <a:extLst>
            <a:ext uri="{63B3BB69-23CF-44E3-9099-C40C66FF867C}">
              <a14:compatExt xmlns:a14="http://schemas.microsoft.com/office/drawing/2010/main" spid="_x0000_s61441"/>
            </a:ext>
            <a:ext uri="{FF2B5EF4-FFF2-40B4-BE49-F238E27FC236}">
              <a16:creationId xmlns:a16="http://schemas.microsoft.com/office/drawing/2014/main" id="{465CA9E2-8BBE-4BE1-90B7-28A26D99D50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5" name="CommandButton1" hidden="1">
          <a:extLst>
            <a:ext uri="{63B3BB69-23CF-44E3-9099-C40C66FF867C}">
              <a14:compatExt xmlns:a14="http://schemas.microsoft.com/office/drawing/2010/main" spid="_x0000_s61441"/>
            </a:ext>
            <a:ext uri="{FF2B5EF4-FFF2-40B4-BE49-F238E27FC236}">
              <a16:creationId xmlns:a16="http://schemas.microsoft.com/office/drawing/2014/main" id="{065F671B-7D66-4677-AE6E-6E25F9C82D7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6" name="CommandButton1" hidden="1">
          <a:extLst>
            <a:ext uri="{63B3BB69-23CF-44E3-9099-C40C66FF867C}">
              <a14:compatExt xmlns:a14="http://schemas.microsoft.com/office/drawing/2010/main" spid="_x0000_s61441"/>
            </a:ext>
            <a:ext uri="{FF2B5EF4-FFF2-40B4-BE49-F238E27FC236}">
              <a16:creationId xmlns:a16="http://schemas.microsoft.com/office/drawing/2014/main" id="{8D8F5FDB-200F-4A40-BC42-F8B2AD7F84D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097" name="CommandButton1" hidden="1">
          <a:extLst>
            <a:ext uri="{63B3BB69-23CF-44E3-9099-C40C66FF867C}">
              <a14:compatExt xmlns:a14="http://schemas.microsoft.com/office/drawing/2010/main" spid="_x0000_s61441"/>
            </a:ext>
            <a:ext uri="{FF2B5EF4-FFF2-40B4-BE49-F238E27FC236}">
              <a16:creationId xmlns:a16="http://schemas.microsoft.com/office/drawing/2014/main" id="{7C65C9DF-A483-44BE-89EA-FF31241472B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98" name="CommandButton1" hidden="1">
          <a:extLst>
            <a:ext uri="{63B3BB69-23CF-44E3-9099-C40C66FF867C}">
              <a14:compatExt xmlns:a14="http://schemas.microsoft.com/office/drawing/2010/main" spid="_x0000_s61441"/>
            </a:ext>
            <a:ext uri="{FF2B5EF4-FFF2-40B4-BE49-F238E27FC236}">
              <a16:creationId xmlns:a16="http://schemas.microsoft.com/office/drawing/2014/main" id="{1E7DB58F-4289-46F9-98D1-D39704C4894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099" name="CommandButton1" hidden="1">
          <a:extLst>
            <a:ext uri="{63B3BB69-23CF-44E3-9099-C40C66FF867C}">
              <a14:compatExt xmlns:a14="http://schemas.microsoft.com/office/drawing/2010/main" spid="_x0000_s61441"/>
            </a:ext>
            <a:ext uri="{FF2B5EF4-FFF2-40B4-BE49-F238E27FC236}">
              <a16:creationId xmlns:a16="http://schemas.microsoft.com/office/drawing/2014/main" id="{A4F12FC2-2D15-47D5-969D-E7091F7F71A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100" name="CommandButton1" hidden="1">
          <a:extLst>
            <a:ext uri="{63B3BB69-23CF-44E3-9099-C40C66FF867C}">
              <a14:compatExt xmlns:a14="http://schemas.microsoft.com/office/drawing/2010/main" spid="_x0000_s61441"/>
            </a:ext>
            <a:ext uri="{FF2B5EF4-FFF2-40B4-BE49-F238E27FC236}">
              <a16:creationId xmlns:a16="http://schemas.microsoft.com/office/drawing/2014/main" id="{04A41310-A296-454D-959B-DE320ACCC4A3}"/>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1" name="CommandButton1" hidden="1">
          <a:extLst>
            <a:ext uri="{63B3BB69-23CF-44E3-9099-C40C66FF867C}">
              <a14:compatExt xmlns:a14="http://schemas.microsoft.com/office/drawing/2010/main" spid="_x0000_s61441"/>
            </a:ext>
            <a:ext uri="{FF2B5EF4-FFF2-40B4-BE49-F238E27FC236}">
              <a16:creationId xmlns:a16="http://schemas.microsoft.com/office/drawing/2014/main" id="{CA33B991-F0E7-4504-85A5-1DBF92AEAB4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2" name="CommandButton1" hidden="1">
          <a:extLst>
            <a:ext uri="{63B3BB69-23CF-44E3-9099-C40C66FF867C}">
              <a14:compatExt xmlns:a14="http://schemas.microsoft.com/office/drawing/2010/main" spid="_x0000_s61441"/>
            </a:ext>
            <a:ext uri="{FF2B5EF4-FFF2-40B4-BE49-F238E27FC236}">
              <a16:creationId xmlns:a16="http://schemas.microsoft.com/office/drawing/2014/main" id="{836078FF-7707-4E47-B4F8-A23070F2E5F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3" name="CommandButton1" hidden="1">
          <a:extLst>
            <a:ext uri="{63B3BB69-23CF-44E3-9099-C40C66FF867C}">
              <a14:compatExt xmlns:a14="http://schemas.microsoft.com/office/drawing/2010/main" spid="_x0000_s61441"/>
            </a:ext>
            <a:ext uri="{FF2B5EF4-FFF2-40B4-BE49-F238E27FC236}">
              <a16:creationId xmlns:a16="http://schemas.microsoft.com/office/drawing/2014/main" id="{BE1D4A0F-2EAC-433F-9EA1-BFF79C78601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4" name="CommandButton1" hidden="1">
          <a:extLst>
            <a:ext uri="{63B3BB69-23CF-44E3-9099-C40C66FF867C}">
              <a14:compatExt xmlns:a14="http://schemas.microsoft.com/office/drawing/2010/main" spid="_x0000_s61441"/>
            </a:ext>
            <a:ext uri="{FF2B5EF4-FFF2-40B4-BE49-F238E27FC236}">
              <a16:creationId xmlns:a16="http://schemas.microsoft.com/office/drawing/2014/main" id="{2E15D235-3369-42E2-83B6-B39A4510C74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5" name="CommandButton1" hidden="1">
          <a:extLst>
            <a:ext uri="{63B3BB69-23CF-44E3-9099-C40C66FF867C}">
              <a14:compatExt xmlns:a14="http://schemas.microsoft.com/office/drawing/2010/main" spid="_x0000_s61441"/>
            </a:ext>
            <a:ext uri="{FF2B5EF4-FFF2-40B4-BE49-F238E27FC236}">
              <a16:creationId xmlns:a16="http://schemas.microsoft.com/office/drawing/2014/main" id="{FCEAEDE5-5193-4C37-B744-8410048E7C1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6" name="CommandButton1" hidden="1">
          <a:extLst>
            <a:ext uri="{63B3BB69-23CF-44E3-9099-C40C66FF867C}">
              <a14:compatExt xmlns:a14="http://schemas.microsoft.com/office/drawing/2010/main" spid="_x0000_s61441"/>
            </a:ext>
            <a:ext uri="{FF2B5EF4-FFF2-40B4-BE49-F238E27FC236}">
              <a16:creationId xmlns:a16="http://schemas.microsoft.com/office/drawing/2014/main" id="{35CE9A74-7A32-45B8-BDFE-79EC68766D7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7" name="CommandButton1" hidden="1">
          <a:extLst>
            <a:ext uri="{63B3BB69-23CF-44E3-9099-C40C66FF867C}">
              <a14:compatExt xmlns:a14="http://schemas.microsoft.com/office/drawing/2010/main" spid="_x0000_s61441"/>
            </a:ext>
            <a:ext uri="{FF2B5EF4-FFF2-40B4-BE49-F238E27FC236}">
              <a16:creationId xmlns:a16="http://schemas.microsoft.com/office/drawing/2014/main" id="{2B7C7EDF-73F9-46F3-8F85-6E92045D1DB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8" name="CommandButton1" hidden="1">
          <a:extLst>
            <a:ext uri="{63B3BB69-23CF-44E3-9099-C40C66FF867C}">
              <a14:compatExt xmlns:a14="http://schemas.microsoft.com/office/drawing/2010/main" spid="_x0000_s61441"/>
            </a:ext>
            <a:ext uri="{FF2B5EF4-FFF2-40B4-BE49-F238E27FC236}">
              <a16:creationId xmlns:a16="http://schemas.microsoft.com/office/drawing/2014/main" id="{43260E7B-257B-4E6C-8C77-BCC56B05E55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09" name="CommandButton1" hidden="1">
          <a:extLst>
            <a:ext uri="{63B3BB69-23CF-44E3-9099-C40C66FF867C}">
              <a14:compatExt xmlns:a14="http://schemas.microsoft.com/office/drawing/2010/main" spid="_x0000_s61441"/>
            </a:ext>
            <a:ext uri="{FF2B5EF4-FFF2-40B4-BE49-F238E27FC236}">
              <a16:creationId xmlns:a16="http://schemas.microsoft.com/office/drawing/2014/main" id="{A28BECCA-614F-43AA-9E36-E18D9AFF25C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0" name="CommandButton1" hidden="1">
          <a:extLst>
            <a:ext uri="{63B3BB69-23CF-44E3-9099-C40C66FF867C}">
              <a14:compatExt xmlns:a14="http://schemas.microsoft.com/office/drawing/2010/main" spid="_x0000_s61441"/>
            </a:ext>
            <a:ext uri="{FF2B5EF4-FFF2-40B4-BE49-F238E27FC236}">
              <a16:creationId xmlns:a16="http://schemas.microsoft.com/office/drawing/2014/main" id="{3AD463F3-0176-4B6E-AFD8-AF9917E71F3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1" name="CommandButton1" hidden="1">
          <a:extLst>
            <a:ext uri="{63B3BB69-23CF-44E3-9099-C40C66FF867C}">
              <a14:compatExt xmlns:a14="http://schemas.microsoft.com/office/drawing/2010/main" spid="_x0000_s61441"/>
            </a:ext>
            <a:ext uri="{FF2B5EF4-FFF2-40B4-BE49-F238E27FC236}">
              <a16:creationId xmlns:a16="http://schemas.microsoft.com/office/drawing/2014/main" id="{BD37E267-D487-4ECA-A4AE-7CFF90C128B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2" name="CommandButton1" hidden="1">
          <a:extLst>
            <a:ext uri="{63B3BB69-23CF-44E3-9099-C40C66FF867C}">
              <a14:compatExt xmlns:a14="http://schemas.microsoft.com/office/drawing/2010/main" spid="_x0000_s61441"/>
            </a:ext>
            <a:ext uri="{FF2B5EF4-FFF2-40B4-BE49-F238E27FC236}">
              <a16:creationId xmlns:a16="http://schemas.microsoft.com/office/drawing/2014/main" id="{607E4DC8-0355-44B3-88FE-AFE8A23F575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3" name="CommandButton1" hidden="1">
          <a:extLst>
            <a:ext uri="{63B3BB69-23CF-44E3-9099-C40C66FF867C}">
              <a14:compatExt xmlns:a14="http://schemas.microsoft.com/office/drawing/2010/main" spid="_x0000_s61441"/>
            </a:ext>
            <a:ext uri="{FF2B5EF4-FFF2-40B4-BE49-F238E27FC236}">
              <a16:creationId xmlns:a16="http://schemas.microsoft.com/office/drawing/2014/main" id="{EFDA57F9-681A-4286-B2D7-10D12985BAA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4" name="CommandButton1" hidden="1">
          <a:extLst>
            <a:ext uri="{63B3BB69-23CF-44E3-9099-C40C66FF867C}">
              <a14:compatExt xmlns:a14="http://schemas.microsoft.com/office/drawing/2010/main" spid="_x0000_s61441"/>
            </a:ext>
            <a:ext uri="{FF2B5EF4-FFF2-40B4-BE49-F238E27FC236}">
              <a16:creationId xmlns:a16="http://schemas.microsoft.com/office/drawing/2014/main" id="{B94BD20D-EC11-4A21-8EF9-832B0338E05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5" name="CommandButton1" hidden="1">
          <a:extLst>
            <a:ext uri="{63B3BB69-23CF-44E3-9099-C40C66FF867C}">
              <a14:compatExt xmlns:a14="http://schemas.microsoft.com/office/drawing/2010/main" spid="_x0000_s61441"/>
            </a:ext>
            <a:ext uri="{FF2B5EF4-FFF2-40B4-BE49-F238E27FC236}">
              <a16:creationId xmlns:a16="http://schemas.microsoft.com/office/drawing/2014/main" id="{501E89C5-13AA-4C88-A950-5A4E1B542AE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6" name="CommandButton1" hidden="1">
          <a:extLst>
            <a:ext uri="{63B3BB69-23CF-44E3-9099-C40C66FF867C}">
              <a14:compatExt xmlns:a14="http://schemas.microsoft.com/office/drawing/2010/main" spid="_x0000_s61441"/>
            </a:ext>
            <a:ext uri="{FF2B5EF4-FFF2-40B4-BE49-F238E27FC236}">
              <a16:creationId xmlns:a16="http://schemas.microsoft.com/office/drawing/2014/main" id="{5FC12CD4-719C-43AD-BC52-615044F6672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7" name="CommandButton1" hidden="1">
          <a:extLst>
            <a:ext uri="{63B3BB69-23CF-44E3-9099-C40C66FF867C}">
              <a14:compatExt xmlns:a14="http://schemas.microsoft.com/office/drawing/2010/main" spid="_x0000_s61441"/>
            </a:ext>
            <a:ext uri="{FF2B5EF4-FFF2-40B4-BE49-F238E27FC236}">
              <a16:creationId xmlns:a16="http://schemas.microsoft.com/office/drawing/2014/main" id="{0783F9E2-9837-4518-84C8-1852CC24619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8" name="CommandButton1" hidden="1">
          <a:extLst>
            <a:ext uri="{63B3BB69-23CF-44E3-9099-C40C66FF867C}">
              <a14:compatExt xmlns:a14="http://schemas.microsoft.com/office/drawing/2010/main" spid="_x0000_s61441"/>
            </a:ext>
            <a:ext uri="{FF2B5EF4-FFF2-40B4-BE49-F238E27FC236}">
              <a16:creationId xmlns:a16="http://schemas.microsoft.com/office/drawing/2014/main" id="{EABCECF7-F4C5-4301-BB8E-6F5C1CA44ED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19" name="CommandButton1" hidden="1">
          <a:extLst>
            <a:ext uri="{63B3BB69-23CF-44E3-9099-C40C66FF867C}">
              <a14:compatExt xmlns:a14="http://schemas.microsoft.com/office/drawing/2010/main" spid="_x0000_s61441"/>
            </a:ext>
            <a:ext uri="{FF2B5EF4-FFF2-40B4-BE49-F238E27FC236}">
              <a16:creationId xmlns:a16="http://schemas.microsoft.com/office/drawing/2014/main" id="{8B8D9C64-7975-4DFE-9CDF-E90D1629EBA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0" name="CommandButton1" hidden="1">
          <a:extLst>
            <a:ext uri="{63B3BB69-23CF-44E3-9099-C40C66FF867C}">
              <a14:compatExt xmlns:a14="http://schemas.microsoft.com/office/drawing/2010/main" spid="_x0000_s61441"/>
            </a:ext>
            <a:ext uri="{FF2B5EF4-FFF2-40B4-BE49-F238E27FC236}">
              <a16:creationId xmlns:a16="http://schemas.microsoft.com/office/drawing/2014/main" id="{774BB836-E1B6-4CA5-AA7E-7D1840340CA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1" name="CommandButton1" hidden="1">
          <a:extLst>
            <a:ext uri="{63B3BB69-23CF-44E3-9099-C40C66FF867C}">
              <a14:compatExt xmlns:a14="http://schemas.microsoft.com/office/drawing/2010/main" spid="_x0000_s61441"/>
            </a:ext>
            <a:ext uri="{FF2B5EF4-FFF2-40B4-BE49-F238E27FC236}">
              <a16:creationId xmlns:a16="http://schemas.microsoft.com/office/drawing/2014/main" id="{9AD8581D-80B4-4401-9D6A-33AB7041F0C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122" name="CommandButton1" hidden="1">
          <a:extLst>
            <a:ext uri="{63B3BB69-23CF-44E3-9099-C40C66FF867C}">
              <a14:compatExt xmlns:a14="http://schemas.microsoft.com/office/drawing/2010/main" spid="_x0000_s61441"/>
            </a:ext>
            <a:ext uri="{FF2B5EF4-FFF2-40B4-BE49-F238E27FC236}">
              <a16:creationId xmlns:a16="http://schemas.microsoft.com/office/drawing/2014/main" id="{8CE64609-CFB6-4A18-B4A1-BAFB0048D2A8}"/>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3" name="CommandButton1" hidden="1">
          <a:extLst>
            <a:ext uri="{63B3BB69-23CF-44E3-9099-C40C66FF867C}">
              <a14:compatExt xmlns:a14="http://schemas.microsoft.com/office/drawing/2010/main" spid="_x0000_s61441"/>
            </a:ext>
            <a:ext uri="{FF2B5EF4-FFF2-40B4-BE49-F238E27FC236}">
              <a16:creationId xmlns:a16="http://schemas.microsoft.com/office/drawing/2014/main" id="{A0D76736-EF97-4106-A613-946C51046B5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4" name="CommandButton1" hidden="1">
          <a:extLst>
            <a:ext uri="{63B3BB69-23CF-44E3-9099-C40C66FF867C}">
              <a14:compatExt xmlns:a14="http://schemas.microsoft.com/office/drawing/2010/main" spid="_x0000_s61441"/>
            </a:ext>
            <a:ext uri="{FF2B5EF4-FFF2-40B4-BE49-F238E27FC236}">
              <a16:creationId xmlns:a16="http://schemas.microsoft.com/office/drawing/2014/main" id="{52CC0CA6-E42F-42FC-9871-7498C8284D9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5" name="CommandButton1" hidden="1">
          <a:extLst>
            <a:ext uri="{63B3BB69-23CF-44E3-9099-C40C66FF867C}">
              <a14:compatExt xmlns:a14="http://schemas.microsoft.com/office/drawing/2010/main" spid="_x0000_s61441"/>
            </a:ext>
            <a:ext uri="{FF2B5EF4-FFF2-40B4-BE49-F238E27FC236}">
              <a16:creationId xmlns:a16="http://schemas.microsoft.com/office/drawing/2014/main" id="{EF3B25BE-EAB8-4732-BD4D-5E23F9AB565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6" name="CommandButton1" hidden="1">
          <a:extLst>
            <a:ext uri="{63B3BB69-23CF-44E3-9099-C40C66FF867C}">
              <a14:compatExt xmlns:a14="http://schemas.microsoft.com/office/drawing/2010/main" spid="_x0000_s61441"/>
            </a:ext>
            <a:ext uri="{FF2B5EF4-FFF2-40B4-BE49-F238E27FC236}">
              <a16:creationId xmlns:a16="http://schemas.microsoft.com/office/drawing/2014/main" id="{372FB800-0667-4F94-B4DA-38BBEE2534D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7" name="CommandButton1" hidden="1">
          <a:extLst>
            <a:ext uri="{63B3BB69-23CF-44E3-9099-C40C66FF867C}">
              <a14:compatExt xmlns:a14="http://schemas.microsoft.com/office/drawing/2010/main" spid="_x0000_s61441"/>
            </a:ext>
            <a:ext uri="{FF2B5EF4-FFF2-40B4-BE49-F238E27FC236}">
              <a16:creationId xmlns:a16="http://schemas.microsoft.com/office/drawing/2014/main" id="{E22CF90F-7A74-4C65-AE31-C4E101F8E16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8" name="CommandButton1" hidden="1">
          <a:extLst>
            <a:ext uri="{63B3BB69-23CF-44E3-9099-C40C66FF867C}">
              <a14:compatExt xmlns:a14="http://schemas.microsoft.com/office/drawing/2010/main" spid="_x0000_s61441"/>
            </a:ext>
            <a:ext uri="{FF2B5EF4-FFF2-40B4-BE49-F238E27FC236}">
              <a16:creationId xmlns:a16="http://schemas.microsoft.com/office/drawing/2014/main" id="{2F7C7BBB-27D6-4C0C-8171-F9B3838C602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29" name="CommandButton1" hidden="1">
          <a:extLst>
            <a:ext uri="{63B3BB69-23CF-44E3-9099-C40C66FF867C}">
              <a14:compatExt xmlns:a14="http://schemas.microsoft.com/office/drawing/2010/main" spid="_x0000_s61441"/>
            </a:ext>
            <a:ext uri="{FF2B5EF4-FFF2-40B4-BE49-F238E27FC236}">
              <a16:creationId xmlns:a16="http://schemas.microsoft.com/office/drawing/2014/main" id="{3F39C706-A444-4F82-8909-6202B6D84B7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0" name="CommandButton1" hidden="1">
          <a:extLst>
            <a:ext uri="{63B3BB69-23CF-44E3-9099-C40C66FF867C}">
              <a14:compatExt xmlns:a14="http://schemas.microsoft.com/office/drawing/2010/main" spid="_x0000_s61441"/>
            </a:ext>
            <a:ext uri="{FF2B5EF4-FFF2-40B4-BE49-F238E27FC236}">
              <a16:creationId xmlns:a16="http://schemas.microsoft.com/office/drawing/2014/main" id="{C14A240C-73DE-4ACC-BC5B-38E09946F24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1" name="CommandButton1" hidden="1">
          <a:extLst>
            <a:ext uri="{63B3BB69-23CF-44E3-9099-C40C66FF867C}">
              <a14:compatExt xmlns:a14="http://schemas.microsoft.com/office/drawing/2010/main" spid="_x0000_s61441"/>
            </a:ext>
            <a:ext uri="{FF2B5EF4-FFF2-40B4-BE49-F238E27FC236}">
              <a16:creationId xmlns:a16="http://schemas.microsoft.com/office/drawing/2014/main" id="{CBE5F722-083A-4262-9774-8DA70D20884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2" name="CommandButton1" hidden="1">
          <a:extLst>
            <a:ext uri="{63B3BB69-23CF-44E3-9099-C40C66FF867C}">
              <a14:compatExt xmlns:a14="http://schemas.microsoft.com/office/drawing/2010/main" spid="_x0000_s61441"/>
            </a:ext>
            <a:ext uri="{FF2B5EF4-FFF2-40B4-BE49-F238E27FC236}">
              <a16:creationId xmlns:a16="http://schemas.microsoft.com/office/drawing/2014/main" id="{8B70570A-599E-42AC-A924-83DB7EBAA4C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3" name="CommandButton1" hidden="1">
          <a:extLst>
            <a:ext uri="{63B3BB69-23CF-44E3-9099-C40C66FF867C}">
              <a14:compatExt xmlns:a14="http://schemas.microsoft.com/office/drawing/2010/main" spid="_x0000_s61441"/>
            </a:ext>
            <a:ext uri="{FF2B5EF4-FFF2-40B4-BE49-F238E27FC236}">
              <a16:creationId xmlns:a16="http://schemas.microsoft.com/office/drawing/2014/main" id="{BD4B1CB3-9620-493F-9337-151B1AF4E50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4" name="CommandButton1" hidden="1">
          <a:extLst>
            <a:ext uri="{63B3BB69-23CF-44E3-9099-C40C66FF867C}">
              <a14:compatExt xmlns:a14="http://schemas.microsoft.com/office/drawing/2010/main" spid="_x0000_s61441"/>
            </a:ext>
            <a:ext uri="{FF2B5EF4-FFF2-40B4-BE49-F238E27FC236}">
              <a16:creationId xmlns:a16="http://schemas.microsoft.com/office/drawing/2014/main" id="{C8CA072A-39CD-4860-9D94-291DBA212C9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5" name="CommandButton1" hidden="1">
          <a:extLst>
            <a:ext uri="{63B3BB69-23CF-44E3-9099-C40C66FF867C}">
              <a14:compatExt xmlns:a14="http://schemas.microsoft.com/office/drawing/2010/main" spid="_x0000_s61441"/>
            </a:ext>
            <a:ext uri="{FF2B5EF4-FFF2-40B4-BE49-F238E27FC236}">
              <a16:creationId xmlns:a16="http://schemas.microsoft.com/office/drawing/2014/main" id="{6A51F342-A3C5-4435-A938-8966776DB15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6" name="CommandButton1" hidden="1">
          <a:extLst>
            <a:ext uri="{63B3BB69-23CF-44E3-9099-C40C66FF867C}">
              <a14:compatExt xmlns:a14="http://schemas.microsoft.com/office/drawing/2010/main" spid="_x0000_s61441"/>
            </a:ext>
            <a:ext uri="{FF2B5EF4-FFF2-40B4-BE49-F238E27FC236}">
              <a16:creationId xmlns:a16="http://schemas.microsoft.com/office/drawing/2014/main" id="{8B16ADE6-C385-44FC-BC08-9B4B7707BEF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7" name="CommandButton1" hidden="1">
          <a:extLst>
            <a:ext uri="{63B3BB69-23CF-44E3-9099-C40C66FF867C}">
              <a14:compatExt xmlns:a14="http://schemas.microsoft.com/office/drawing/2010/main" spid="_x0000_s61441"/>
            </a:ext>
            <a:ext uri="{FF2B5EF4-FFF2-40B4-BE49-F238E27FC236}">
              <a16:creationId xmlns:a16="http://schemas.microsoft.com/office/drawing/2014/main" id="{0AF18987-33CD-49C2-AEB8-841B009B8C8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8" name="CommandButton1" hidden="1">
          <a:extLst>
            <a:ext uri="{63B3BB69-23CF-44E3-9099-C40C66FF867C}">
              <a14:compatExt xmlns:a14="http://schemas.microsoft.com/office/drawing/2010/main" spid="_x0000_s61441"/>
            </a:ext>
            <a:ext uri="{FF2B5EF4-FFF2-40B4-BE49-F238E27FC236}">
              <a16:creationId xmlns:a16="http://schemas.microsoft.com/office/drawing/2014/main" id="{D98386BD-1FC7-454E-9F2F-0B0B076411B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39" name="CommandButton1" hidden="1">
          <a:extLst>
            <a:ext uri="{63B3BB69-23CF-44E3-9099-C40C66FF867C}">
              <a14:compatExt xmlns:a14="http://schemas.microsoft.com/office/drawing/2010/main" spid="_x0000_s61441"/>
            </a:ext>
            <a:ext uri="{FF2B5EF4-FFF2-40B4-BE49-F238E27FC236}">
              <a16:creationId xmlns:a16="http://schemas.microsoft.com/office/drawing/2014/main" id="{76A80B45-1D96-4161-9BD2-5C452B3A692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40" name="CommandButton1" hidden="1">
          <a:extLst>
            <a:ext uri="{63B3BB69-23CF-44E3-9099-C40C66FF867C}">
              <a14:compatExt xmlns:a14="http://schemas.microsoft.com/office/drawing/2010/main" spid="_x0000_s61441"/>
            </a:ext>
            <a:ext uri="{FF2B5EF4-FFF2-40B4-BE49-F238E27FC236}">
              <a16:creationId xmlns:a16="http://schemas.microsoft.com/office/drawing/2014/main" id="{30EB371E-3C63-4482-83BC-E768A9F09B3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41" name="CommandButton1" hidden="1">
          <a:extLst>
            <a:ext uri="{63B3BB69-23CF-44E3-9099-C40C66FF867C}">
              <a14:compatExt xmlns:a14="http://schemas.microsoft.com/office/drawing/2010/main" spid="_x0000_s61441"/>
            </a:ext>
            <a:ext uri="{FF2B5EF4-FFF2-40B4-BE49-F238E27FC236}">
              <a16:creationId xmlns:a16="http://schemas.microsoft.com/office/drawing/2014/main" id="{DC6B94AB-A28B-45B9-98D6-B95F108E69B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2" name="CommandButton1" hidden="1">
          <a:extLst>
            <a:ext uri="{63B3BB69-23CF-44E3-9099-C40C66FF867C}">
              <a14:compatExt xmlns:a14="http://schemas.microsoft.com/office/drawing/2010/main" spid="_x0000_s61441"/>
            </a:ext>
            <a:ext uri="{FF2B5EF4-FFF2-40B4-BE49-F238E27FC236}">
              <a16:creationId xmlns:a16="http://schemas.microsoft.com/office/drawing/2014/main" id="{363FADBD-61CD-4215-98B4-ECF2C46C9CB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3" name="CommandButton1" hidden="1">
          <a:extLst>
            <a:ext uri="{63B3BB69-23CF-44E3-9099-C40C66FF867C}">
              <a14:compatExt xmlns:a14="http://schemas.microsoft.com/office/drawing/2010/main" spid="_x0000_s61441"/>
            </a:ext>
            <a:ext uri="{FF2B5EF4-FFF2-40B4-BE49-F238E27FC236}">
              <a16:creationId xmlns:a16="http://schemas.microsoft.com/office/drawing/2014/main" id="{67BD8658-DD94-4800-9E99-6EDD4F6A51B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144" name="CommandButton1" hidden="1">
          <a:extLst>
            <a:ext uri="{63B3BB69-23CF-44E3-9099-C40C66FF867C}">
              <a14:compatExt xmlns:a14="http://schemas.microsoft.com/office/drawing/2010/main" spid="_x0000_s61441"/>
            </a:ext>
            <a:ext uri="{FF2B5EF4-FFF2-40B4-BE49-F238E27FC236}">
              <a16:creationId xmlns:a16="http://schemas.microsoft.com/office/drawing/2014/main" id="{036D3AF1-065D-4B73-84B1-141959692CE6}"/>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5" name="CommandButton1" hidden="1">
          <a:extLst>
            <a:ext uri="{63B3BB69-23CF-44E3-9099-C40C66FF867C}">
              <a14:compatExt xmlns:a14="http://schemas.microsoft.com/office/drawing/2010/main" spid="_x0000_s61441"/>
            </a:ext>
            <a:ext uri="{FF2B5EF4-FFF2-40B4-BE49-F238E27FC236}">
              <a16:creationId xmlns:a16="http://schemas.microsoft.com/office/drawing/2014/main" id="{36333EF1-C994-47D4-AE90-0B633E0BEBD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6" name="CommandButton1" hidden="1">
          <a:extLst>
            <a:ext uri="{63B3BB69-23CF-44E3-9099-C40C66FF867C}">
              <a14:compatExt xmlns:a14="http://schemas.microsoft.com/office/drawing/2010/main" spid="_x0000_s61441"/>
            </a:ext>
            <a:ext uri="{FF2B5EF4-FFF2-40B4-BE49-F238E27FC236}">
              <a16:creationId xmlns:a16="http://schemas.microsoft.com/office/drawing/2014/main" id="{8FB37023-D86B-40C6-B78F-E225934F43B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7" name="CommandButton1" hidden="1">
          <a:extLst>
            <a:ext uri="{63B3BB69-23CF-44E3-9099-C40C66FF867C}">
              <a14:compatExt xmlns:a14="http://schemas.microsoft.com/office/drawing/2010/main" spid="_x0000_s61441"/>
            </a:ext>
            <a:ext uri="{FF2B5EF4-FFF2-40B4-BE49-F238E27FC236}">
              <a16:creationId xmlns:a16="http://schemas.microsoft.com/office/drawing/2014/main" id="{141BC62C-669B-4B7A-B6E4-9D525B32B6C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8" name="CommandButton1" hidden="1">
          <a:extLst>
            <a:ext uri="{63B3BB69-23CF-44E3-9099-C40C66FF867C}">
              <a14:compatExt xmlns:a14="http://schemas.microsoft.com/office/drawing/2010/main" spid="_x0000_s61441"/>
            </a:ext>
            <a:ext uri="{FF2B5EF4-FFF2-40B4-BE49-F238E27FC236}">
              <a16:creationId xmlns:a16="http://schemas.microsoft.com/office/drawing/2014/main" id="{E20D2147-31BD-4471-87B4-1D7941C9EF6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49" name="CommandButton1" hidden="1">
          <a:extLst>
            <a:ext uri="{63B3BB69-23CF-44E3-9099-C40C66FF867C}">
              <a14:compatExt xmlns:a14="http://schemas.microsoft.com/office/drawing/2010/main" spid="_x0000_s61441"/>
            </a:ext>
            <a:ext uri="{FF2B5EF4-FFF2-40B4-BE49-F238E27FC236}">
              <a16:creationId xmlns:a16="http://schemas.microsoft.com/office/drawing/2014/main" id="{7F1E0DDF-D4BA-45C0-8598-E8D16660ED2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0" name="CommandButton1" hidden="1">
          <a:extLst>
            <a:ext uri="{63B3BB69-23CF-44E3-9099-C40C66FF867C}">
              <a14:compatExt xmlns:a14="http://schemas.microsoft.com/office/drawing/2010/main" spid="_x0000_s61441"/>
            </a:ext>
            <a:ext uri="{FF2B5EF4-FFF2-40B4-BE49-F238E27FC236}">
              <a16:creationId xmlns:a16="http://schemas.microsoft.com/office/drawing/2014/main" id="{DBCDD032-A1AF-49A0-9D05-EE970B67B11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1" name="CommandButton1" hidden="1">
          <a:extLst>
            <a:ext uri="{63B3BB69-23CF-44E3-9099-C40C66FF867C}">
              <a14:compatExt xmlns:a14="http://schemas.microsoft.com/office/drawing/2010/main" spid="_x0000_s61441"/>
            </a:ext>
            <a:ext uri="{FF2B5EF4-FFF2-40B4-BE49-F238E27FC236}">
              <a16:creationId xmlns:a16="http://schemas.microsoft.com/office/drawing/2014/main" id="{7EBCF708-1F5D-473B-ADC4-26C39CA30D0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2" name="CommandButton1" hidden="1">
          <a:extLst>
            <a:ext uri="{63B3BB69-23CF-44E3-9099-C40C66FF867C}">
              <a14:compatExt xmlns:a14="http://schemas.microsoft.com/office/drawing/2010/main" spid="_x0000_s61441"/>
            </a:ext>
            <a:ext uri="{FF2B5EF4-FFF2-40B4-BE49-F238E27FC236}">
              <a16:creationId xmlns:a16="http://schemas.microsoft.com/office/drawing/2014/main" id="{7CF0C373-B563-4A3C-B4EC-1550E39D593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3" name="CommandButton1" hidden="1">
          <a:extLst>
            <a:ext uri="{63B3BB69-23CF-44E3-9099-C40C66FF867C}">
              <a14:compatExt xmlns:a14="http://schemas.microsoft.com/office/drawing/2010/main" spid="_x0000_s61441"/>
            </a:ext>
            <a:ext uri="{FF2B5EF4-FFF2-40B4-BE49-F238E27FC236}">
              <a16:creationId xmlns:a16="http://schemas.microsoft.com/office/drawing/2014/main" id="{4F215057-69F4-4409-A7C3-CCA37EF63B3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4" name="CommandButton1" hidden="1">
          <a:extLst>
            <a:ext uri="{63B3BB69-23CF-44E3-9099-C40C66FF867C}">
              <a14:compatExt xmlns:a14="http://schemas.microsoft.com/office/drawing/2010/main" spid="_x0000_s61441"/>
            </a:ext>
            <a:ext uri="{FF2B5EF4-FFF2-40B4-BE49-F238E27FC236}">
              <a16:creationId xmlns:a16="http://schemas.microsoft.com/office/drawing/2014/main" id="{18D911A6-2CDB-4A78-90A5-49EF8C1BEDF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5" name="CommandButton1" hidden="1">
          <a:extLst>
            <a:ext uri="{63B3BB69-23CF-44E3-9099-C40C66FF867C}">
              <a14:compatExt xmlns:a14="http://schemas.microsoft.com/office/drawing/2010/main" spid="_x0000_s61441"/>
            </a:ext>
            <a:ext uri="{FF2B5EF4-FFF2-40B4-BE49-F238E27FC236}">
              <a16:creationId xmlns:a16="http://schemas.microsoft.com/office/drawing/2014/main" id="{2E1FF942-223D-4669-89D3-399B7CB6EB1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6" name="CommandButton1" hidden="1">
          <a:extLst>
            <a:ext uri="{63B3BB69-23CF-44E3-9099-C40C66FF867C}">
              <a14:compatExt xmlns:a14="http://schemas.microsoft.com/office/drawing/2010/main" spid="_x0000_s61441"/>
            </a:ext>
            <a:ext uri="{FF2B5EF4-FFF2-40B4-BE49-F238E27FC236}">
              <a16:creationId xmlns:a16="http://schemas.microsoft.com/office/drawing/2014/main" id="{9BF16B7A-0DBF-45A8-BABB-5C96D7FF938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7" name="CommandButton1" hidden="1">
          <a:extLst>
            <a:ext uri="{63B3BB69-23CF-44E3-9099-C40C66FF867C}">
              <a14:compatExt xmlns:a14="http://schemas.microsoft.com/office/drawing/2010/main" spid="_x0000_s61441"/>
            </a:ext>
            <a:ext uri="{FF2B5EF4-FFF2-40B4-BE49-F238E27FC236}">
              <a16:creationId xmlns:a16="http://schemas.microsoft.com/office/drawing/2014/main" id="{7190F5B8-FF26-4266-8D23-1F87BCF74E3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8" name="CommandButton1" hidden="1">
          <a:extLst>
            <a:ext uri="{63B3BB69-23CF-44E3-9099-C40C66FF867C}">
              <a14:compatExt xmlns:a14="http://schemas.microsoft.com/office/drawing/2010/main" spid="_x0000_s61441"/>
            </a:ext>
            <a:ext uri="{FF2B5EF4-FFF2-40B4-BE49-F238E27FC236}">
              <a16:creationId xmlns:a16="http://schemas.microsoft.com/office/drawing/2014/main" id="{D027AD71-A5CF-48D4-B5AE-8C39CDB8AAA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59" name="CommandButton1" hidden="1">
          <a:extLst>
            <a:ext uri="{63B3BB69-23CF-44E3-9099-C40C66FF867C}">
              <a14:compatExt xmlns:a14="http://schemas.microsoft.com/office/drawing/2010/main" spid="_x0000_s61441"/>
            </a:ext>
            <a:ext uri="{FF2B5EF4-FFF2-40B4-BE49-F238E27FC236}">
              <a16:creationId xmlns:a16="http://schemas.microsoft.com/office/drawing/2014/main" id="{935D8DBA-4CDD-4858-BC46-A6FACA1B1A0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60" name="CommandButton1" hidden="1">
          <a:extLst>
            <a:ext uri="{63B3BB69-23CF-44E3-9099-C40C66FF867C}">
              <a14:compatExt xmlns:a14="http://schemas.microsoft.com/office/drawing/2010/main" spid="_x0000_s61441"/>
            </a:ext>
            <a:ext uri="{FF2B5EF4-FFF2-40B4-BE49-F238E27FC236}">
              <a16:creationId xmlns:a16="http://schemas.microsoft.com/office/drawing/2014/main" id="{71227A2F-A26E-4936-A013-1AB8B0DCB50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61" name="CommandButton1" hidden="1">
          <a:extLst>
            <a:ext uri="{63B3BB69-23CF-44E3-9099-C40C66FF867C}">
              <a14:compatExt xmlns:a14="http://schemas.microsoft.com/office/drawing/2010/main" spid="_x0000_s61441"/>
            </a:ext>
            <a:ext uri="{FF2B5EF4-FFF2-40B4-BE49-F238E27FC236}">
              <a16:creationId xmlns:a16="http://schemas.microsoft.com/office/drawing/2014/main" id="{D827BF9A-0149-4910-AD74-BFDA6D1170D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62" name="CommandButton1" hidden="1">
          <a:extLst>
            <a:ext uri="{63B3BB69-23CF-44E3-9099-C40C66FF867C}">
              <a14:compatExt xmlns:a14="http://schemas.microsoft.com/office/drawing/2010/main" spid="_x0000_s61441"/>
            </a:ext>
            <a:ext uri="{FF2B5EF4-FFF2-40B4-BE49-F238E27FC236}">
              <a16:creationId xmlns:a16="http://schemas.microsoft.com/office/drawing/2014/main" id="{52EEFDF8-563E-4A06-AB21-CE9F7F4C0FA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63" name="CommandButton1" hidden="1">
          <a:extLst>
            <a:ext uri="{63B3BB69-23CF-44E3-9099-C40C66FF867C}">
              <a14:compatExt xmlns:a14="http://schemas.microsoft.com/office/drawing/2010/main" spid="_x0000_s61441"/>
            </a:ext>
            <a:ext uri="{FF2B5EF4-FFF2-40B4-BE49-F238E27FC236}">
              <a16:creationId xmlns:a16="http://schemas.microsoft.com/office/drawing/2014/main" id="{D2B727EA-5F6B-4690-9CB8-8514D761BCA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64" name="CommandButton1" hidden="1">
          <a:extLst>
            <a:ext uri="{63B3BB69-23CF-44E3-9099-C40C66FF867C}">
              <a14:compatExt xmlns:a14="http://schemas.microsoft.com/office/drawing/2010/main" spid="_x0000_s61441"/>
            </a:ext>
            <a:ext uri="{FF2B5EF4-FFF2-40B4-BE49-F238E27FC236}">
              <a16:creationId xmlns:a16="http://schemas.microsoft.com/office/drawing/2014/main" id="{17A97542-A554-447B-9F30-1A711BE1EE9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65" name="CommandButton1" hidden="1">
          <a:extLst>
            <a:ext uri="{63B3BB69-23CF-44E3-9099-C40C66FF867C}">
              <a14:compatExt xmlns:a14="http://schemas.microsoft.com/office/drawing/2010/main" spid="_x0000_s61441"/>
            </a:ext>
            <a:ext uri="{FF2B5EF4-FFF2-40B4-BE49-F238E27FC236}">
              <a16:creationId xmlns:a16="http://schemas.microsoft.com/office/drawing/2014/main" id="{C8DA013C-3645-4A67-AA24-04154A1D6DD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166" name="CommandButton1" hidden="1">
          <a:extLst>
            <a:ext uri="{63B3BB69-23CF-44E3-9099-C40C66FF867C}">
              <a14:compatExt xmlns:a14="http://schemas.microsoft.com/office/drawing/2010/main" spid="_x0000_s61441"/>
            </a:ext>
            <a:ext uri="{FF2B5EF4-FFF2-40B4-BE49-F238E27FC236}">
              <a16:creationId xmlns:a16="http://schemas.microsoft.com/office/drawing/2014/main" id="{A90A71AF-EDE1-404A-A403-C7C2A93C78E0}"/>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67" name="CommandButton1" hidden="1">
          <a:extLst>
            <a:ext uri="{63B3BB69-23CF-44E3-9099-C40C66FF867C}">
              <a14:compatExt xmlns:a14="http://schemas.microsoft.com/office/drawing/2010/main" spid="_x0000_s61441"/>
            </a:ext>
            <a:ext uri="{FF2B5EF4-FFF2-40B4-BE49-F238E27FC236}">
              <a16:creationId xmlns:a16="http://schemas.microsoft.com/office/drawing/2014/main" id="{1E03DE13-D146-44C6-A8D7-537A4068AB9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68" name="CommandButton1" hidden="1">
          <a:extLst>
            <a:ext uri="{63B3BB69-23CF-44E3-9099-C40C66FF867C}">
              <a14:compatExt xmlns:a14="http://schemas.microsoft.com/office/drawing/2010/main" spid="_x0000_s61441"/>
            </a:ext>
            <a:ext uri="{FF2B5EF4-FFF2-40B4-BE49-F238E27FC236}">
              <a16:creationId xmlns:a16="http://schemas.microsoft.com/office/drawing/2014/main" id="{F49D83D5-6FF8-4440-A2F4-9930F902FF0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69" name="CommandButton1" hidden="1">
          <a:extLst>
            <a:ext uri="{63B3BB69-23CF-44E3-9099-C40C66FF867C}">
              <a14:compatExt xmlns:a14="http://schemas.microsoft.com/office/drawing/2010/main" spid="_x0000_s61441"/>
            </a:ext>
            <a:ext uri="{FF2B5EF4-FFF2-40B4-BE49-F238E27FC236}">
              <a16:creationId xmlns:a16="http://schemas.microsoft.com/office/drawing/2014/main" id="{4865EC2B-9FFA-4BAC-BD5C-6DEC9DCFB1D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0" name="CommandButton1" hidden="1">
          <a:extLst>
            <a:ext uri="{63B3BB69-23CF-44E3-9099-C40C66FF867C}">
              <a14:compatExt xmlns:a14="http://schemas.microsoft.com/office/drawing/2010/main" spid="_x0000_s61441"/>
            </a:ext>
            <a:ext uri="{FF2B5EF4-FFF2-40B4-BE49-F238E27FC236}">
              <a16:creationId xmlns:a16="http://schemas.microsoft.com/office/drawing/2014/main" id="{04108CD5-4979-420E-BD36-53A78D6D9CC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1" name="CommandButton1" hidden="1">
          <a:extLst>
            <a:ext uri="{63B3BB69-23CF-44E3-9099-C40C66FF867C}">
              <a14:compatExt xmlns:a14="http://schemas.microsoft.com/office/drawing/2010/main" spid="_x0000_s61441"/>
            </a:ext>
            <a:ext uri="{FF2B5EF4-FFF2-40B4-BE49-F238E27FC236}">
              <a16:creationId xmlns:a16="http://schemas.microsoft.com/office/drawing/2014/main" id="{F9036662-6876-4283-90DE-5AA898E5B74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2" name="CommandButton1" hidden="1">
          <a:extLst>
            <a:ext uri="{63B3BB69-23CF-44E3-9099-C40C66FF867C}">
              <a14:compatExt xmlns:a14="http://schemas.microsoft.com/office/drawing/2010/main" spid="_x0000_s61441"/>
            </a:ext>
            <a:ext uri="{FF2B5EF4-FFF2-40B4-BE49-F238E27FC236}">
              <a16:creationId xmlns:a16="http://schemas.microsoft.com/office/drawing/2014/main" id="{5AC90A92-B683-4BCA-8743-2E58C7FBA55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3" name="CommandButton1" hidden="1">
          <a:extLst>
            <a:ext uri="{63B3BB69-23CF-44E3-9099-C40C66FF867C}">
              <a14:compatExt xmlns:a14="http://schemas.microsoft.com/office/drawing/2010/main" spid="_x0000_s61441"/>
            </a:ext>
            <a:ext uri="{FF2B5EF4-FFF2-40B4-BE49-F238E27FC236}">
              <a16:creationId xmlns:a16="http://schemas.microsoft.com/office/drawing/2014/main" id="{6FF62729-1353-40D3-B6F0-45BBBA7E5C8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4" name="CommandButton1" hidden="1">
          <a:extLst>
            <a:ext uri="{63B3BB69-23CF-44E3-9099-C40C66FF867C}">
              <a14:compatExt xmlns:a14="http://schemas.microsoft.com/office/drawing/2010/main" spid="_x0000_s61441"/>
            </a:ext>
            <a:ext uri="{FF2B5EF4-FFF2-40B4-BE49-F238E27FC236}">
              <a16:creationId xmlns:a16="http://schemas.microsoft.com/office/drawing/2014/main" id="{0E661FA5-2CED-4714-9494-DF193C23EFF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5" name="CommandButton1" hidden="1">
          <a:extLst>
            <a:ext uri="{63B3BB69-23CF-44E3-9099-C40C66FF867C}">
              <a14:compatExt xmlns:a14="http://schemas.microsoft.com/office/drawing/2010/main" spid="_x0000_s61441"/>
            </a:ext>
            <a:ext uri="{FF2B5EF4-FFF2-40B4-BE49-F238E27FC236}">
              <a16:creationId xmlns:a16="http://schemas.microsoft.com/office/drawing/2014/main" id="{01074558-3FE2-41EE-AC84-DA4E7360CDE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6" name="CommandButton1" hidden="1">
          <a:extLst>
            <a:ext uri="{63B3BB69-23CF-44E3-9099-C40C66FF867C}">
              <a14:compatExt xmlns:a14="http://schemas.microsoft.com/office/drawing/2010/main" spid="_x0000_s61441"/>
            </a:ext>
            <a:ext uri="{FF2B5EF4-FFF2-40B4-BE49-F238E27FC236}">
              <a16:creationId xmlns:a16="http://schemas.microsoft.com/office/drawing/2014/main" id="{AF52CF5C-8336-4B13-9021-41F3FF41BFA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7" name="CommandButton1" hidden="1">
          <a:extLst>
            <a:ext uri="{63B3BB69-23CF-44E3-9099-C40C66FF867C}">
              <a14:compatExt xmlns:a14="http://schemas.microsoft.com/office/drawing/2010/main" spid="_x0000_s61441"/>
            </a:ext>
            <a:ext uri="{FF2B5EF4-FFF2-40B4-BE49-F238E27FC236}">
              <a16:creationId xmlns:a16="http://schemas.microsoft.com/office/drawing/2014/main" id="{720B5DDB-82CF-4FEF-9A47-5818236F5EB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8" name="CommandButton1" hidden="1">
          <a:extLst>
            <a:ext uri="{63B3BB69-23CF-44E3-9099-C40C66FF867C}">
              <a14:compatExt xmlns:a14="http://schemas.microsoft.com/office/drawing/2010/main" spid="_x0000_s61441"/>
            </a:ext>
            <a:ext uri="{FF2B5EF4-FFF2-40B4-BE49-F238E27FC236}">
              <a16:creationId xmlns:a16="http://schemas.microsoft.com/office/drawing/2014/main" id="{AE8649E3-9CC4-4935-B87A-FA6CF13AA2E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79" name="CommandButton1" hidden="1">
          <a:extLst>
            <a:ext uri="{63B3BB69-23CF-44E3-9099-C40C66FF867C}">
              <a14:compatExt xmlns:a14="http://schemas.microsoft.com/office/drawing/2010/main" spid="_x0000_s61441"/>
            </a:ext>
            <a:ext uri="{FF2B5EF4-FFF2-40B4-BE49-F238E27FC236}">
              <a16:creationId xmlns:a16="http://schemas.microsoft.com/office/drawing/2014/main" id="{91715F6A-BDF8-48E8-B40F-46020144018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0" name="CommandButton1" hidden="1">
          <a:extLst>
            <a:ext uri="{63B3BB69-23CF-44E3-9099-C40C66FF867C}">
              <a14:compatExt xmlns:a14="http://schemas.microsoft.com/office/drawing/2010/main" spid="_x0000_s61441"/>
            </a:ext>
            <a:ext uri="{FF2B5EF4-FFF2-40B4-BE49-F238E27FC236}">
              <a16:creationId xmlns:a16="http://schemas.microsoft.com/office/drawing/2014/main" id="{F841752B-8EFD-488C-9332-D93E2C3B9BD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1" name="CommandButton1" hidden="1">
          <a:extLst>
            <a:ext uri="{63B3BB69-23CF-44E3-9099-C40C66FF867C}">
              <a14:compatExt xmlns:a14="http://schemas.microsoft.com/office/drawing/2010/main" spid="_x0000_s61441"/>
            </a:ext>
            <a:ext uri="{FF2B5EF4-FFF2-40B4-BE49-F238E27FC236}">
              <a16:creationId xmlns:a16="http://schemas.microsoft.com/office/drawing/2014/main" id="{EC6ADBE7-089A-4628-9B17-1A5FE4CC300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2" name="CommandButton1" hidden="1">
          <a:extLst>
            <a:ext uri="{63B3BB69-23CF-44E3-9099-C40C66FF867C}">
              <a14:compatExt xmlns:a14="http://schemas.microsoft.com/office/drawing/2010/main" spid="_x0000_s61441"/>
            </a:ext>
            <a:ext uri="{FF2B5EF4-FFF2-40B4-BE49-F238E27FC236}">
              <a16:creationId xmlns:a16="http://schemas.microsoft.com/office/drawing/2014/main" id="{8C638EB0-BEC7-4ED2-9A86-37E47D347B1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3" name="CommandButton1" hidden="1">
          <a:extLst>
            <a:ext uri="{63B3BB69-23CF-44E3-9099-C40C66FF867C}">
              <a14:compatExt xmlns:a14="http://schemas.microsoft.com/office/drawing/2010/main" spid="_x0000_s61441"/>
            </a:ext>
            <a:ext uri="{FF2B5EF4-FFF2-40B4-BE49-F238E27FC236}">
              <a16:creationId xmlns:a16="http://schemas.microsoft.com/office/drawing/2014/main" id="{46A658E3-84DB-4335-B71A-740089E518C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4" name="CommandButton1" hidden="1">
          <a:extLst>
            <a:ext uri="{63B3BB69-23CF-44E3-9099-C40C66FF867C}">
              <a14:compatExt xmlns:a14="http://schemas.microsoft.com/office/drawing/2010/main" spid="_x0000_s61441"/>
            </a:ext>
            <a:ext uri="{FF2B5EF4-FFF2-40B4-BE49-F238E27FC236}">
              <a16:creationId xmlns:a16="http://schemas.microsoft.com/office/drawing/2014/main" id="{EF00EAA7-5EAC-410C-B1A2-1465932D4B1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185" name="CommandButton1" hidden="1">
          <a:extLst>
            <a:ext uri="{63B3BB69-23CF-44E3-9099-C40C66FF867C}">
              <a14:compatExt xmlns:a14="http://schemas.microsoft.com/office/drawing/2010/main" spid="_x0000_s61441"/>
            </a:ext>
            <a:ext uri="{FF2B5EF4-FFF2-40B4-BE49-F238E27FC236}">
              <a16:creationId xmlns:a16="http://schemas.microsoft.com/office/drawing/2014/main" id="{E97511B4-977D-449E-A547-57EC3BB71EC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86" name="CommandButton1" hidden="1">
          <a:extLst>
            <a:ext uri="{63B3BB69-23CF-44E3-9099-C40C66FF867C}">
              <a14:compatExt xmlns:a14="http://schemas.microsoft.com/office/drawing/2010/main" spid="_x0000_s61441"/>
            </a:ext>
            <a:ext uri="{FF2B5EF4-FFF2-40B4-BE49-F238E27FC236}">
              <a16:creationId xmlns:a16="http://schemas.microsoft.com/office/drawing/2014/main" id="{71D486CC-AC73-44DC-B680-ED0E29957EC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87" name="CommandButton1" hidden="1">
          <a:extLst>
            <a:ext uri="{63B3BB69-23CF-44E3-9099-C40C66FF867C}">
              <a14:compatExt xmlns:a14="http://schemas.microsoft.com/office/drawing/2010/main" spid="_x0000_s61441"/>
            </a:ext>
            <a:ext uri="{FF2B5EF4-FFF2-40B4-BE49-F238E27FC236}">
              <a16:creationId xmlns:a16="http://schemas.microsoft.com/office/drawing/2014/main" id="{C77F3DB8-3E74-4BB1-9AFC-EFE789C2155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188" name="CommandButton1" hidden="1">
          <a:extLst>
            <a:ext uri="{63B3BB69-23CF-44E3-9099-C40C66FF867C}">
              <a14:compatExt xmlns:a14="http://schemas.microsoft.com/office/drawing/2010/main" spid="_x0000_s61441"/>
            </a:ext>
            <a:ext uri="{FF2B5EF4-FFF2-40B4-BE49-F238E27FC236}">
              <a16:creationId xmlns:a16="http://schemas.microsoft.com/office/drawing/2014/main" id="{9A5182B1-9F54-4A66-940C-2567533F736E}"/>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89" name="CommandButton1" hidden="1">
          <a:extLst>
            <a:ext uri="{63B3BB69-23CF-44E3-9099-C40C66FF867C}">
              <a14:compatExt xmlns:a14="http://schemas.microsoft.com/office/drawing/2010/main" spid="_x0000_s61441"/>
            </a:ext>
            <a:ext uri="{FF2B5EF4-FFF2-40B4-BE49-F238E27FC236}">
              <a16:creationId xmlns:a16="http://schemas.microsoft.com/office/drawing/2014/main" id="{32D7271F-19D0-4C2B-B6A1-821EEE081BD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0" name="CommandButton1" hidden="1">
          <a:extLst>
            <a:ext uri="{63B3BB69-23CF-44E3-9099-C40C66FF867C}">
              <a14:compatExt xmlns:a14="http://schemas.microsoft.com/office/drawing/2010/main" spid="_x0000_s61441"/>
            </a:ext>
            <a:ext uri="{FF2B5EF4-FFF2-40B4-BE49-F238E27FC236}">
              <a16:creationId xmlns:a16="http://schemas.microsoft.com/office/drawing/2014/main" id="{FA34C020-CD13-4A9B-9935-606E9D92E0E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1" name="CommandButton1" hidden="1">
          <a:extLst>
            <a:ext uri="{63B3BB69-23CF-44E3-9099-C40C66FF867C}">
              <a14:compatExt xmlns:a14="http://schemas.microsoft.com/office/drawing/2010/main" spid="_x0000_s61441"/>
            </a:ext>
            <a:ext uri="{FF2B5EF4-FFF2-40B4-BE49-F238E27FC236}">
              <a16:creationId xmlns:a16="http://schemas.microsoft.com/office/drawing/2014/main" id="{45F379FE-A1E7-4DE1-98A4-4472A295638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2" name="CommandButton1" hidden="1">
          <a:extLst>
            <a:ext uri="{63B3BB69-23CF-44E3-9099-C40C66FF867C}">
              <a14:compatExt xmlns:a14="http://schemas.microsoft.com/office/drawing/2010/main" spid="_x0000_s61441"/>
            </a:ext>
            <a:ext uri="{FF2B5EF4-FFF2-40B4-BE49-F238E27FC236}">
              <a16:creationId xmlns:a16="http://schemas.microsoft.com/office/drawing/2014/main" id="{9D249CC9-BC59-4FBD-B984-BFAA9032B4E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3" name="CommandButton1" hidden="1">
          <a:extLst>
            <a:ext uri="{63B3BB69-23CF-44E3-9099-C40C66FF867C}">
              <a14:compatExt xmlns:a14="http://schemas.microsoft.com/office/drawing/2010/main" spid="_x0000_s61441"/>
            </a:ext>
            <a:ext uri="{FF2B5EF4-FFF2-40B4-BE49-F238E27FC236}">
              <a16:creationId xmlns:a16="http://schemas.microsoft.com/office/drawing/2014/main" id="{E808110F-4F84-42DE-9328-4D25FCE028C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4" name="CommandButton1" hidden="1">
          <a:extLst>
            <a:ext uri="{63B3BB69-23CF-44E3-9099-C40C66FF867C}">
              <a14:compatExt xmlns:a14="http://schemas.microsoft.com/office/drawing/2010/main" spid="_x0000_s61441"/>
            </a:ext>
            <a:ext uri="{FF2B5EF4-FFF2-40B4-BE49-F238E27FC236}">
              <a16:creationId xmlns:a16="http://schemas.microsoft.com/office/drawing/2014/main" id="{51B29D83-842F-40B4-9F73-8F13EC56812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5" name="CommandButton1" hidden="1">
          <a:extLst>
            <a:ext uri="{63B3BB69-23CF-44E3-9099-C40C66FF867C}">
              <a14:compatExt xmlns:a14="http://schemas.microsoft.com/office/drawing/2010/main" spid="_x0000_s61441"/>
            </a:ext>
            <a:ext uri="{FF2B5EF4-FFF2-40B4-BE49-F238E27FC236}">
              <a16:creationId xmlns:a16="http://schemas.microsoft.com/office/drawing/2014/main" id="{F39D34AF-F340-4BAC-B1EE-44EAF65D7E9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6" name="CommandButton1" hidden="1">
          <a:extLst>
            <a:ext uri="{63B3BB69-23CF-44E3-9099-C40C66FF867C}">
              <a14:compatExt xmlns:a14="http://schemas.microsoft.com/office/drawing/2010/main" spid="_x0000_s61441"/>
            </a:ext>
            <a:ext uri="{FF2B5EF4-FFF2-40B4-BE49-F238E27FC236}">
              <a16:creationId xmlns:a16="http://schemas.microsoft.com/office/drawing/2014/main" id="{866E02FA-D038-4BF6-BC58-14E990F6312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7" name="CommandButton1" hidden="1">
          <a:extLst>
            <a:ext uri="{63B3BB69-23CF-44E3-9099-C40C66FF867C}">
              <a14:compatExt xmlns:a14="http://schemas.microsoft.com/office/drawing/2010/main" spid="_x0000_s61441"/>
            </a:ext>
            <a:ext uri="{FF2B5EF4-FFF2-40B4-BE49-F238E27FC236}">
              <a16:creationId xmlns:a16="http://schemas.microsoft.com/office/drawing/2014/main" id="{D957F35F-EE86-4290-93CE-CE4924052AD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8" name="CommandButton1" hidden="1">
          <a:extLst>
            <a:ext uri="{63B3BB69-23CF-44E3-9099-C40C66FF867C}">
              <a14:compatExt xmlns:a14="http://schemas.microsoft.com/office/drawing/2010/main" spid="_x0000_s61441"/>
            </a:ext>
            <a:ext uri="{FF2B5EF4-FFF2-40B4-BE49-F238E27FC236}">
              <a16:creationId xmlns:a16="http://schemas.microsoft.com/office/drawing/2014/main" id="{67603691-0AC9-4F69-8493-09E55D59795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199" name="CommandButton1" hidden="1">
          <a:extLst>
            <a:ext uri="{63B3BB69-23CF-44E3-9099-C40C66FF867C}">
              <a14:compatExt xmlns:a14="http://schemas.microsoft.com/office/drawing/2010/main" spid="_x0000_s61441"/>
            </a:ext>
            <a:ext uri="{FF2B5EF4-FFF2-40B4-BE49-F238E27FC236}">
              <a16:creationId xmlns:a16="http://schemas.microsoft.com/office/drawing/2014/main" id="{3E79788E-00AC-4E2E-ABC7-DE5A2D2022A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0" name="CommandButton1" hidden="1">
          <a:extLst>
            <a:ext uri="{63B3BB69-23CF-44E3-9099-C40C66FF867C}">
              <a14:compatExt xmlns:a14="http://schemas.microsoft.com/office/drawing/2010/main" spid="_x0000_s61441"/>
            </a:ext>
            <a:ext uri="{FF2B5EF4-FFF2-40B4-BE49-F238E27FC236}">
              <a16:creationId xmlns:a16="http://schemas.microsoft.com/office/drawing/2014/main" id="{E47A5965-9440-43D3-8E6D-8AA622DD97F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1" name="CommandButton1" hidden="1">
          <a:extLst>
            <a:ext uri="{63B3BB69-23CF-44E3-9099-C40C66FF867C}">
              <a14:compatExt xmlns:a14="http://schemas.microsoft.com/office/drawing/2010/main" spid="_x0000_s61441"/>
            </a:ext>
            <a:ext uri="{FF2B5EF4-FFF2-40B4-BE49-F238E27FC236}">
              <a16:creationId xmlns:a16="http://schemas.microsoft.com/office/drawing/2014/main" id="{9EE01B71-B195-44E1-A2CA-DA68F93E590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2" name="CommandButton1" hidden="1">
          <a:extLst>
            <a:ext uri="{63B3BB69-23CF-44E3-9099-C40C66FF867C}">
              <a14:compatExt xmlns:a14="http://schemas.microsoft.com/office/drawing/2010/main" spid="_x0000_s61441"/>
            </a:ext>
            <a:ext uri="{FF2B5EF4-FFF2-40B4-BE49-F238E27FC236}">
              <a16:creationId xmlns:a16="http://schemas.microsoft.com/office/drawing/2014/main" id="{5EE278D6-9E3F-4056-9EBE-B2BD8A83BFE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3" name="CommandButton1" hidden="1">
          <a:extLst>
            <a:ext uri="{63B3BB69-23CF-44E3-9099-C40C66FF867C}">
              <a14:compatExt xmlns:a14="http://schemas.microsoft.com/office/drawing/2010/main" spid="_x0000_s61441"/>
            </a:ext>
            <a:ext uri="{FF2B5EF4-FFF2-40B4-BE49-F238E27FC236}">
              <a16:creationId xmlns:a16="http://schemas.microsoft.com/office/drawing/2014/main" id="{A081D648-E3DD-4B79-B9A3-068A1104186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4" name="CommandButton1" hidden="1">
          <a:extLst>
            <a:ext uri="{63B3BB69-23CF-44E3-9099-C40C66FF867C}">
              <a14:compatExt xmlns:a14="http://schemas.microsoft.com/office/drawing/2010/main" spid="_x0000_s61441"/>
            </a:ext>
            <a:ext uri="{FF2B5EF4-FFF2-40B4-BE49-F238E27FC236}">
              <a16:creationId xmlns:a16="http://schemas.microsoft.com/office/drawing/2014/main" id="{1D0DB614-E01A-4FC9-9BE0-5938BDF732B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5" name="CommandButton1" hidden="1">
          <a:extLst>
            <a:ext uri="{63B3BB69-23CF-44E3-9099-C40C66FF867C}">
              <a14:compatExt xmlns:a14="http://schemas.microsoft.com/office/drawing/2010/main" spid="_x0000_s61441"/>
            </a:ext>
            <a:ext uri="{FF2B5EF4-FFF2-40B4-BE49-F238E27FC236}">
              <a16:creationId xmlns:a16="http://schemas.microsoft.com/office/drawing/2014/main" id="{0579765A-34DA-451B-8CE8-FCCE82D29BD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6" name="CommandButton1" hidden="1">
          <a:extLst>
            <a:ext uri="{63B3BB69-23CF-44E3-9099-C40C66FF867C}">
              <a14:compatExt xmlns:a14="http://schemas.microsoft.com/office/drawing/2010/main" spid="_x0000_s61441"/>
            </a:ext>
            <a:ext uri="{FF2B5EF4-FFF2-40B4-BE49-F238E27FC236}">
              <a16:creationId xmlns:a16="http://schemas.microsoft.com/office/drawing/2014/main" id="{73918E49-C3E7-49FA-AA7B-E0AFB95E00E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07" name="CommandButton1" hidden="1">
          <a:extLst>
            <a:ext uri="{63B3BB69-23CF-44E3-9099-C40C66FF867C}">
              <a14:compatExt xmlns:a14="http://schemas.microsoft.com/office/drawing/2010/main" spid="_x0000_s61441"/>
            </a:ext>
            <a:ext uri="{FF2B5EF4-FFF2-40B4-BE49-F238E27FC236}">
              <a16:creationId xmlns:a16="http://schemas.microsoft.com/office/drawing/2014/main" id="{61BA5371-0105-432B-8241-E868EC20E0A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08" name="CommandButton1" hidden="1">
          <a:extLst>
            <a:ext uri="{63B3BB69-23CF-44E3-9099-C40C66FF867C}">
              <a14:compatExt xmlns:a14="http://schemas.microsoft.com/office/drawing/2010/main" spid="_x0000_s61441"/>
            </a:ext>
            <a:ext uri="{FF2B5EF4-FFF2-40B4-BE49-F238E27FC236}">
              <a16:creationId xmlns:a16="http://schemas.microsoft.com/office/drawing/2014/main" id="{2C246E84-D401-44A6-A5E9-CB10207F92E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09" name="CommandButton1" hidden="1">
          <a:extLst>
            <a:ext uri="{63B3BB69-23CF-44E3-9099-C40C66FF867C}">
              <a14:compatExt xmlns:a14="http://schemas.microsoft.com/office/drawing/2010/main" spid="_x0000_s61441"/>
            </a:ext>
            <a:ext uri="{FF2B5EF4-FFF2-40B4-BE49-F238E27FC236}">
              <a16:creationId xmlns:a16="http://schemas.microsoft.com/office/drawing/2014/main" id="{16756902-56A9-44E2-ABFC-7FF796A4CD2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210" name="CommandButton1" hidden="1">
          <a:extLst>
            <a:ext uri="{63B3BB69-23CF-44E3-9099-C40C66FF867C}">
              <a14:compatExt xmlns:a14="http://schemas.microsoft.com/office/drawing/2010/main" spid="_x0000_s61441"/>
            </a:ext>
            <a:ext uri="{FF2B5EF4-FFF2-40B4-BE49-F238E27FC236}">
              <a16:creationId xmlns:a16="http://schemas.microsoft.com/office/drawing/2014/main" id="{3C948CDA-D3FF-415A-B814-EEB10E1169DD}"/>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1" name="CommandButton1" hidden="1">
          <a:extLst>
            <a:ext uri="{63B3BB69-23CF-44E3-9099-C40C66FF867C}">
              <a14:compatExt xmlns:a14="http://schemas.microsoft.com/office/drawing/2010/main" spid="_x0000_s61441"/>
            </a:ext>
            <a:ext uri="{FF2B5EF4-FFF2-40B4-BE49-F238E27FC236}">
              <a16:creationId xmlns:a16="http://schemas.microsoft.com/office/drawing/2014/main" id="{D5C9B7C1-7D83-4435-99CD-438AD602372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2" name="CommandButton1" hidden="1">
          <a:extLst>
            <a:ext uri="{63B3BB69-23CF-44E3-9099-C40C66FF867C}">
              <a14:compatExt xmlns:a14="http://schemas.microsoft.com/office/drawing/2010/main" spid="_x0000_s61441"/>
            </a:ext>
            <a:ext uri="{FF2B5EF4-FFF2-40B4-BE49-F238E27FC236}">
              <a16:creationId xmlns:a16="http://schemas.microsoft.com/office/drawing/2014/main" id="{278D74F2-17C3-4838-88DF-6C402A93835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3" name="CommandButton1" hidden="1">
          <a:extLst>
            <a:ext uri="{63B3BB69-23CF-44E3-9099-C40C66FF867C}">
              <a14:compatExt xmlns:a14="http://schemas.microsoft.com/office/drawing/2010/main" spid="_x0000_s61441"/>
            </a:ext>
            <a:ext uri="{FF2B5EF4-FFF2-40B4-BE49-F238E27FC236}">
              <a16:creationId xmlns:a16="http://schemas.microsoft.com/office/drawing/2014/main" id="{4C7E2CFD-35C9-4D0B-9E13-0D8A7E21E69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4" name="CommandButton1" hidden="1">
          <a:extLst>
            <a:ext uri="{63B3BB69-23CF-44E3-9099-C40C66FF867C}">
              <a14:compatExt xmlns:a14="http://schemas.microsoft.com/office/drawing/2010/main" spid="_x0000_s61441"/>
            </a:ext>
            <a:ext uri="{FF2B5EF4-FFF2-40B4-BE49-F238E27FC236}">
              <a16:creationId xmlns:a16="http://schemas.microsoft.com/office/drawing/2014/main" id="{501B19B5-E4DB-4D42-858C-24B962C5547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5" name="CommandButton1" hidden="1">
          <a:extLst>
            <a:ext uri="{63B3BB69-23CF-44E3-9099-C40C66FF867C}">
              <a14:compatExt xmlns:a14="http://schemas.microsoft.com/office/drawing/2010/main" spid="_x0000_s61441"/>
            </a:ext>
            <a:ext uri="{FF2B5EF4-FFF2-40B4-BE49-F238E27FC236}">
              <a16:creationId xmlns:a16="http://schemas.microsoft.com/office/drawing/2014/main" id="{A76476DD-57CA-4B62-B1C0-7D5F9259AEA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6" name="CommandButton1" hidden="1">
          <a:extLst>
            <a:ext uri="{63B3BB69-23CF-44E3-9099-C40C66FF867C}">
              <a14:compatExt xmlns:a14="http://schemas.microsoft.com/office/drawing/2010/main" spid="_x0000_s61441"/>
            </a:ext>
            <a:ext uri="{FF2B5EF4-FFF2-40B4-BE49-F238E27FC236}">
              <a16:creationId xmlns:a16="http://schemas.microsoft.com/office/drawing/2014/main" id="{1BD9C9DA-27BD-4ACD-AC8C-705F64D2B32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7" name="CommandButton1" hidden="1">
          <a:extLst>
            <a:ext uri="{63B3BB69-23CF-44E3-9099-C40C66FF867C}">
              <a14:compatExt xmlns:a14="http://schemas.microsoft.com/office/drawing/2010/main" spid="_x0000_s61441"/>
            </a:ext>
            <a:ext uri="{FF2B5EF4-FFF2-40B4-BE49-F238E27FC236}">
              <a16:creationId xmlns:a16="http://schemas.microsoft.com/office/drawing/2014/main" id="{2ED58D5B-F535-4A50-AF09-7B1EB1E7F1B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8" name="CommandButton1" hidden="1">
          <a:extLst>
            <a:ext uri="{63B3BB69-23CF-44E3-9099-C40C66FF867C}">
              <a14:compatExt xmlns:a14="http://schemas.microsoft.com/office/drawing/2010/main" spid="_x0000_s61441"/>
            </a:ext>
            <a:ext uri="{FF2B5EF4-FFF2-40B4-BE49-F238E27FC236}">
              <a16:creationId xmlns:a16="http://schemas.microsoft.com/office/drawing/2014/main" id="{9EB4452A-B962-47C6-BC38-D51F699FA2A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19" name="CommandButton1" hidden="1">
          <a:extLst>
            <a:ext uri="{63B3BB69-23CF-44E3-9099-C40C66FF867C}">
              <a14:compatExt xmlns:a14="http://schemas.microsoft.com/office/drawing/2010/main" spid="_x0000_s61441"/>
            </a:ext>
            <a:ext uri="{FF2B5EF4-FFF2-40B4-BE49-F238E27FC236}">
              <a16:creationId xmlns:a16="http://schemas.microsoft.com/office/drawing/2014/main" id="{F81AF520-2EBD-49D3-A8E5-650AF81F913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0" name="CommandButton1" hidden="1">
          <a:extLst>
            <a:ext uri="{63B3BB69-23CF-44E3-9099-C40C66FF867C}">
              <a14:compatExt xmlns:a14="http://schemas.microsoft.com/office/drawing/2010/main" spid="_x0000_s61441"/>
            </a:ext>
            <a:ext uri="{FF2B5EF4-FFF2-40B4-BE49-F238E27FC236}">
              <a16:creationId xmlns:a16="http://schemas.microsoft.com/office/drawing/2014/main" id="{7DCEB0AA-7A39-43BC-975F-7B99B130788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1" name="CommandButton1" hidden="1">
          <a:extLst>
            <a:ext uri="{63B3BB69-23CF-44E3-9099-C40C66FF867C}">
              <a14:compatExt xmlns:a14="http://schemas.microsoft.com/office/drawing/2010/main" spid="_x0000_s61441"/>
            </a:ext>
            <a:ext uri="{FF2B5EF4-FFF2-40B4-BE49-F238E27FC236}">
              <a16:creationId xmlns:a16="http://schemas.microsoft.com/office/drawing/2014/main" id="{C91CDEAB-B463-4531-A86F-68EC36D70EC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2" name="CommandButton1" hidden="1">
          <a:extLst>
            <a:ext uri="{63B3BB69-23CF-44E3-9099-C40C66FF867C}">
              <a14:compatExt xmlns:a14="http://schemas.microsoft.com/office/drawing/2010/main" spid="_x0000_s61441"/>
            </a:ext>
            <a:ext uri="{FF2B5EF4-FFF2-40B4-BE49-F238E27FC236}">
              <a16:creationId xmlns:a16="http://schemas.microsoft.com/office/drawing/2014/main" id="{73CB0B52-557F-49D7-9591-5BFDE867D5D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3" name="CommandButton1" hidden="1">
          <a:extLst>
            <a:ext uri="{63B3BB69-23CF-44E3-9099-C40C66FF867C}">
              <a14:compatExt xmlns:a14="http://schemas.microsoft.com/office/drawing/2010/main" spid="_x0000_s61441"/>
            </a:ext>
            <a:ext uri="{FF2B5EF4-FFF2-40B4-BE49-F238E27FC236}">
              <a16:creationId xmlns:a16="http://schemas.microsoft.com/office/drawing/2014/main" id="{CC25E24F-9164-434D-AEE3-A726645A5A7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4" name="CommandButton1" hidden="1">
          <a:extLst>
            <a:ext uri="{63B3BB69-23CF-44E3-9099-C40C66FF867C}">
              <a14:compatExt xmlns:a14="http://schemas.microsoft.com/office/drawing/2010/main" spid="_x0000_s61441"/>
            </a:ext>
            <a:ext uri="{FF2B5EF4-FFF2-40B4-BE49-F238E27FC236}">
              <a16:creationId xmlns:a16="http://schemas.microsoft.com/office/drawing/2014/main" id="{70872D87-0AD3-4BDB-80F2-A458AA3C7E6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5" name="CommandButton1" hidden="1">
          <a:extLst>
            <a:ext uri="{63B3BB69-23CF-44E3-9099-C40C66FF867C}">
              <a14:compatExt xmlns:a14="http://schemas.microsoft.com/office/drawing/2010/main" spid="_x0000_s61441"/>
            </a:ext>
            <a:ext uri="{FF2B5EF4-FFF2-40B4-BE49-F238E27FC236}">
              <a16:creationId xmlns:a16="http://schemas.microsoft.com/office/drawing/2014/main" id="{A6637CBA-CE44-4B89-8A00-DEC87A72936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6" name="CommandButton1" hidden="1">
          <a:extLst>
            <a:ext uri="{63B3BB69-23CF-44E3-9099-C40C66FF867C}">
              <a14:compatExt xmlns:a14="http://schemas.microsoft.com/office/drawing/2010/main" spid="_x0000_s61441"/>
            </a:ext>
            <a:ext uri="{FF2B5EF4-FFF2-40B4-BE49-F238E27FC236}">
              <a16:creationId xmlns:a16="http://schemas.microsoft.com/office/drawing/2014/main" id="{E3959F33-D671-4E54-B24E-AD527700408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7" name="CommandButton1" hidden="1">
          <a:extLst>
            <a:ext uri="{63B3BB69-23CF-44E3-9099-C40C66FF867C}">
              <a14:compatExt xmlns:a14="http://schemas.microsoft.com/office/drawing/2010/main" spid="_x0000_s61441"/>
            </a:ext>
            <a:ext uri="{FF2B5EF4-FFF2-40B4-BE49-F238E27FC236}">
              <a16:creationId xmlns:a16="http://schemas.microsoft.com/office/drawing/2014/main" id="{9981C94B-DBCF-4B1F-BA44-FD0ACC6D0E8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8" name="CommandButton1" hidden="1">
          <a:extLst>
            <a:ext uri="{63B3BB69-23CF-44E3-9099-C40C66FF867C}">
              <a14:compatExt xmlns:a14="http://schemas.microsoft.com/office/drawing/2010/main" spid="_x0000_s61441"/>
            </a:ext>
            <a:ext uri="{FF2B5EF4-FFF2-40B4-BE49-F238E27FC236}">
              <a16:creationId xmlns:a16="http://schemas.microsoft.com/office/drawing/2014/main" id="{650C9A6F-ED73-4738-BCF3-4608A2ADC6A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29" name="CommandButton1" hidden="1">
          <a:extLst>
            <a:ext uri="{63B3BB69-23CF-44E3-9099-C40C66FF867C}">
              <a14:compatExt xmlns:a14="http://schemas.microsoft.com/office/drawing/2010/main" spid="_x0000_s61441"/>
            </a:ext>
            <a:ext uri="{FF2B5EF4-FFF2-40B4-BE49-F238E27FC236}">
              <a16:creationId xmlns:a16="http://schemas.microsoft.com/office/drawing/2014/main" id="{D82DADA3-9F39-48EF-BB51-6EEB7AC7021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0" name="CommandButton1" hidden="1">
          <a:extLst>
            <a:ext uri="{63B3BB69-23CF-44E3-9099-C40C66FF867C}">
              <a14:compatExt xmlns:a14="http://schemas.microsoft.com/office/drawing/2010/main" spid="_x0000_s61441"/>
            </a:ext>
            <a:ext uri="{FF2B5EF4-FFF2-40B4-BE49-F238E27FC236}">
              <a16:creationId xmlns:a16="http://schemas.microsoft.com/office/drawing/2014/main" id="{114EE7F5-86BB-4C47-83AA-A57AC0A4F3A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1" name="CommandButton1" hidden="1">
          <a:extLst>
            <a:ext uri="{63B3BB69-23CF-44E3-9099-C40C66FF867C}">
              <a14:compatExt xmlns:a14="http://schemas.microsoft.com/office/drawing/2010/main" spid="_x0000_s61441"/>
            </a:ext>
            <a:ext uri="{FF2B5EF4-FFF2-40B4-BE49-F238E27FC236}">
              <a16:creationId xmlns:a16="http://schemas.microsoft.com/office/drawing/2014/main" id="{4E28024C-B411-4FB5-98AF-95D985DE8EA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232" name="CommandButton1" hidden="1">
          <a:extLst>
            <a:ext uri="{63B3BB69-23CF-44E3-9099-C40C66FF867C}">
              <a14:compatExt xmlns:a14="http://schemas.microsoft.com/office/drawing/2010/main" spid="_x0000_s61441"/>
            </a:ext>
            <a:ext uri="{FF2B5EF4-FFF2-40B4-BE49-F238E27FC236}">
              <a16:creationId xmlns:a16="http://schemas.microsoft.com/office/drawing/2014/main" id="{DAB5A066-7A51-4DEC-AD1E-53A08C85965E}"/>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3" name="CommandButton1" hidden="1">
          <a:extLst>
            <a:ext uri="{63B3BB69-23CF-44E3-9099-C40C66FF867C}">
              <a14:compatExt xmlns:a14="http://schemas.microsoft.com/office/drawing/2010/main" spid="_x0000_s61441"/>
            </a:ext>
            <a:ext uri="{FF2B5EF4-FFF2-40B4-BE49-F238E27FC236}">
              <a16:creationId xmlns:a16="http://schemas.microsoft.com/office/drawing/2014/main" id="{6C7970BD-FCD9-4CF4-ABC6-A940B35BB43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4" name="CommandButton1" hidden="1">
          <a:extLst>
            <a:ext uri="{63B3BB69-23CF-44E3-9099-C40C66FF867C}">
              <a14:compatExt xmlns:a14="http://schemas.microsoft.com/office/drawing/2010/main" spid="_x0000_s61441"/>
            </a:ext>
            <a:ext uri="{FF2B5EF4-FFF2-40B4-BE49-F238E27FC236}">
              <a16:creationId xmlns:a16="http://schemas.microsoft.com/office/drawing/2014/main" id="{5F96952F-3078-40AF-9D3D-044E163BDD4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5" name="CommandButton1" hidden="1">
          <a:extLst>
            <a:ext uri="{63B3BB69-23CF-44E3-9099-C40C66FF867C}">
              <a14:compatExt xmlns:a14="http://schemas.microsoft.com/office/drawing/2010/main" spid="_x0000_s61441"/>
            </a:ext>
            <a:ext uri="{FF2B5EF4-FFF2-40B4-BE49-F238E27FC236}">
              <a16:creationId xmlns:a16="http://schemas.microsoft.com/office/drawing/2014/main" id="{AC5957AA-EBC0-4591-A3C5-9EC8B405B2E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6" name="CommandButton1" hidden="1">
          <a:extLst>
            <a:ext uri="{63B3BB69-23CF-44E3-9099-C40C66FF867C}">
              <a14:compatExt xmlns:a14="http://schemas.microsoft.com/office/drawing/2010/main" spid="_x0000_s61441"/>
            </a:ext>
            <a:ext uri="{FF2B5EF4-FFF2-40B4-BE49-F238E27FC236}">
              <a16:creationId xmlns:a16="http://schemas.microsoft.com/office/drawing/2014/main" id="{13DDB37C-A71B-4F7A-BC40-1D894C0CB9C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7" name="CommandButton1" hidden="1">
          <a:extLst>
            <a:ext uri="{63B3BB69-23CF-44E3-9099-C40C66FF867C}">
              <a14:compatExt xmlns:a14="http://schemas.microsoft.com/office/drawing/2010/main" spid="_x0000_s61441"/>
            </a:ext>
            <a:ext uri="{FF2B5EF4-FFF2-40B4-BE49-F238E27FC236}">
              <a16:creationId xmlns:a16="http://schemas.microsoft.com/office/drawing/2014/main" id="{F83B1837-EAB5-4B25-92A0-A888D5F48CB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8" name="CommandButton1" hidden="1">
          <a:extLst>
            <a:ext uri="{63B3BB69-23CF-44E3-9099-C40C66FF867C}">
              <a14:compatExt xmlns:a14="http://schemas.microsoft.com/office/drawing/2010/main" spid="_x0000_s61441"/>
            </a:ext>
            <a:ext uri="{FF2B5EF4-FFF2-40B4-BE49-F238E27FC236}">
              <a16:creationId xmlns:a16="http://schemas.microsoft.com/office/drawing/2014/main" id="{1EB6A367-A558-4166-8EC0-8FADB5DC309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39" name="CommandButton1" hidden="1">
          <a:extLst>
            <a:ext uri="{63B3BB69-23CF-44E3-9099-C40C66FF867C}">
              <a14:compatExt xmlns:a14="http://schemas.microsoft.com/office/drawing/2010/main" spid="_x0000_s61441"/>
            </a:ext>
            <a:ext uri="{FF2B5EF4-FFF2-40B4-BE49-F238E27FC236}">
              <a16:creationId xmlns:a16="http://schemas.microsoft.com/office/drawing/2014/main" id="{04A56365-DEBB-423F-9C57-D25F7F170CC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0" name="CommandButton1" hidden="1">
          <a:extLst>
            <a:ext uri="{63B3BB69-23CF-44E3-9099-C40C66FF867C}">
              <a14:compatExt xmlns:a14="http://schemas.microsoft.com/office/drawing/2010/main" spid="_x0000_s61441"/>
            </a:ext>
            <a:ext uri="{FF2B5EF4-FFF2-40B4-BE49-F238E27FC236}">
              <a16:creationId xmlns:a16="http://schemas.microsoft.com/office/drawing/2014/main" id="{7BA2DE4A-9FDE-4209-B079-56CC6BFB556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1" name="CommandButton1" hidden="1">
          <a:extLst>
            <a:ext uri="{63B3BB69-23CF-44E3-9099-C40C66FF867C}">
              <a14:compatExt xmlns:a14="http://schemas.microsoft.com/office/drawing/2010/main" spid="_x0000_s61441"/>
            </a:ext>
            <a:ext uri="{FF2B5EF4-FFF2-40B4-BE49-F238E27FC236}">
              <a16:creationId xmlns:a16="http://schemas.microsoft.com/office/drawing/2014/main" id="{AD68D277-896D-46BA-B809-A06E8CDC834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2" name="CommandButton1" hidden="1">
          <a:extLst>
            <a:ext uri="{63B3BB69-23CF-44E3-9099-C40C66FF867C}">
              <a14:compatExt xmlns:a14="http://schemas.microsoft.com/office/drawing/2010/main" spid="_x0000_s61441"/>
            </a:ext>
            <a:ext uri="{FF2B5EF4-FFF2-40B4-BE49-F238E27FC236}">
              <a16:creationId xmlns:a16="http://schemas.microsoft.com/office/drawing/2014/main" id="{93CC6BB8-4EFC-4EF0-A5A8-D54A97C9A95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3" name="CommandButton1" hidden="1">
          <a:extLst>
            <a:ext uri="{63B3BB69-23CF-44E3-9099-C40C66FF867C}">
              <a14:compatExt xmlns:a14="http://schemas.microsoft.com/office/drawing/2010/main" spid="_x0000_s61441"/>
            </a:ext>
            <a:ext uri="{FF2B5EF4-FFF2-40B4-BE49-F238E27FC236}">
              <a16:creationId xmlns:a16="http://schemas.microsoft.com/office/drawing/2014/main" id="{C70DDD10-2282-4F90-91EC-0974D2AD003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4" name="CommandButton1" hidden="1">
          <a:extLst>
            <a:ext uri="{63B3BB69-23CF-44E3-9099-C40C66FF867C}">
              <a14:compatExt xmlns:a14="http://schemas.microsoft.com/office/drawing/2010/main" spid="_x0000_s61441"/>
            </a:ext>
            <a:ext uri="{FF2B5EF4-FFF2-40B4-BE49-F238E27FC236}">
              <a16:creationId xmlns:a16="http://schemas.microsoft.com/office/drawing/2014/main" id="{65EBE0D2-EFAA-4B93-9FA7-4A6593A899C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5" name="CommandButton1" hidden="1">
          <a:extLst>
            <a:ext uri="{63B3BB69-23CF-44E3-9099-C40C66FF867C}">
              <a14:compatExt xmlns:a14="http://schemas.microsoft.com/office/drawing/2010/main" spid="_x0000_s61441"/>
            </a:ext>
            <a:ext uri="{FF2B5EF4-FFF2-40B4-BE49-F238E27FC236}">
              <a16:creationId xmlns:a16="http://schemas.microsoft.com/office/drawing/2014/main" id="{7B6616CC-6AAC-4ECC-BE88-FFEBF2E1C7B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6" name="CommandButton1" hidden="1">
          <a:extLst>
            <a:ext uri="{63B3BB69-23CF-44E3-9099-C40C66FF867C}">
              <a14:compatExt xmlns:a14="http://schemas.microsoft.com/office/drawing/2010/main" spid="_x0000_s61441"/>
            </a:ext>
            <a:ext uri="{FF2B5EF4-FFF2-40B4-BE49-F238E27FC236}">
              <a16:creationId xmlns:a16="http://schemas.microsoft.com/office/drawing/2014/main" id="{6A24AEE9-35E3-44DA-931F-30F2ACDEE87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7" name="CommandButton1" hidden="1">
          <a:extLst>
            <a:ext uri="{63B3BB69-23CF-44E3-9099-C40C66FF867C}">
              <a14:compatExt xmlns:a14="http://schemas.microsoft.com/office/drawing/2010/main" spid="_x0000_s61441"/>
            </a:ext>
            <a:ext uri="{FF2B5EF4-FFF2-40B4-BE49-F238E27FC236}">
              <a16:creationId xmlns:a16="http://schemas.microsoft.com/office/drawing/2014/main" id="{0B319BFB-3CDC-482B-8395-26D881B0E1D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8" name="CommandButton1" hidden="1">
          <a:extLst>
            <a:ext uri="{63B3BB69-23CF-44E3-9099-C40C66FF867C}">
              <a14:compatExt xmlns:a14="http://schemas.microsoft.com/office/drawing/2010/main" spid="_x0000_s61441"/>
            </a:ext>
            <a:ext uri="{FF2B5EF4-FFF2-40B4-BE49-F238E27FC236}">
              <a16:creationId xmlns:a16="http://schemas.microsoft.com/office/drawing/2014/main" id="{18BA4A3B-2F03-4B57-A0D9-5F23121A5B5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49" name="CommandButton1" hidden="1">
          <a:extLst>
            <a:ext uri="{63B3BB69-23CF-44E3-9099-C40C66FF867C}">
              <a14:compatExt xmlns:a14="http://schemas.microsoft.com/office/drawing/2010/main" spid="_x0000_s61441"/>
            </a:ext>
            <a:ext uri="{FF2B5EF4-FFF2-40B4-BE49-F238E27FC236}">
              <a16:creationId xmlns:a16="http://schemas.microsoft.com/office/drawing/2014/main" id="{C59E728B-9954-42F8-934B-CB7E2B79D7D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50" name="CommandButton1" hidden="1">
          <a:extLst>
            <a:ext uri="{63B3BB69-23CF-44E3-9099-C40C66FF867C}">
              <a14:compatExt xmlns:a14="http://schemas.microsoft.com/office/drawing/2010/main" spid="_x0000_s61441"/>
            </a:ext>
            <a:ext uri="{FF2B5EF4-FFF2-40B4-BE49-F238E27FC236}">
              <a16:creationId xmlns:a16="http://schemas.microsoft.com/office/drawing/2014/main" id="{B47B5BD5-64F3-4D13-9B23-8FBC29189DD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51" name="CommandButton1" hidden="1">
          <a:extLst>
            <a:ext uri="{63B3BB69-23CF-44E3-9099-C40C66FF867C}">
              <a14:compatExt xmlns:a14="http://schemas.microsoft.com/office/drawing/2010/main" spid="_x0000_s61441"/>
            </a:ext>
            <a:ext uri="{FF2B5EF4-FFF2-40B4-BE49-F238E27FC236}">
              <a16:creationId xmlns:a16="http://schemas.microsoft.com/office/drawing/2014/main" id="{B5BD2467-49B7-440D-8162-B7CAB204F77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2" name="CommandButton1" hidden="1">
          <a:extLst>
            <a:ext uri="{63B3BB69-23CF-44E3-9099-C40C66FF867C}">
              <a14:compatExt xmlns:a14="http://schemas.microsoft.com/office/drawing/2010/main" spid="_x0000_s61441"/>
            </a:ext>
            <a:ext uri="{FF2B5EF4-FFF2-40B4-BE49-F238E27FC236}">
              <a16:creationId xmlns:a16="http://schemas.microsoft.com/office/drawing/2014/main" id="{FA1B0D43-33A5-4F7C-B671-B3627FA7ABD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3" name="CommandButton1" hidden="1">
          <a:extLst>
            <a:ext uri="{63B3BB69-23CF-44E3-9099-C40C66FF867C}">
              <a14:compatExt xmlns:a14="http://schemas.microsoft.com/office/drawing/2010/main" spid="_x0000_s61441"/>
            </a:ext>
            <a:ext uri="{FF2B5EF4-FFF2-40B4-BE49-F238E27FC236}">
              <a16:creationId xmlns:a16="http://schemas.microsoft.com/office/drawing/2014/main" id="{E3231749-74CC-49F8-8AC1-3DEEAB9FA82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254" name="CommandButton1" hidden="1">
          <a:extLst>
            <a:ext uri="{63B3BB69-23CF-44E3-9099-C40C66FF867C}">
              <a14:compatExt xmlns:a14="http://schemas.microsoft.com/office/drawing/2010/main" spid="_x0000_s61441"/>
            </a:ext>
            <a:ext uri="{FF2B5EF4-FFF2-40B4-BE49-F238E27FC236}">
              <a16:creationId xmlns:a16="http://schemas.microsoft.com/office/drawing/2014/main" id="{55C17F7C-B377-40B9-807C-0BD00EAED3D2}"/>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5" name="CommandButton1" hidden="1">
          <a:extLst>
            <a:ext uri="{63B3BB69-23CF-44E3-9099-C40C66FF867C}">
              <a14:compatExt xmlns:a14="http://schemas.microsoft.com/office/drawing/2010/main" spid="_x0000_s61441"/>
            </a:ext>
            <a:ext uri="{FF2B5EF4-FFF2-40B4-BE49-F238E27FC236}">
              <a16:creationId xmlns:a16="http://schemas.microsoft.com/office/drawing/2014/main" id="{0B52FA0C-163E-48AD-ACB5-9844FA7DB07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6" name="CommandButton1" hidden="1">
          <a:extLst>
            <a:ext uri="{63B3BB69-23CF-44E3-9099-C40C66FF867C}">
              <a14:compatExt xmlns:a14="http://schemas.microsoft.com/office/drawing/2010/main" spid="_x0000_s61441"/>
            </a:ext>
            <a:ext uri="{FF2B5EF4-FFF2-40B4-BE49-F238E27FC236}">
              <a16:creationId xmlns:a16="http://schemas.microsoft.com/office/drawing/2014/main" id="{D203C549-2028-42A5-BEBA-2FA39778A69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7" name="CommandButton1" hidden="1">
          <a:extLst>
            <a:ext uri="{63B3BB69-23CF-44E3-9099-C40C66FF867C}">
              <a14:compatExt xmlns:a14="http://schemas.microsoft.com/office/drawing/2010/main" spid="_x0000_s61441"/>
            </a:ext>
            <a:ext uri="{FF2B5EF4-FFF2-40B4-BE49-F238E27FC236}">
              <a16:creationId xmlns:a16="http://schemas.microsoft.com/office/drawing/2014/main" id="{7954BAAE-B30D-4F02-8818-55D842E28E3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8" name="CommandButton1" hidden="1">
          <a:extLst>
            <a:ext uri="{63B3BB69-23CF-44E3-9099-C40C66FF867C}">
              <a14:compatExt xmlns:a14="http://schemas.microsoft.com/office/drawing/2010/main" spid="_x0000_s61441"/>
            </a:ext>
            <a:ext uri="{FF2B5EF4-FFF2-40B4-BE49-F238E27FC236}">
              <a16:creationId xmlns:a16="http://schemas.microsoft.com/office/drawing/2014/main" id="{2A3CED2B-0A6D-41C0-B43B-A2C2BC2D8B6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59" name="CommandButton1" hidden="1">
          <a:extLst>
            <a:ext uri="{63B3BB69-23CF-44E3-9099-C40C66FF867C}">
              <a14:compatExt xmlns:a14="http://schemas.microsoft.com/office/drawing/2010/main" spid="_x0000_s61441"/>
            </a:ext>
            <a:ext uri="{FF2B5EF4-FFF2-40B4-BE49-F238E27FC236}">
              <a16:creationId xmlns:a16="http://schemas.microsoft.com/office/drawing/2014/main" id="{FC63A305-AD0D-47DB-A94B-85B8C4C19A5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0" name="CommandButton1" hidden="1">
          <a:extLst>
            <a:ext uri="{63B3BB69-23CF-44E3-9099-C40C66FF867C}">
              <a14:compatExt xmlns:a14="http://schemas.microsoft.com/office/drawing/2010/main" spid="_x0000_s61441"/>
            </a:ext>
            <a:ext uri="{FF2B5EF4-FFF2-40B4-BE49-F238E27FC236}">
              <a16:creationId xmlns:a16="http://schemas.microsoft.com/office/drawing/2014/main" id="{A155AD52-BD68-45F6-A293-98E6BC9E289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1" name="CommandButton1" hidden="1">
          <a:extLst>
            <a:ext uri="{63B3BB69-23CF-44E3-9099-C40C66FF867C}">
              <a14:compatExt xmlns:a14="http://schemas.microsoft.com/office/drawing/2010/main" spid="_x0000_s61441"/>
            </a:ext>
            <a:ext uri="{FF2B5EF4-FFF2-40B4-BE49-F238E27FC236}">
              <a16:creationId xmlns:a16="http://schemas.microsoft.com/office/drawing/2014/main" id="{5CD0F134-867C-4976-95DC-0C489AF1056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2" name="CommandButton1" hidden="1">
          <a:extLst>
            <a:ext uri="{63B3BB69-23CF-44E3-9099-C40C66FF867C}">
              <a14:compatExt xmlns:a14="http://schemas.microsoft.com/office/drawing/2010/main" spid="_x0000_s61441"/>
            </a:ext>
            <a:ext uri="{FF2B5EF4-FFF2-40B4-BE49-F238E27FC236}">
              <a16:creationId xmlns:a16="http://schemas.microsoft.com/office/drawing/2014/main" id="{9AC2DF07-BBC8-43FB-88B1-6122DE90FAB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3" name="CommandButton1" hidden="1">
          <a:extLst>
            <a:ext uri="{63B3BB69-23CF-44E3-9099-C40C66FF867C}">
              <a14:compatExt xmlns:a14="http://schemas.microsoft.com/office/drawing/2010/main" spid="_x0000_s61441"/>
            </a:ext>
            <a:ext uri="{FF2B5EF4-FFF2-40B4-BE49-F238E27FC236}">
              <a16:creationId xmlns:a16="http://schemas.microsoft.com/office/drawing/2014/main" id="{DA98D916-5779-449C-B810-25159109188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4" name="CommandButton1" hidden="1">
          <a:extLst>
            <a:ext uri="{63B3BB69-23CF-44E3-9099-C40C66FF867C}">
              <a14:compatExt xmlns:a14="http://schemas.microsoft.com/office/drawing/2010/main" spid="_x0000_s61441"/>
            </a:ext>
            <a:ext uri="{FF2B5EF4-FFF2-40B4-BE49-F238E27FC236}">
              <a16:creationId xmlns:a16="http://schemas.microsoft.com/office/drawing/2014/main" id="{3302BB29-D88A-437A-93A6-0F35BD1658D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5" name="CommandButton1" hidden="1">
          <a:extLst>
            <a:ext uri="{63B3BB69-23CF-44E3-9099-C40C66FF867C}">
              <a14:compatExt xmlns:a14="http://schemas.microsoft.com/office/drawing/2010/main" spid="_x0000_s61441"/>
            </a:ext>
            <a:ext uri="{FF2B5EF4-FFF2-40B4-BE49-F238E27FC236}">
              <a16:creationId xmlns:a16="http://schemas.microsoft.com/office/drawing/2014/main" id="{1059F1E1-D0E2-4154-AC82-60A0AF4BD5A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6" name="CommandButton1" hidden="1">
          <a:extLst>
            <a:ext uri="{63B3BB69-23CF-44E3-9099-C40C66FF867C}">
              <a14:compatExt xmlns:a14="http://schemas.microsoft.com/office/drawing/2010/main" spid="_x0000_s61441"/>
            </a:ext>
            <a:ext uri="{FF2B5EF4-FFF2-40B4-BE49-F238E27FC236}">
              <a16:creationId xmlns:a16="http://schemas.microsoft.com/office/drawing/2014/main" id="{C60D08CB-23BD-4628-B64A-4C490B7BA36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7" name="CommandButton1" hidden="1">
          <a:extLst>
            <a:ext uri="{63B3BB69-23CF-44E3-9099-C40C66FF867C}">
              <a14:compatExt xmlns:a14="http://schemas.microsoft.com/office/drawing/2010/main" spid="_x0000_s61441"/>
            </a:ext>
            <a:ext uri="{FF2B5EF4-FFF2-40B4-BE49-F238E27FC236}">
              <a16:creationId xmlns:a16="http://schemas.microsoft.com/office/drawing/2014/main" id="{D2296411-101C-4039-8EF8-5998019251D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8" name="CommandButton1" hidden="1">
          <a:extLst>
            <a:ext uri="{63B3BB69-23CF-44E3-9099-C40C66FF867C}">
              <a14:compatExt xmlns:a14="http://schemas.microsoft.com/office/drawing/2010/main" spid="_x0000_s61441"/>
            </a:ext>
            <a:ext uri="{FF2B5EF4-FFF2-40B4-BE49-F238E27FC236}">
              <a16:creationId xmlns:a16="http://schemas.microsoft.com/office/drawing/2014/main" id="{F410902E-13A0-4550-848C-7B03A5964C5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69" name="CommandButton1" hidden="1">
          <a:extLst>
            <a:ext uri="{63B3BB69-23CF-44E3-9099-C40C66FF867C}">
              <a14:compatExt xmlns:a14="http://schemas.microsoft.com/office/drawing/2010/main" spid="_x0000_s61441"/>
            </a:ext>
            <a:ext uri="{FF2B5EF4-FFF2-40B4-BE49-F238E27FC236}">
              <a16:creationId xmlns:a16="http://schemas.microsoft.com/office/drawing/2014/main" id="{3888E98C-D316-41AC-994B-4214E889984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70" name="CommandButton1" hidden="1">
          <a:extLst>
            <a:ext uri="{63B3BB69-23CF-44E3-9099-C40C66FF867C}">
              <a14:compatExt xmlns:a14="http://schemas.microsoft.com/office/drawing/2010/main" spid="_x0000_s61441"/>
            </a:ext>
            <a:ext uri="{FF2B5EF4-FFF2-40B4-BE49-F238E27FC236}">
              <a16:creationId xmlns:a16="http://schemas.microsoft.com/office/drawing/2014/main" id="{C4766EDA-FEF3-4F44-B2A9-25DFBC6695E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71" name="CommandButton1" hidden="1">
          <a:extLst>
            <a:ext uri="{63B3BB69-23CF-44E3-9099-C40C66FF867C}">
              <a14:compatExt xmlns:a14="http://schemas.microsoft.com/office/drawing/2010/main" spid="_x0000_s61441"/>
            </a:ext>
            <a:ext uri="{FF2B5EF4-FFF2-40B4-BE49-F238E27FC236}">
              <a16:creationId xmlns:a16="http://schemas.microsoft.com/office/drawing/2014/main" id="{4E5F277B-6208-4E30-A3AF-D380786B398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72" name="CommandButton1" hidden="1">
          <a:extLst>
            <a:ext uri="{63B3BB69-23CF-44E3-9099-C40C66FF867C}">
              <a14:compatExt xmlns:a14="http://schemas.microsoft.com/office/drawing/2010/main" spid="_x0000_s61441"/>
            </a:ext>
            <a:ext uri="{FF2B5EF4-FFF2-40B4-BE49-F238E27FC236}">
              <a16:creationId xmlns:a16="http://schemas.microsoft.com/office/drawing/2014/main" id="{3034835B-8939-431C-B2C9-4F5965B7838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73" name="CommandButton1" hidden="1">
          <a:extLst>
            <a:ext uri="{63B3BB69-23CF-44E3-9099-C40C66FF867C}">
              <a14:compatExt xmlns:a14="http://schemas.microsoft.com/office/drawing/2010/main" spid="_x0000_s61441"/>
            </a:ext>
            <a:ext uri="{FF2B5EF4-FFF2-40B4-BE49-F238E27FC236}">
              <a16:creationId xmlns:a16="http://schemas.microsoft.com/office/drawing/2014/main" id="{4744222A-7E95-4A0E-9AEB-ABDDC9C6804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74" name="CommandButton1" hidden="1">
          <a:extLst>
            <a:ext uri="{63B3BB69-23CF-44E3-9099-C40C66FF867C}">
              <a14:compatExt xmlns:a14="http://schemas.microsoft.com/office/drawing/2010/main" spid="_x0000_s61441"/>
            </a:ext>
            <a:ext uri="{FF2B5EF4-FFF2-40B4-BE49-F238E27FC236}">
              <a16:creationId xmlns:a16="http://schemas.microsoft.com/office/drawing/2014/main" id="{E1EAE6F6-69FF-4C44-AEE6-5ECD140E361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75" name="CommandButton1" hidden="1">
          <a:extLst>
            <a:ext uri="{63B3BB69-23CF-44E3-9099-C40C66FF867C}">
              <a14:compatExt xmlns:a14="http://schemas.microsoft.com/office/drawing/2010/main" spid="_x0000_s61441"/>
            </a:ext>
            <a:ext uri="{FF2B5EF4-FFF2-40B4-BE49-F238E27FC236}">
              <a16:creationId xmlns:a16="http://schemas.microsoft.com/office/drawing/2014/main" id="{1D1E69BC-FD44-4F2B-9A1B-D6CC4BB8813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276" name="CommandButton1" hidden="1">
          <a:extLst>
            <a:ext uri="{63B3BB69-23CF-44E3-9099-C40C66FF867C}">
              <a14:compatExt xmlns:a14="http://schemas.microsoft.com/office/drawing/2010/main" spid="_x0000_s61441"/>
            </a:ext>
            <a:ext uri="{FF2B5EF4-FFF2-40B4-BE49-F238E27FC236}">
              <a16:creationId xmlns:a16="http://schemas.microsoft.com/office/drawing/2014/main" id="{CAB9165A-E11C-42B7-8AE7-6BBBE69E233A}"/>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77" name="CommandButton1" hidden="1">
          <a:extLst>
            <a:ext uri="{63B3BB69-23CF-44E3-9099-C40C66FF867C}">
              <a14:compatExt xmlns:a14="http://schemas.microsoft.com/office/drawing/2010/main" spid="_x0000_s61441"/>
            </a:ext>
            <a:ext uri="{FF2B5EF4-FFF2-40B4-BE49-F238E27FC236}">
              <a16:creationId xmlns:a16="http://schemas.microsoft.com/office/drawing/2014/main" id="{DD46385B-5E9C-4AA5-B1BC-B214F71C4E0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78" name="CommandButton1" hidden="1">
          <a:extLst>
            <a:ext uri="{63B3BB69-23CF-44E3-9099-C40C66FF867C}">
              <a14:compatExt xmlns:a14="http://schemas.microsoft.com/office/drawing/2010/main" spid="_x0000_s61441"/>
            </a:ext>
            <a:ext uri="{FF2B5EF4-FFF2-40B4-BE49-F238E27FC236}">
              <a16:creationId xmlns:a16="http://schemas.microsoft.com/office/drawing/2014/main" id="{CC0B0632-9085-49E1-BE73-B53D039C0FF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79" name="CommandButton1" hidden="1">
          <a:extLst>
            <a:ext uri="{63B3BB69-23CF-44E3-9099-C40C66FF867C}">
              <a14:compatExt xmlns:a14="http://schemas.microsoft.com/office/drawing/2010/main" spid="_x0000_s61441"/>
            </a:ext>
            <a:ext uri="{FF2B5EF4-FFF2-40B4-BE49-F238E27FC236}">
              <a16:creationId xmlns:a16="http://schemas.microsoft.com/office/drawing/2014/main" id="{FE4078D5-77F9-4160-B30F-257FC516EB2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0" name="CommandButton1" hidden="1">
          <a:extLst>
            <a:ext uri="{63B3BB69-23CF-44E3-9099-C40C66FF867C}">
              <a14:compatExt xmlns:a14="http://schemas.microsoft.com/office/drawing/2010/main" spid="_x0000_s61441"/>
            </a:ext>
            <a:ext uri="{FF2B5EF4-FFF2-40B4-BE49-F238E27FC236}">
              <a16:creationId xmlns:a16="http://schemas.microsoft.com/office/drawing/2014/main" id="{9B7DEA24-A05C-4355-8513-7F52DF3D561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1" name="CommandButton1" hidden="1">
          <a:extLst>
            <a:ext uri="{63B3BB69-23CF-44E3-9099-C40C66FF867C}">
              <a14:compatExt xmlns:a14="http://schemas.microsoft.com/office/drawing/2010/main" spid="_x0000_s61441"/>
            </a:ext>
            <a:ext uri="{FF2B5EF4-FFF2-40B4-BE49-F238E27FC236}">
              <a16:creationId xmlns:a16="http://schemas.microsoft.com/office/drawing/2014/main" id="{87C0D9FA-D1DC-493C-ADC1-9A2E36D3C77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2" name="CommandButton1" hidden="1">
          <a:extLst>
            <a:ext uri="{63B3BB69-23CF-44E3-9099-C40C66FF867C}">
              <a14:compatExt xmlns:a14="http://schemas.microsoft.com/office/drawing/2010/main" spid="_x0000_s61441"/>
            </a:ext>
            <a:ext uri="{FF2B5EF4-FFF2-40B4-BE49-F238E27FC236}">
              <a16:creationId xmlns:a16="http://schemas.microsoft.com/office/drawing/2014/main" id="{289BB975-0561-4F6C-AB29-8D29EBE82F5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3" name="CommandButton1" hidden="1">
          <a:extLst>
            <a:ext uri="{63B3BB69-23CF-44E3-9099-C40C66FF867C}">
              <a14:compatExt xmlns:a14="http://schemas.microsoft.com/office/drawing/2010/main" spid="_x0000_s61441"/>
            </a:ext>
            <a:ext uri="{FF2B5EF4-FFF2-40B4-BE49-F238E27FC236}">
              <a16:creationId xmlns:a16="http://schemas.microsoft.com/office/drawing/2014/main" id="{91721D83-52B9-4D9A-8A8B-D4E90F5408B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4" name="CommandButton1" hidden="1">
          <a:extLst>
            <a:ext uri="{63B3BB69-23CF-44E3-9099-C40C66FF867C}">
              <a14:compatExt xmlns:a14="http://schemas.microsoft.com/office/drawing/2010/main" spid="_x0000_s61441"/>
            </a:ext>
            <a:ext uri="{FF2B5EF4-FFF2-40B4-BE49-F238E27FC236}">
              <a16:creationId xmlns:a16="http://schemas.microsoft.com/office/drawing/2014/main" id="{E50D47C1-8265-4CEA-B463-AE4B2CA5A6E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5" name="CommandButton1" hidden="1">
          <a:extLst>
            <a:ext uri="{63B3BB69-23CF-44E3-9099-C40C66FF867C}">
              <a14:compatExt xmlns:a14="http://schemas.microsoft.com/office/drawing/2010/main" spid="_x0000_s61441"/>
            </a:ext>
            <a:ext uri="{FF2B5EF4-FFF2-40B4-BE49-F238E27FC236}">
              <a16:creationId xmlns:a16="http://schemas.microsoft.com/office/drawing/2014/main" id="{66D7FC06-4A7D-405B-91DB-2522C3EE5F2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6" name="CommandButton1" hidden="1">
          <a:extLst>
            <a:ext uri="{63B3BB69-23CF-44E3-9099-C40C66FF867C}">
              <a14:compatExt xmlns:a14="http://schemas.microsoft.com/office/drawing/2010/main" spid="_x0000_s61441"/>
            </a:ext>
            <a:ext uri="{FF2B5EF4-FFF2-40B4-BE49-F238E27FC236}">
              <a16:creationId xmlns:a16="http://schemas.microsoft.com/office/drawing/2014/main" id="{8641E022-9448-4EFF-9416-531C53005DF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7" name="CommandButton1" hidden="1">
          <a:extLst>
            <a:ext uri="{63B3BB69-23CF-44E3-9099-C40C66FF867C}">
              <a14:compatExt xmlns:a14="http://schemas.microsoft.com/office/drawing/2010/main" spid="_x0000_s61441"/>
            </a:ext>
            <a:ext uri="{FF2B5EF4-FFF2-40B4-BE49-F238E27FC236}">
              <a16:creationId xmlns:a16="http://schemas.microsoft.com/office/drawing/2014/main" id="{C7183FC1-80FA-4136-88B6-03CA2A7DADD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8" name="CommandButton1" hidden="1">
          <a:extLst>
            <a:ext uri="{63B3BB69-23CF-44E3-9099-C40C66FF867C}">
              <a14:compatExt xmlns:a14="http://schemas.microsoft.com/office/drawing/2010/main" spid="_x0000_s61441"/>
            </a:ext>
            <a:ext uri="{FF2B5EF4-FFF2-40B4-BE49-F238E27FC236}">
              <a16:creationId xmlns:a16="http://schemas.microsoft.com/office/drawing/2014/main" id="{A8C83E5D-DC42-4E40-9D7D-2666C4C95F3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89" name="CommandButton1" hidden="1">
          <a:extLst>
            <a:ext uri="{63B3BB69-23CF-44E3-9099-C40C66FF867C}">
              <a14:compatExt xmlns:a14="http://schemas.microsoft.com/office/drawing/2010/main" spid="_x0000_s61441"/>
            </a:ext>
            <a:ext uri="{FF2B5EF4-FFF2-40B4-BE49-F238E27FC236}">
              <a16:creationId xmlns:a16="http://schemas.microsoft.com/office/drawing/2014/main" id="{503AD219-3483-4874-A152-9067FF0CD13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0" name="CommandButton1" hidden="1">
          <a:extLst>
            <a:ext uri="{63B3BB69-23CF-44E3-9099-C40C66FF867C}">
              <a14:compatExt xmlns:a14="http://schemas.microsoft.com/office/drawing/2010/main" spid="_x0000_s61441"/>
            </a:ext>
            <a:ext uri="{FF2B5EF4-FFF2-40B4-BE49-F238E27FC236}">
              <a16:creationId xmlns:a16="http://schemas.microsoft.com/office/drawing/2014/main" id="{1E011D01-7814-4A5E-B5B1-F591163686B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1" name="CommandButton1" hidden="1">
          <a:extLst>
            <a:ext uri="{63B3BB69-23CF-44E3-9099-C40C66FF867C}">
              <a14:compatExt xmlns:a14="http://schemas.microsoft.com/office/drawing/2010/main" spid="_x0000_s61441"/>
            </a:ext>
            <a:ext uri="{FF2B5EF4-FFF2-40B4-BE49-F238E27FC236}">
              <a16:creationId xmlns:a16="http://schemas.microsoft.com/office/drawing/2014/main" id="{E1A4BCEB-08B8-4A5B-9586-5A7F70C194D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2" name="CommandButton1" hidden="1">
          <a:extLst>
            <a:ext uri="{63B3BB69-23CF-44E3-9099-C40C66FF867C}">
              <a14:compatExt xmlns:a14="http://schemas.microsoft.com/office/drawing/2010/main" spid="_x0000_s61441"/>
            </a:ext>
            <a:ext uri="{FF2B5EF4-FFF2-40B4-BE49-F238E27FC236}">
              <a16:creationId xmlns:a16="http://schemas.microsoft.com/office/drawing/2014/main" id="{1B7C75FC-38A9-4AC4-B1F5-CAB7A77CE79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3" name="CommandButton1" hidden="1">
          <a:extLst>
            <a:ext uri="{63B3BB69-23CF-44E3-9099-C40C66FF867C}">
              <a14:compatExt xmlns:a14="http://schemas.microsoft.com/office/drawing/2010/main" spid="_x0000_s61441"/>
            </a:ext>
            <a:ext uri="{FF2B5EF4-FFF2-40B4-BE49-F238E27FC236}">
              <a16:creationId xmlns:a16="http://schemas.microsoft.com/office/drawing/2014/main" id="{15ABF3D4-6549-4A31-84FE-0ADB6E1B3A3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4" name="CommandButton1" hidden="1">
          <a:extLst>
            <a:ext uri="{63B3BB69-23CF-44E3-9099-C40C66FF867C}">
              <a14:compatExt xmlns:a14="http://schemas.microsoft.com/office/drawing/2010/main" spid="_x0000_s61441"/>
            </a:ext>
            <a:ext uri="{FF2B5EF4-FFF2-40B4-BE49-F238E27FC236}">
              <a16:creationId xmlns:a16="http://schemas.microsoft.com/office/drawing/2014/main" id="{4D036F1A-853C-40B9-A6B4-A6C32CC6BCA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295" name="CommandButton1" hidden="1">
          <a:extLst>
            <a:ext uri="{63B3BB69-23CF-44E3-9099-C40C66FF867C}">
              <a14:compatExt xmlns:a14="http://schemas.microsoft.com/office/drawing/2010/main" spid="_x0000_s61441"/>
            </a:ext>
            <a:ext uri="{FF2B5EF4-FFF2-40B4-BE49-F238E27FC236}">
              <a16:creationId xmlns:a16="http://schemas.microsoft.com/office/drawing/2014/main" id="{0067B7D8-9FB9-49B2-8A58-B6429AE2EAF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96" name="CommandButton1" hidden="1">
          <a:extLst>
            <a:ext uri="{63B3BB69-23CF-44E3-9099-C40C66FF867C}">
              <a14:compatExt xmlns:a14="http://schemas.microsoft.com/office/drawing/2010/main" spid="_x0000_s61441"/>
            </a:ext>
            <a:ext uri="{FF2B5EF4-FFF2-40B4-BE49-F238E27FC236}">
              <a16:creationId xmlns:a16="http://schemas.microsoft.com/office/drawing/2014/main" id="{66EF3ED5-4D88-4128-B2FD-29A41B017E2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97" name="CommandButton1" hidden="1">
          <a:extLst>
            <a:ext uri="{63B3BB69-23CF-44E3-9099-C40C66FF867C}">
              <a14:compatExt xmlns:a14="http://schemas.microsoft.com/office/drawing/2010/main" spid="_x0000_s61441"/>
            </a:ext>
            <a:ext uri="{FF2B5EF4-FFF2-40B4-BE49-F238E27FC236}">
              <a16:creationId xmlns:a16="http://schemas.microsoft.com/office/drawing/2014/main" id="{F7DBDD25-0419-470B-9E11-EEAE5D6C615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298" name="CommandButton1" hidden="1">
          <a:extLst>
            <a:ext uri="{63B3BB69-23CF-44E3-9099-C40C66FF867C}">
              <a14:compatExt xmlns:a14="http://schemas.microsoft.com/office/drawing/2010/main" spid="_x0000_s61441"/>
            </a:ext>
            <a:ext uri="{FF2B5EF4-FFF2-40B4-BE49-F238E27FC236}">
              <a16:creationId xmlns:a16="http://schemas.microsoft.com/office/drawing/2014/main" id="{28B14F53-364F-452C-8177-9D42F496D7C9}"/>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299" name="CommandButton1" hidden="1">
          <a:extLst>
            <a:ext uri="{63B3BB69-23CF-44E3-9099-C40C66FF867C}">
              <a14:compatExt xmlns:a14="http://schemas.microsoft.com/office/drawing/2010/main" spid="_x0000_s61441"/>
            </a:ext>
            <a:ext uri="{FF2B5EF4-FFF2-40B4-BE49-F238E27FC236}">
              <a16:creationId xmlns:a16="http://schemas.microsoft.com/office/drawing/2014/main" id="{5DA60349-D2E2-4C85-BCE7-137D493BABE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0" name="CommandButton1" hidden="1">
          <a:extLst>
            <a:ext uri="{63B3BB69-23CF-44E3-9099-C40C66FF867C}">
              <a14:compatExt xmlns:a14="http://schemas.microsoft.com/office/drawing/2010/main" spid="_x0000_s61441"/>
            </a:ext>
            <a:ext uri="{FF2B5EF4-FFF2-40B4-BE49-F238E27FC236}">
              <a16:creationId xmlns:a16="http://schemas.microsoft.com/office/drawing/2014/main" id="{770AD6D0-929F-403D-8B91-73D8ADCE071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1" name="CommandButton1" hidden="1">
          <a:extLst>
            <a:ext uri="{63B3BB69-23CF-44E3-9099-C40C66FF867C}">
              <a14:compatExt xmlns:a14="http://schemas.microsoft.com/office/drawing/2010/main" spid="_x0000_s61441"/>
            </a:ext>
            <a:ext uri="{FF2B5EF4-FFF2-40B4-BE49-F238E27FC236}">
              <a16:creationId xmlns:a16="http://schemas.microsoft.com/office/drawing/2014/main" id="{2AF56A16-AE0F-4A7C-BA22-153A66CD197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2" name="CommandButton1" hidden="1">
          <a:extLst>
            <a:ext uri="{63B3BB69-23CF-44E3-9099-C40C66FF867C}">
              <a14:compatExt xmlns:a14="http://schemas.microsoft.com/office/drawing/2010/main" spid="_x0000_s61441"/>
            </a:ext>
            <a:ext uri="{FF2B5EF4-FFF2-40B4-BE49-F238E27FC236}">
              <a16:creationId xmlns:a16="http://schemas.microsoft.com/office/drawing/2014/main" id="{9D432FBA-7921-4C2A-BC8F-9CD74CED019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3" name="CommandButton1" hidden="1">
          <a:extLst>
            <a:ext uri="{63B3BB69-23CF-44E3-9099-C40C66FF867C}">
              <a14:compatExt xmlns:a14="http://schemas.microsoft.com/office/drawing/2010/main" spid="_x0000_s61441"/>
            </a:ext>
            <a:ext uri="{FF2B5EF4-FFF2-40B4-BE49-F238E27FC236}">
              <a16:creationId xmlns:a16="http://schemas.microsoft.com/office/drawing/2014/main" id="{70D3EED5-610C-43FE-B9BB-6A1CF75F3E2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4" name="CommandButton1" hidden="1">
          <a:extLst>
            <a:ext uri="{63B3BB69-23CF-44E3-9099-C40C66FF867C}">
              <a14:compatExt xmlns:a14="http://schemas.microsoft.com/office/drawing/2010/main" spid="_x0000_s61441"/>
            </a:ext>
            <a:ext uri="{FF2B5EF4-FFF2-40B4-BE49-F238E27FC236}">
              <a16:creationId xmlns:a16="http://schemas.microsoft.com/office/drawing/2014/main" id="{8BF0B2A4-A02A-4549-A64B-2FFC54A2B5D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5" name="CommandButton1" hidden="1">
          <a:extLst>
            <a:ext uri="{63B3BB69-23CF-44E3-9099-C40C66FF867C}">
              <a14:compatExt xmlns:a14="http://schemas.microsoft.com/office/drawing/2010/main" spid="_x0000_s61441"/>
            </a:ext>
            <a:ext uri="{FF2B5EF4-FFF2-40B4-BE49-F238E27FC236}">
              <a16:creationId xmlns:a16="http://schemas.microsoft.com/office/drawing/2014/main" id="{716AF594-E199-4B96-A882-577C24437C4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6" name="CommandButton1" hidden="1">
          <a:extLst>
            <a:ext uri="{63B3BB69-23CF-44E3-9099-C40C66FF867C}">
              <a14:compatExt xmlns:a14="http://schemas.microsoft.com/office/drawing/2010/main" spid="_x0000_s61441"/>
            </a:ext>
            <a:ext uri="{FF2B5EF4-FFF2-40B4-BE49-F238E27FC236}">
              <a16:creationId xmlns:a16="http://schemas.microsoft.com/office/drawing/2014/main" id="{C3715487-941C-43DD-A8C3-B6A6E426F99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7" name="CommandButton1" hidden="1">
          <a:extLst>
            <a:ext uri="{63B3BB69-23CF-44E3-9099-C40C66FF867C}">
              <a14:compatExt xmlns:a14="http://schemas.microsoft.com/office/drawing/2010/main" spid="_x0000_s61441"/>
            </a:ext>
            <a:ext uri="{FF2B5EF4-FFF2-40B4-BE49-F238E27FC236}">
              <a16:creationId xmlns:a16="http://schemas.microsoft.com/office/drawing/2014/main" id="{20AE4690-31FD-4D6C-9865-8B964F95D2F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8" name="CommandButton1" hidden="1">
          <a:extLst>
            <a:ext uri="{63B3BB69-23CF-44E3-9099-C40C66FF867C}">
              <a14:compatExt xmlns:a14="http://schemas.microsoft.com/office/drawing/2010/main" spid="_x0000_s61441"/>
            </a:ext>
            <a:ext uri="{FF2B5EF4-FFF2-40B4-BE49-F238E27FC236}">
              <a16:creationId xmlns:a16="http://schemas.microsoft.com/office/drawing/2014/main" id="{2D5A3786-7CEB-4C32-8454-C5C2AF20858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09" name="CommandButton1" hidden="1">
          <a:extLst>
            <a:ext uri="{63B3BB69-23CF-44E3-9099-C40C66FF867C}">
              <a14:compatExt xmlns:a14="http://schemas.microsoft.com/office/drawing/2010/main" spid="_x0000_s61441"/>
            </a:ext>
            <a:ext uri="{FF2B5EF4-FFF2-40B4-BE49-F238E27FC236}">
              <a16:creationId xmlns:a16="http://schemas.microsoft.com/office/drawing/2014/main" id="{AD701D4D-0F55-40FA-87DA-CC05F781142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0" name="CommandButton1" hidden="1">
          <a:extLst>
            <a:ext uri="{63B3BB69-23CF-44E3-9099-C40C66FF867C}">
              <a14:compatExt xmlns:a14="http://schemas.microsoft.com/office/drawing/2010/main" spid="_x0000_s61441"/>
            </a:ext>
            <a:ext uri="{FF2B5EF4-FFF2-40B4-BE49-F238E27FC236}">
              <a16:creationId xmlns:a16="http://schemas.microsoft.com/office/drawing/2014/main" id="{5AA8926A-1877-47F7-BF91-30D9A583A66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1" name="CommandButton1" hidden="1">
          <a:extLst>
            <a:ext uri="{63B3BB69-23CF-44E3-9099-C40C66FF867C}">
              <a14:compatExt xmlns:a14="http://schemas.microsoft.com/office/drawing/2010/main" spid="_x0000_s61441"/>
            </a:ext>
            <a:ext uri="{FF2B5EF4-FFF2-40B4-BE49-F238E27FC236}">
              <a16:creationId xmlns:a16="http://schemas.microsoft.com/office/drawing/2014/main" id="{66C96412-AC8D-47AE-96DB-4375A3AEC31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2" name="CommandButton1" hidden="1">
          <a:extLst>
            <a:ext uri="{63B3BB69-23CF-44E3-9099-C40C66FF867C}">
              <a14:compatExt xmlns:a14="http://schemas.microsoft.com/office/drawing/2010/main" spid="_x0000_s61441"/>
            </a:ext>
            <a:ext uri="{FF2B5EF4-FFF2-40B4-BE49-F238E27FC236}">
              <a16:creationId xmlns:a16="http://schemas.microsoft.com/office/drawing/2014/main" id="{4A88F866-8912-4CFB-9B53-5FE92018035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3" name="CommandButton1" hidden="1">
          <a:extLst>
            <a:ext uri="{63B3BB69-23CF-44E3-9099-C40C66FF867C}">
              <a14:compatExt xmlns:a14="http://schemas.microsoft.com/office/drawing/2010/main" spid="_x0000_s61441"/>
            </a:ext>
            <a:ext uri="{FF2B5EF4-FFF2-40B4-BE49-F238E27FC236}">
              <a16:creationId xmlns:a16="http://schemas.microsoft.com/office/drawing/2014/main" id="{03B6C813-325D-41BA-9553-F9CCC038C53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4" name="CommandButton1" hidden="1">
          <a:extLst>
            <a:ext uri="{63B3BB69-23CF-44E3-9099-C40C66FF867C}">
              <a14:compatExt xmlns:a14="http://schemas.microsoft.com/office/drawing/2010/main" spid="_x0000_s61441"/>
            </a:ext>
            <a:ext uri="{FF2B5EF4-FFF2-40B4-BE49-F238E27FC236}">
              <a16:creationId xmlns:a16="http://schemas.microsoft.com/office/drawing/2014/main" id="{8E048D8F-2564-4DD4-A22E-0F65F0E1CA8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5" name="CommandButton1" hidden="1">
          <a:extLst>
            <a:ext uri="{63B3BB69-23CF-44E3-9099-C40C66FF867C}">
              <a14:compatExt xmlns:a14="http://schemas.microsoft.com/office/drawing/2010/main" spid="_x0000_s61441"/>
            </a:ext>
            <a:ext uri="{FF2B5EF4-FFF2-40B4-BE49-F238E27FC236}">
              <a16:creationId xmlns:a16="http://schemas.microsoft.com/office/drawing/2014/main" id="{AEC2A76C-8AEF-4650-A47E-D7A5A573D12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6" name="CommandButton1" hidden="1">
          <a:extLst>
            <a:ext uri="{63B3BB69-23CF-44E3-9099-C40C66FF867C}">
              <a14:compatExt xmlns:a14="http://schemas.microsoft.com/office/drawing/2010/main" spid="_x0000_s61441"/>
            </a:ext>
            <a:ext uri="{FF2B5EF4-FFF2-40B4-BE49-F238E27FC236}">
              <a16:creationId xmlns:a16="http://schemas.microsoft.com/office/drawing/2014/main" id="{A5D3FD89-45DC-4EA9-8BC5-876370B54A2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17" name="CommandButton1" hidden="1">
          <a:extLst>
            <a:ext uri="{63B3BB69-23CF-44E3-9099-C40C66FF867C}">
              <a14:compatExt xmlns:a14="http://schemas.microsoft.com/office/drawing/2010/main" spid="_x0000_s61441"/>
            </a:ext>
            <a:ext uri="{FF2B5EF4-FFF2-40B4-BE49-F238E27FC236}">
              <a16:creationId xmlns:a16="http://schemas.microsoft.com/office/drawing/2014/main" id="{F06CE0DF-A7F9-47F4-9568-E0CD4712FDF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18" name="CommandButton1" hidden="1">
          <a:extLst>
            <a:ext uri="{63B3BB69-23CF-44E3-9099-C40C66FF867C}">
              <a14:compatExt xmlns:a14="http://schemas.microsoft.com/office/drawing/2010/main" spid="_x0000_s61441"/>
            </a:ext>
            <a:ext uri="{FF2B5EF4-FFF2-40B4-BE49-F238E27FC236}">
              <a16:creationId xmlns:a16="http://schemas.microsoft.com/office/drawing/2014/main" id="{AFA576CA-B5AF-4E58-951D-984A708087C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19" name="CommandButton1" hidden="1">
          <a:extLst>
            <a:ext uri="{63B3BB69-23CF-44E3-9099-C40C66FF867C}">
              <a14:compatExt xmlns:a14="http://schemas.microsoft.com/office/drawing/2010/main" spid="_x0000_s61441"/>
            </a:ext>
            <a:ext uri="{FF2B5EF4-FFF2-40B4-BE49-F238E27FC236}">
              <a16:creationId xmlns:a16="http://schemas.microsoft.com/office/drawing/2014/main" id="{C11C9434-BB46-4F87-A18C-10E3EE4609A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320" name="CommandButton1" hidden="1">
          <a:extLst>
            <a:ext uri="{63B3BB69-23CF-44E3-9099-C40C66FF867C}">
              <a14:compatExt xmlns:a14="http://schemas.microsoft.com/office/drawing/2010/main" spid="_x0000_s61441"/>
            </a:ext>
            <a:ext uri="{FF2B5EF4-FFF2-40B4-BE49-F238E27FC236}">
              <a16:creationId xmlns:a16="http://schemas.microsoft.com/office/drawing/2014/main" id="{C052F126-3AC4-443B-829C-34675A3DFCAC}"/>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1" name="CommandButton1" hidden="1">
          <a:extLst>
            <a:ext uri="{63B3BB69-23CF-44E3-9099-C40C66FF867C}">
              <a14:compatExt xmlns:a14="http://schemas.microsoft.com/office/drawing/2010/main" spid="_x0000_s61441"/>
            </a:ext>
            <a:ext uri="{FF2B5EF4-FFF2-40B4-BE49-F238E27FC236}">
              <a16:creationId xmlns:a16="http://schemas.microsoft.com/office/drawing/2014/main" id="{838A84F4-CFDA-40CE-AF87-9E38FD6DD42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2" name="CommandButton1" hidden="1">
          <a:extLst>
            <a:ext uri="{63B3BB69-23CF-44E3-9099-C40C66FF867C}">
              <a14:compatExt xmlns:a14="http://schemas.microsoft.com/office/drawing/2010/main" spid="_x0000_s61441"/>
            </a:ext>
            <a:ext uri="{FF2B5EF4-FFF2-40B4-BE49-F238E27FC236}">
              <a16:creationId xmlns:a16="http://schemas.microsoft.com/office/drawing/2014/main" id="{BC5AEDE6-747F-427D-9F13-33EDB21CA67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3" name="CommandButton1" hidden="1">
          <a:extLst>
            <a:ext uri="{63B3BB69-23CF-44E3-9099-C40C66FF867C}">
              <a14:compatExt xmlns:a14="http://schemas.microsoft.com/office/drawing/2010/main" spid="_x0000_s61441"/>
            </a:ext>
            <a:ext uri="{FF2B5EF4-FFF2-40B4-BE49-F238E27FC236}">
              <a16:creationId xmlns:a16="http://schemas.microsoft.com/office/drawing/2014/main" id="{D4AE9064-A7EE-4E33-B77A-D1AB7A661F7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4" name="CommandButton1" hidden="1">
          <a:extLst>
            <a:ext uri="{63B3BB69-23CF-44E3-9099-C40C66FF867C}">
              <a14:compatExt xmlns:a14="http://schemas.microsoft.com/office/drawing/2010/main" spid="_x0000_s61441"/>
            </a:ext>
            <a:ext uri="{FF2B5EF4-FFF2-40B4-BE49-F238E27FC236}">
              <a16:creationId xmlns:a16="http://schemas.microsoft.com/office/drawing/2014/main" id="{153CC62E-701A-4F25-B6D8-2D04CAB4A60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5" name="CommandButton1" hidden="1">
          <a:extLst>
            <a:ext uri="{63B3BB69-23CF-44E3-9099-C40C66FF867C}">
              <a14:compatExt xmlns:a14="http://schemas.microsoft.com/office/drawing/2010/main" spid="_x0000_s61441"/>
            </a:ext>
            <a:ext uri="{FF2B5EF4-FFF2-40B4-BE49-F238E27FC236}">
              <a16:creationId xmlns:a16="http://schemas.microsoft.com/office/drawing/2014/main" id="{ECED9082-7DB6-4D54-96F2-5196C934578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6" name="CommandButton1" hidden="1">
          <a:extLst>
            <a:ext uri="{63B3BB69-23CF-44E3-9099-C40C66FF867C}">
              <a14:compatExt xmlns:a14="http://schemas.microsoft.com/office/drawing/2010/main" spid="_x0000_s61441"/>
            </a:ext>
            <a:ext uri="{FF2B5EF4-FFF2-40B4-BE49-F238E27FC236}">
              <a16:creationId xmlns:a16="http://schemas.microsoft.com/office/drawing/2014/main" id="{B560FBA0-988F-4828-871C-E6E187F2A98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7" name="CommandButton1" hidden="1">
          <a:extLst>
            <a:ext uri="{63B3BB69-23CF-44E3-9099-C40C66FF867C}">
              <a14:compatExt xmlns:a14="http://schemas.microsoft.com/office/drawing/2010/main" spid="_x0000_s61441"/>
            </a:ext>
            <a:ext uri="{FF2B5EF4-FFF2-40B4-BE49-F238E27FC236}">
              <a16:creationId xmlns:a16="http://schemas.microsoft.com/office/drawing/2014/main" id="{F009055E-CF4E-482D-A39E-0439E792BE1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8" name="CommandButton1" hidden="1">
          <a:extLst>
            <a:ext uri="{63B3BB69-23CF-44E3-9099-C40C66FF867C}">
              <a14:compatExt xmlns:a14="http://schemas.microsoft.com/office/drawing/2010/main" spid="_x0000_s61441"/>
            </a:ext>
            <a:ext uri="{FF2B5EF4-FFF2-40B4-BE49-F238E27FC236}">
              <a16:creationId xmlns:a16="http://schemas.microsoft.com/office/drawing/2014/main" id="{1A3228F7-E1CB-4370-A3D9-596BFA49CEF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29" name="CommandButton1" hidden="1">
          <a:extLst>
            <a:ext uri="{63B3BB69-23CF-44E3-9099-C40C66FF867C}">
              <a14:compatExt xmlns:a14="http://schemas.microsoft.com/office/drawing/2010/main" spid="_x0000_s61441"/>
            </a:ext>
            <a:ext uri="{FF2B5EF4-FFF2-40B4-BE49-F238E27FC236}">
              <a16:creationId xmlns:a16="http://schemas.microsoft.com/office/drawing/2014/main" id="{F6962402-4DE3-45FB-895B-0AB8B465574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0" name="CommandButton1" hidden="1">
          <a:extLst>
            <a:ext uri="{63B3BB69-23CF-44E3-9099-C40C66FF867C}">
              <a14:compatExt xmlns:a14="http://schemas.microsoft.com/office/drawing/2010/main" spid="_x0000_s61441"/>
            </a:ext>
            <a:ext uri="{FF2B5EF4-FFF2-40B4-BE49-F238E27FC236}">
              <a16:creationId xmlns:a16="http://schemas.microsoft.com/office/drawing/2014/main" id="{12275603-1C84-4D3C-932F-CBE5973E73C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1" name="CommandButton1" hidden="1">
          <a:extLst>
            <a:ext uri="{63B3BB69-23CF-44E3-9099-C40C66FF867C}">
              <a14:compatExt xmlns:a14="http://schemas.microsoft.com/office/drawing/2010/main" spid="_x0000_s61441"/>
            </a:ext>
            <a:ext uri="{FF2B5EF4-FFF2-40B4-BE49-F238E27FC236}">
              <a16:creationId xmlns:a16="http://schemas.microsoft.com/office/drawing/2014/main" id="{19457AA6-7E3A-4C02-9416-B5CEF16E4F7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2" name="CommandButton1" hidden="1">
          <a:extLst>
            <a:ext uri="{63B3BB69-23CF-44E3-9099-C40C66FF867C}">
              <a14:compatExt xmlns:a14="http://schemas.microsoft.com/office/drawing/2010/main" spid="_x0000_s61441"/>
            </a:ext>
            <a:ext uri="{FF2B5EF4-FFF2-40B4-BE49-F238E27FC236}">
              <a16:creationId xmlns:a16="http://schemas.microsoft.com/office/drawing/2014/main" id="{B96114DF-2C89-410E-98D3-C503E33C881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3" name="CommandButton1" hidden="1">
          <a:extLst>
            <a:ext uri="{63B3BB69-23CF-44E3-9099-C40C66FF867C}">
              <a14:compatExt xmlns:a14="http://schemas.microsoft.com/office/drawing/2010/main" spid="_x0000_s61441"/>
            </a:ext>
            <a:ext uri="{FF2B5EF4-FFF2-40B4-BE49-F238E27FC236}">
              <a16:creationId xmlns:a16="http://schemas.microsoft.com/office/drawing/2014/main" id="{2830B47B-B863-4764-BC86-97792DB7291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4" name="CommandButton1" hidden="1">
          <a:extLst>
            <a:ext uri="{63B3BB69-23CF-44E3-9099-C40C66FF867C}">
              <a14:compatExt xmlns:a14="http://schemas.microsoft.com/office/drawing/2010/main" spid="_x0000_s61441"/>
            </a:ext>
            <a:ext uri="{FF2B5EF4-FFF2-40B4-BE49-F238E27FC236}">
              <a16:creationId xmlns:a16="http://schemas.microsoft.com/office/drawing/2014/main" id="{78E657EF-E3D9-4F51-9721-D6F247EB844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5" name="CommandButton1" hidden="1">
          <a:extLst>
            <a:ext uri="{63B3BB69-23CF-44E3-9099-C40C66FF867C}">
              <a14:compatExt xmlns:a14="http://schemas.microsoft.com/office/drawing/2010/main" spid="_x0000_s61441"/>
            </a:ext>
            <a:ext uri="{FF2B5EF4-FFF2-40B4-BE49-F238E27FC236}">
              <a16:creationId xmlns:a16="http://schemas.microsoft.com/office/drawing/2014/main" id="{595CED04-2683-493D-9A8A-1878B3CF1F8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6" name="CommandButton1" hidden="1">
          <a:extLst>
            <a:ext uri="{63B3BB69-23CF-44E3-9099-C40C66FF867C}">
              <a14:compatExt xmlns:a14="http://schemas.microsoft.com/office/drawing/2010/main" spid="_x0000_s61441"/>
            </a:ext>
            <a:ext uri="{FF2B5EF4-FFF2-40B4-BE49-F238E27FC236}">
              <a16:creationId xmlns:a16="http://schemas.microsoft.com/office/drawing/2014/main" id="{DE4D4E75-B289-4703-916F-97FDE013F3E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7" name="CommandButton1" hidden="1">
          <a:extLst>
            <a:ext uri="{63B3BB69-23CF-44E3-9099-C40C66FF867C}">
              <a14:compatExt xmlns:a14="http://schemas.microsoft.com/office/drawing/2010/main" spid="_x0000_s61441"/>
            </a:ext>
            <a:ext uri="{FF2B5EF4-FFF2-40B4-BE49-F238E27FC236}">
              <a16:creationId xmlns:a16="http://schemas.microsoft.com/office/drawing/2014/main" id="{ED3F1334-EB40-44A3-9958-6D940D4235D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8" name="CommandButton1" hidden="1">
          <a:extLst>
            <a:ext uri="{63B3BB69-23CF-44E3-9099-C40C66FF867C}">
              <a14:compatExt xmlns:a14="http://schemas.microsoft.com/office/drawing/2010/main" spid="_x0000_s61441"/>
            </a:ext>
            <a:ext uri="{FF2B5EF4-FFF2-40B4-BE49-F238E27FC236}">
              <a16:creationId xmlns:a16="http://schemas.microsoft.com/office/drawing/2014/main" id="{6921DECA-BD64-453E-94E6-D50452CB798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39" name="CommandButton1" hidden="1">
          <a:extLst>
            <a:ext uri="{63B3BB69-23CF-44E3-9099-C40C66FF867C}">
              <a14:compatExt xmlns:a14="http://schemas.microsoft.com/office/drawing/2010/main" spid="_x0000_s61441"/>
            </a:ext>
            <a:ext uri="{FF2B5EF4-FFF2-40B4-BE49-F238E27FC236}">
              <a16:creationId xmlns:a16="http://schemas.microsoft.com/office/drawing/2014/main" id="{4E4ACD42-83B9-4ED9-8712-53E9E2E2728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0" name="CommandButton1" hidden="1">
          <a:extLst>
            <a:ext uri="{63B3BB69-23CF-44E3-9099-C40C66FF867C}">
              <a14:compatExt xmlns:a14="http://schemas.microsoft.com/office/drawing/2010/main" spid="_x0000_s61441"/>
            </a:ext>
            <a:ext uri="{FF2B5EF4-FFF2-40B4-BE49-F238E27FC236}">
              <a16:creationId xmlns:a16="http://schemas.microsoft.com/office/drawing/2014/main" id="{8AC654EF-2CA8-4261-94A2-F4F90B42A54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1" name="CommandButton1" hidden="1">
          <a:extLst>
            <a:ext uri="{63B3BB69-23CF-44E3-9099-C40C66FF867C}">
              <a14:compatExt xmlns:a14="http://schemas.microsoft.com/office/drawing/2010/main" spid="_x0000_s61441"/>
            </a:ext>
            <a:ext uri="{FF2B5EF4-FFF2-40B4-BE49-F238E27FC236}">
              <a16:creationId xmlns:a16="http://schemas.microsoft.com/office/drawing/2014/main" id="{C0482C1A-D257-480D-AF2F-F4F859C7184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342" name="CommandButton1" hidden="1">
          <a:extLst>
            <a:ext uri="{63B3BB69-23CF-44E3-9099-C40C66FF867C}">
              <a14:compatExt xmlns:a14="http://schemas.microsoft.com/office/drawing/2010/main" spid="_x0000_s61441"/>
            </a:ext>
            <a:ext uri="{FF2B5EF4-FFF2-40B4-BE49-F238E27FC236}">
              <a16:creationId xmlns:a16="http://schemas.microsoft.com/office/drawing/2014/main" id="{2B47752E-E511-4953-B98F-4CDD5D1FC4DA}"/>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3" name="CommandButton1" hidden="1">
          <a:extLst>
            <a:ext uri="{63B3BB69-23CF-44E3-9099-C40C66FF867C}">
              <a14:compatExt xmlns:a14="http://schemas.microsoft.com/office/drawing/2010/main" spid="_x0000_s61441"/>
            </a:ext>
            <a:ext uri="{FF2B5EF4-FFF2-40B4-BE49-F238E27FC236}">
              <a16:creationId xmlns:a16="http://schemas.microsoft.com/office/drawing/2014/main" id="{4137FB99-3E10-489C-BB2B-85AD0DC1F48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4" name="CommandButton1" hidden="1">
          <a:extLst>
            <a:ext uri="{63B3BB69-23CF-44E3-9099-C40C66FF867C}">
              <a14:compatExt xmlns:a14="http://schemas.microsoft.com/office/drawing/2010/main" spid="_x0000_s61441"/>
            </a:ext>
            <a:ext uri="{FF2B5EF4-FFF2-40B4-BE49-F238E27FC236}">
              <a16:creationId xmlns:a16="http://schemas.microsoft.com/office/drawing/2014/main" id="{96D1F73D-93C7-4CE5-BCB6-963F9BA056C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5" name="CommandButton1" hidden="1">
          <a:extLst>
            <a:ext uri="{63B3BB69-23CF-44E3-9099-C40C66FF867C}">
              <a14:compatExt xmlns:a14="http://schemas.microsoft.com/office/drawing/2010/main" spid="_x0000_s61441"/>
            </a:ext>
            <a:ext uri="{FF2B5EF4-FFF2-40B4-BE49-F238E27FC236}">
              <a16:creationId xmlns:a16="http://schemas.microsoft.com/office/drawing/2014/main" id="{E6D7C097-45DC-4848-91BF-3DA40292922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6" name="CommandButton1" hidden="1">
          <a:extLst>
            <a:ext uri="{63B3BB69-23CF-44E3-9099-C40C66FF867C}">
              <a14:compatExt xmlns:a14="http://schemas.microsoft.com/office/drawing/2010/main" spid="_x0000_s61441"/>
            </a:ext>
            <a:ext uri="{FF2B5EF4-FFF2-40B4-BE49-F238E27FC236}">
              <a16:creationId xmlns:a16="http://schemas.microsoft.com/office/drawing/2014/main" id="{F19FC2AC-96A9-4DE3-97D2-7ED0CAA6EB6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7" name="CommandButton1" hidden="1">
          <a:extLst>
            <a:ext uri="{63B3BB69-23CF-44E3-9099-C40C66FF867C}">
              <a14:compatExt xmlns:a14="http://schemas.microsoft.com/office/drawing/2010/main" spid="_x0000_s61441"/>
            </a:ext>
            <a:ext uri="{FF2B5EF4-FFF2-40B4-BE49-F238E27FC236}">
              <a16:creationId xmlns:a16="http://schemas.microsoft.com/office/drawing/2014/main" id="{3133D843-5558-4AA5-8EF2-00B855BFE2B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8" name="CommandButton1" hidden="1">
          <a:extLst>
            <a:ext uri="{63B3BB69-23CF-44E3-9099-C40C66FF867C}">
              <a14:compatExt xmlns:a14="http://schemas.microsoft.com/office/drawing/2010/main" spid="_x0000_s61441"/>
            </a:ext>
            <a:ext uri="{FF2B5EF4-FFF2-40B4-BE49-F238E27FC236}">
              <a16:creationId xmlns:a16="http://schemas.microsoft.com/office/drawing/2014/main" id="{B9C363C5-2D5E-4274-9CA5-378EA499256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49" name="CommandButton1" hidden="1">
          <a:extLst>
            <a:ext uri="{63B3BB69-23CF-44E3-9099-C40C66FF867C}">
              <a14:compatExt xmlns:a14="http://schemas.microsoft.com/office/drawing/2010/main" spid="_x0000_s61441"/>
            </a:ext>
            <a:ext uri="{FF2B5EF4-FFF2-40B4-BE49-F238E27FC236}">
              <a16:creationId xmlns:a16="http://schemas.microsoft.com/office/drawing/2014/main" id="{1397F413-2D44-4DD4-81CA-1CFA3B3B12D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0" name="CommandButton1" hidden="1">
          <a:extLst>
            <a:ext uri="{63B3BB69-23CF-44E3-9099-C40C66FF867C}">
              <a14:compatExt xmlns:a14="http://schemas.microsoft.com/office/drawing/2010/main" spid="_x0000_s61441"/>
            </a:ext>
            <a:ext uri="{FF2B5EF4-FFF2-40B4-BE49-F238E27FC236}">
              <a16:creationId xmlns:a16="http://schemas.microsoft.com/office/drawing/2014/main" id="{D10F815B-C0BC-4119-96B2-C8DD459DC1C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1" name="CommandButton1" hidden="1">
          <a:extLst>
            <a:ext uri="{63B3BB69-23CF-44E3-9099-C40C66FF867C}">
              <a14:compatExt xmlns:a14="http://schemas.microsoft.com/office/drawing/2010/main" spid="_x0000_s61441"/>
            </a:ext>
            <a:ext uri="{FF2B5EF4-FFF2-40B4-BE49-F238E27FC236}">
              <a16:creationId xmlns:a16="http://schemas.microsoft.com/office/drawing/2014/main" id="{68C513B2-764B-4363-9C92-D26B3FD6098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2" name="CommandButton1" hidden="1">
          <a:extLst>
            <a:ext uri="{63B3BB69-23CF-44E3-9099-C40C66FF867C}">
              <a14:compatExt xmlns:a14="http://schemas.microsoft.com/office/drawing/2010/main" spid="_x0000_s61441"/>
            </a:ext>
            <a:ext uri="{FF2B5EF4-FFF2-40B4-BE49-F238E27FC236}">
              <a16:creationId xmlns:a16="http://schemas.microsoft.com/office/drawing/2014/main" id="{457B6C52-34FD-4246-A572-D0C6E5B6E01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3" name="CommandButton1" hidden="1">
          <a:extLst>
            <a:ext uri="{63B3BB69-23CF-44E3-9099-C40C66FF867C}">
              <a14:compatExt xmlns:a14="http://schemas.microsoft.com/office/drawing/2010/main" spid="_x0000_s61441"/>
            </a:ext>
            <a:ext uri="{FF2B5EF4-FFF2-40B4-BE49-F238E27FC236}">
              <a16:creationId xmlns:a16="http://schemas.microsoft.com/office/drawing/2014/main" id="{59BF04DA-0713-40E4-90A4-22125BB4C42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4" name="CommandButton1" hidden="1">
          <a:extLst>
            <a:ext uri="{63B3BB69-23CF-44E3-9099-C40C66FF867C}">
              <a14:compatExt xmlns:a14="http://schemas.microsoft.com/office/drawing/2010/main" spid="_x0000_s61441"/>
            </a:ext>
            <a:ext uri="{FF2B5EF4-FFF2-40B4-BE49-F238E27FC236}">
              <a16:creationId xmlns:a16="http://schemas.microsoft.com/office/drawing/2014/main" id="{9DD5E37C-F8DC-49EB-995F-04D0B9206C2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5" name="CommandButton1" hidden="1">
          <a:extLst>
            <a:ext uri="{63B3BB69-23CF-44E3-9099-C40C66FF867C}">
              <a14:compatExt xmlns:a14="http://schemas.microsoft.com/office/drawing/2010/main" spid="_x0000_s61441"/>
            </a:ext>
            <a:ext uri="{FF2B5EF4-FFF2-40B4-BE49-F238E27FC236}">
              <a16:creationId xmlns:a16="http://schemas.microsoft.com/office/drawing/2014/main" id="{A34E72C7-1A79-45F3-975F-54D0AD8A7D2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6" name="CommandButton1" hidden="1">
          <a:extLst>
            <a:ext uri="{63B3BB69-23CF-44E3-9099-C40C66FF867C}">
              <a14:compatExt xmlns:a14="http://schemas.microsoft.com/office/drawing/2010/main" spid="_x0000_s61441"/>
            </a:ext>
            <a:ext uri="{FF2B5EF4-FFF2-40B4-BE49-F238E27FC236}">
              <a16:creationId xmlns:a16="http://schemas.microsoft.com/office/drawing/2014/main" id="{1B629A58-1B9C-4897-911E-0F931503C2F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7" name="CommandButton1" hidden="1">
          <a:extLst>
            <a:ext uri="{63B3BB69-23CF-44E3-9099-C40C66FF867C}">
              <a14:compatExt xmlns:a14="http://schemas.microsoft.com/office/drawing/2010/main" spid="_x0000_s61441"/>
            </a:ext>
            <a:ext uri="{FF2B5EF4-FFF2-40B4-BE49-F238E27FC236}">
              <a16:creationId xmlns:a16="http://schemas.microsoft.com/office/drawing/2014/main" id="{41318DE5-363D-4600-AD5D-435FD283188D}"/>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8" name="CommandButton1" hidden="1">
          <a:extLst>
            <a:ext uri="{63B3BB69-23CF-44E3-9099-C40C66FF867C}">
              <a14:compatExt xmlns:a14="http://schemas.microsoft.com/office/drawing/2010/main" spid="_x0000_s61441"/>
            </a:ext>
            <a:ext uri="{FF2B5EF4-FFF2-40B4-BE49-F238E27FC236}">
              <a16:creationId xmlns:a16="http://schemas.microsoft.com/office/drawing/2014/main" id="{8CDD7F76-7F61-4AFE-8995-C3180D5FCB6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59" name="CommandButton1" hidden="1">
          <a:extLst>
            <a:ext uri="{63B3BB69-23CF-44E3-9099-C40C66FF867C}">
              <a14:compatExt xmlns:a14="http://schemas.microsoft.com/office/drawing/2010/main" spid="_x0000_s61441"/>
            </a:ext>
            <a:ext uri="{FF2B5EF4-FFF2-40B4-BE49-F238E27FC236}">
              <a16:creationId xmlns:a16="http://schemas.microsoft.com/office/drawing/2014/main" id="{04FED468-674B-46AB-AB02-9C1977193ED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60" name="CommandButton1" hidden="1">
          <a:extLst>
            <a:ext uri="{63B3BB69-23CF-44E3-9099-C40C66FF867C}">
              <a14:compatExt xmlns:a14="http://schemas.microsoft.com/office/drawing/2010/main" spid="_x0000_s61441"/>
            </a:ext>
            <a:ext uri="{FF2B5EF4-FFF2-40B4-BE49-F238E27FC236}">
              <a16:creationId xmlns:a16="http://schemas.microsoft.com/office/drawing/2014/main" id="{65BAB1E4-B672-449A-B3AB-C410BAEB5C2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61" name="CommandButton1" hidden="1">
          <a:extLst>
            <a:ext uri="{63B3BB69-23CF-44E3-9099-C40C66FF867C}">
              <a14:compatExt xmlns:a14="http://schemas.microsoft.com/office/drawing/2010/main" spid="_x0000_s61441"/>
            </a:ext>
            <a:ext uri="{FF2B5EF4-FFF2-40B4-BE49-F238E27FC236}">
              <a16:creationId xmlns:a16="http://schemas.microsoft.com/office/drawing/2014/main" id="{EEAC1AF5-F295-44AD-854C-E7960F209FA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2" name="CommandButton1" hidden="1">
          <a:extLst>
            <a:ext uri="{63B3BB69-23CF-44E3-9099-C40C66FF867C}">
              <a14:compatExt xmlns:a14="http://schemas.microsoft.com/office/drawing/2010/main" spid="_x0000_s61441"/>
            </a:ext>
            <a:ext uri="{FF2B5EF4-FFF2-40B4-BE49-F238E27FC236}">
              <a16:creationId xmlns:a16="http://schemas.microsoft.com/office/drawing/2014/main" id="{BF373A5C-878D-4DFE-9939-D1CAD5F2504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3" name="CommandButton1" hidden="1">
          <a:extLst>
            <a:ext uri="{63B3BB69-23CF-44E3-9099-C40C66FF867C}">
              <a14:compatExt xmlns:a14="http://schemas.microsoft.com/office/drawing/2010/main" spid="_x0000_s61441"/>
            </a:ext>
            <a:ext uri="{FF2B5EF4-FFF2-40B4-BE49-F238E27FC236}">
              <a16:creationId xmlns:a16="http://schemas.microsoft.com/office/drawing/2014/main" id="{98758B01-4A08-4D0B-8D1E-D2E6966EE5F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364" name="CommandButton1" hidden="1">
          <a:extLst>
            <a:ext uri="{63B3BB69-23CF-44E3-9099-C40C66FF867C}">
              <a14:compatExt xmlns:a14="http://schemas.microsoft.com/office/drawing/2010/main" spid="_x0000_s61441"/>
            </a:ext>
            <a:ext uri="{FF2B5EF4-FFF2-40B4-BE49-F238E27FC236}">
              <a16:creationId xmlns:a16="http://schemas.microsoft.com/office/drawing/2014/main" id="{EEC50816-7228-423F-8C44-B436BE3AEFEA}"/>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5" name="CommandButton1" hidden="1">
          <a:extLst>
            <a:ext uri="{63B3BB69-23CF-44E3-9099-C40C66FF867C}">
              <a14:compatExt xmlns:a14="http://schemas.microsoft.com/office/drawing/2010/main" spid="_x0000_s61441"/>
            </a:ext>
            <a:ext uri="{FF2B5EF4-FFF2-40B4-BE49-F238E27FC236}">
              <a16:creationId xmlns:a16="http://schemas.microsoft.com/office/drawing/2014/main" id="{4C10507C-FB06-42D7-9C58-BAAD28E8530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6" name="CommandButton1" hidden="1">
          <a:extLst>
            <a:ext uri="{63B3BB69-23CF-44E3-9099-C40C66FF867C}">
              <a14:compatExt xmlns:a14="http://schemas.microsoft.com/office/drawing/2010/main" spid="_x0000_s61441"/>
            </a:ext>
            <a:ext uri="{FF2B5EF4-FFF2-40B4-BE49-F238E27FC236}">
              <a16:creationId xmlns:a16="http://schemas.microsoft.com/office/drawing/2014/main" id="{7143A73A-054E-4C1B-AFE6-0F619A0460C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7" name="CommandButton1" hidden="1">
          <a:extLst>
            <a:ext uri="{63B3BB69-23CF-44E3-9099-C40C66FF867C}">
              <a14:compatExt xmlns:a14="http://schemas.microsoft.com/office/drawing/2010/main" spid="_x0000_s61441"/>
            </a:ext>
            <a:ext uri="{FF2B5EF4-FFF2-40B4-BE49-F238E27FC236}">
              <a16:creationId xmlns:a16="http://schemas.microsoft.com/office/drawing/2014/main" id="{A7A2F43D-5774-44A0-90F8-1DB649D1316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8" name="CommandButton1" hidden="1">
          <a:extLst>
            <a:ext uri="{63B3BB69-23CF-44E3-9099-C40C66FF867C}">
              <a14:compatExt xmlns:a14="http://schemas.microsoft.com/office/drawing/2010/main" spid="_x0000_s61441"/>
            </a:ext>
            <a:ext uri="{FF2B5EF4-FFF2-40B4-BE49-F238E27FC236}">
              <a16:creationId xmlns:a16="http://schemas.microsoft.com/office/drawing/2014/main" id="{B284F64B-C781-469A-AF57-AB54A04DF2B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69" name="CommandButton1" hidden="1">
          <a:extLst>
            <a:ext uri="{63B3BB69-23CF-44E3-9099-C40C66FF867C}">
              <a14:compatExt xmlns:a14="http://schemas.microsoft.com/office/drawing/2010/main" spid="_x0000_s61441"/>
            </a:ext>
            <a:ext uri="{FF2B5EF4-FFF2-40B4-BE49-F238E27FC236}">
              <a16:creationId xmlns:a16="http://schemas.microsoft.com/office/drawing/2014/main" id="{204D546A-0CE1-4F3D-A194-4F8AC134A6D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0" name="CommandButton1" hidden="1">
          <a:extLst>
            <a:ext uri="{63B3BB69-23CF-44E3-9099-C40C66FF867C}">
              <a14:compatExt xmlns:a14="http://schemas.microsoft.com/office/drawing/2010/main" spid="_x0000_s61441"/>
            </a:ext>
            <a:ext uri="{FF2B5EF4-FFF2-40B4-BE49-F238E27FC236}">
              <a16:creationId xmlns:a16="http://schemas.microsoft.com/office/drawing/2014/main" id="{EE4EA76C-7AF2-4B8F-B24A-802A1E81A77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1" name="CommandButton1" hidden="1">
          <a:extLst>
            <a:ext uri="{63B3BB69-23CF-44E3-9099-C40C66FF867C}">
              <a14:compatExt xmlns:a14="http://schemas.microsoft.com/office/drawing/2010/main" spid="_x0000_s61441"/>
            </a:ext>
            <a:ext uri="{FF2B5EF4-FFF2-40B4-BE49-F238E27FC236}">
              <a16:creationId xmlns:a16="http://schemas.microsoft.com/office/drawing/2014/main" id="{CB5FB7A8-40DB-44E5-BF07-52EDED89B6B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2" name="CommandButton1" hidden="1">
          <a:extLst>
            <a:ext uri="{63B3BB69-23CF-44E3-9099-C40C66FF867C}">
              <a14:compatExt xmlns:a14="http://schemas.microsoft.com/office/drawing/2010/main" spid="_x0000_s61441"/>
            </a:ext>
            <a:ext uri="{FF2B5EF4-FFF2-40B4-BE49-F238E27FC236}">
              <a16:creationId xmlns:a16="http://schemas.microsoft.com/office/drawing/2014/main" id="{07E4E413-65C9-41E5-840D-9B07C4ECCE2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3" name="CommandButton1" hidden="1">
          <a:extLst>
            <a:ext uri="{63B3BB69-23CF-44E3-9099-C40C66FF867C}">
              <a14:compatExt xmlns:a14="http://schemas.microsoft.com/office/drawing/2010/main" spid="_x0000_s61441"/>
            </a:ext>
            <a:ext uri="{FF2B5EF4-FFF2-40B4-BE49-F238E27FC236}">
              <a16:creationId xmlns:a16="http://schemas.microsoft.com/office/drawing/2014/main" id="{CB0ADBF1-AF5D-4CE2-A2DC-8C2F1432102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4" name="CommandButton1" hidden="1">
          <a:extLst>
            <a:ext uri="{63B3BB69-23CF-44E3-9099-C40C66FF867C}">
              <a14:compatExt xmlns:a14="http://schemas.microsoft.com/office/drawing/2010/main" spid="_x0000_s61441"/>
            </a:ext>
            <a:ext uri="{FF2B5EF4-FFF2-40B4-BE49-F238E27FC236}">
              <a16:creationId xmlns:a16="http://schemas.microsoft.com/office/drawing/2014/main" id="{D34DBEB0-AB1B-4DA4-BAA9-30A1CED5885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5" name="CommandButton1" hidden="1">
          <a:extLst>
            <a:ext uri="{63B3BB69-23CF-44E3-9099-C40C66FF867C}">
              <a14:compatExt xmlns:a14="http://schemas.microsoft.com/office/drawing/2010/main" spid="_x0000_s61441"/>
            </a:ext>
            <a:ext uri="{FF2B5EF4-FFF2-40B4-BE49-F238E27FC236}">
              <a16:creationId xmlns:a16="http://schemas.microsoft.com/office/drawing/2014/main" id="{51848A65-5DBE-4F96-9F2B-6E9C1418375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6" name="CommandButton1" hidden="1">
          <a:extLst>
            <a:ext uri="{63B3BB69-23CF-44E3-9099-C40C66FF867C}">
              <a14:compatExt xmlns:a14="http://schemas.microsoft.com/office/drawing/2010/main" spid="_x0000_s61441"/>
            </a:ext>
            <a:ext uri="{FF2B5EF4-FFF2-40B4-BE49-F238E27FC236}">
              <a16:creationId xmlns:a16="http://schemas.microsoft.com/office/drawing/2014/main" id="{4D93A9FF-7AB9-4F98-90A1-3C554752F00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7" name="CommandButton1" hidden="1">
          <a:extLst>
            <a:ext uri="{63B3BB69-23CF-44E3-9099-C40C66FF867C}">
              <a14:compatExt xmlns:a14="http://schemas.microsoft.com/office/drawing/2010/main" spid="_x0000_s61441"/>
            </a:ext>
            <a:ext uri="{FF2B5EF4-FFF2-40B4-BE49-F238E27FC236}">
              <a16:creationId xmlns:a16="http://schemas.microsoft.com/office/drawing/2014/main" id="{5581FED8-3C92-4618-A116-EF556CB3C0D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8" name="CommandButton1" hidden="1">
          <a:extLst>
            <a:ext uri="{63B3BB69-23CF-44E3-9099-C40C66FF867C}">
              <a14:compatExt xmlns:a14="http://schemas.microsoft.com/office/drawing/2010/main" spid="_x0000_s61441"/>
            </a:ext>
            <a:ext uri="{FF2B5EF4-FFF2-40B4-BE49-F238E27FC236}">
              <a16:creationId xmlns:a16="http://schemas.microsoft.com/office/drawing/2014/main" id="{61A339CE-54D1-4AC1-94DB-A1507D4DD43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79" name="CommandButton1" hidden="1">
          <a:extLst>
            <a:ext uri="{63B3BB69-23CF-44E3-9099-C40C66FF867C}">
              <a14:compatExt xmlns:a14="http://schemas.microsoft.com/office/drawing/2010/main" spid="_x0000_s61441"/>
            </a:ext>
            <a:ext uri="{FF2B5EF4-FFF2-40B4-BE49-F238E27FC236}">
              <a16:creationId xmlns:a16="http://schemas.microsoft.com/office/drawing/2014/main" id="{9C7ED42A-1699-4864-8FA2-8F0891DE837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80" name="CommandButton1" hidden="1">
          <a:extLst>
            <a:ext uri="{63B3BB69-23CF-44E3-9099-C40C66FF867C}">
              <a14:compatExt xmlns:a14="http://schemas.microsoft.com/office/drawing/2010/main" spid="_x0000_s61441"/>
            </a:ext>
            <a:ext uri="{FF2B5EF4-FFF2-40B4-BE49-F238E27FC236}">
              <a16:creationId xmlns:a16="http://schemas.microsoft.com/office/drawing/2014/main" id="{D5699A2F-F8CE-4C65-96E2-64BA0351647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81" name="CommandButton1" hidden="1">
          <a:extLst>
            <a:ext uri="{63B3BB69-23CF-44E3-9099-C40C66FF867C}">
              <a14:compatExt xmlns:a14="http://schemas.microsoft.com/office/drawing/2010/main" spid="_x0000_s61441"/>
            </a:ext>
            <a:ext uri="{FF2B5EF4-FFF2-40B4-BE49-F238E27FC236}">
              <a16:creationId xmlns:a16="http://schemas.microsoft.com/office/drawing/2014/main" id="{EE4AF4BB-233D-4FB7-84A8-0D228AADC8B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82" name="CommandButton1" hidden="1">
          <a:extLst>
            <a:ext uri="{63B3BB69-23CF-44E3-9099-C40C66FF867C}">
              <a14:compatExt xmlns:a14="http://schemas.microsoft.com/office/drawing/2010/main" spid="_x0000_s61441"/>
            </a:ext>
            <a:ext uri="{FF2B5EF4-FFF2-40B4-BE49-F238E27FC236}">
              <a16:creationId xmlns:a16="http://schemas.microsoft.com/office/drawing/2014/main" id="{FBA6333C-D0E9-456D-ADC7-4FE4451DF76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383" name="CommandButton1" hidden="1">
          <a:extLst>
            <a:ext uri="{63B3BB69-23CF-44E3-9099-C40C66FF867C}">
              <a14:compatExt xmlns:a14="http://schemas.microsoft.com/office/drawing/2010/main" spid="_x0000_s61441"/>
            </a:ext>
            <a:ext uri="{FF2B5EF4-FFF2-40B4-BE49-F238E27FC236}">
              <a16:creationId xmlns:a16="http://schemas.microsoft.com/office/drawing/2014/main" id="{74629EB5-752F-488A-ADFE-07FCFF93387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84" name="CommandButton1" hidden="1">
          <a:extLst>
            <a:ext uri="{63B3BB69-23CF-44E3-9099-C40C66FF867C}">
              <a14:compatExt xmlns:a14="http://schemas.microsoft.com/office/drawing/2010/main" spid="_x0000_s61441"/>
            </a:ext>
            <a:ext uri="{FF2B5EF4-FFF2-40B4-BE49-F238E27FC236}">
              <a16:creationId xmlns:a16="http://schemas.microsoft.com/office/drawing/2014/main" id="{07683F25-014C-429C-A150-6F158E2D3A5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85" name="CommandButton1" hidden="1">
          <a:extLst>
            <a:ext uri="{63B3BB69-23CF-44E3-9099-C40C66FF867C}">
              <a14:compatExt xmlns:a14="http://schemas.microsoft.com/office/drawing/2010/main" spid="_x0000_s61441"/>
            </a:ext>
            <a:ext uri="{FF2B5EF4-FFF2-40B4-BE49-F238E27FC236}">
              <a16:creationId xmlns:a16="http://schemas.microsoft.com/office/drawing/2014/main" id="{1EAD3E81-B66F-4559-AF4B-8AF07921F3A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386" name="CommandButton1" hidden="1">
          <a:extLst>
            <a:ext uri="{63B3BB69-23CF-44E3-9099-C40C66FF867C}">
              <a14:compatExt xmlns:a14="http://schemas.microsoft.com/office/drawing/2010/main" spid="_x0000_s61441"/>
            </a:ext>
            <a:ext uri="{FF2B5EF4-FFF2-40B4-BE49-F238E27FC236}">
              <a16:creationId xmlns:a16="http://schemas.microsoft.com/office/drawing/2014/main" id="{A52C70CE-FC52-40DF-8AA4-1C4012A395A3}"/>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87" name="CommandButton1" hidden="1">
          <a:extLst>
            <a:ext uri="{63B3BB69-23CF-44E3-9099-C40C66FF867C}">
              <a14:compatExt xmlns:a14="http://schemas.microsoft.com/office/drawing/2010/main" spid="_x0000_s61441"/>
            </a:ext>
            <a:ext uri="{FF2B5EF4-FFF2-40B4-BE49-F238E27FC236}">
              <a16:creationId xmlns:a16="http://schemas.microsoft.com/office/drawing/2014/main" id="{6E9DC19E-1361-40E2-BF0A-CE29E3C1BB2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88" name="CommandButton1" hidden="1">
          <a:extLst>
            <a:ext uri="{63B3BB69-23CF-44E3-9099-C40C66FF867C}">
              <a14:compatExt xmlns:a14="http://schemas.microsoft.com/office/drawing/2010/main" spid="_x0000_s61441"/>
            </a:ext>
            <a:ext uri="{FF2B5EF4-FFF2-40B4-BE49-F238E27FC236}">
              <a16:creationId xmlns:a16="http://schemas.microsoft.com/office/drawing/2014/main" id="{4EA75939-5468-4036-A6AC-508CEDFB327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89" name="CommandButton1" hidden="1">
          <a:extLst>
            <a:ext uri="{63B3BB69-23CF-44E3-9099-C40C66FF867C}">
              <a14:compatExt xmlns:a14="http://schemas.microsoft.com/office/drawing/2010/main" spid="_x0000_s61441"/>
            </a:ext>
            <a:ext uri="{FF2B5EF4-FFF2-40B4-BE49-F238E27FC236}">
              <a16:creationId xmlns:a16="http://schemas.microsoft.com/office/drawing/2014/main" id="{D37E0E41-F8F0-4618-986E-669C948B4A8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0" name="CommandButton1" hidden="1">
          <a:extLst>
            <a:ext uri="{63B3BB69-23CF-44E3-9099-C40C66FF867C}">
              <a14:compatExt xmlns:a14="http://schemas.microsoft.com/office/drawing/2010/main" spid="_x0000_s61441"/>
            </a:ext>
            <a:ext uri="{FF2B5EF4-FFF2-40B4-BE49-F238E27FC236}">
              <a16:creationId xmlns:a16="http://schemas.microsoft.com/office/drawing/2014/main" id="{919DE842-3FA7-40D4-90F0-9577AE9DD5A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1" name="CommandButton1" hidden="1">
          <a:extLst>
            <a:ext uri="{63B3BB69-23CF-44E3-9099-C40C66FF867C}">
              <a14:compatExt xmlns:a14="http://schemas.microsoft.com/office/drawing/2010/main" spid="_x0000_s61441"/>
            </a:ext>
            <a:ext uri="{FF2B5EF4-FFF2-40B4-BE49-F238E27FC236}">
              <a16:creationId xmlns:a16="http://schemas.microsoft.com/office/drawing/2014/main" id="{359E17C5-4FCB-4CF8-8B3E-0FF25AF6262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2" name="CommandButton1" hidden="1">
          <a:extLst>
            <a:ext uri="{63B3BB69-23CF-44E3-9099-C40C66FF867C}">
              <a14:compatExt xmlns:a14="http://schemas.microsoft.com/office/drawing/2010/main" spid="_x0000_s61441"/>
            </a:ext>
            <a:ext uri="{FF2B5EF4-FFF2-40B4-BE49-F238E27FC236}">
              <a16:creationId xmlns:a16="http://schemas.microsoft.com/office/drawing/2014/main" id="{68CBCEBE-FF1B-4933-A0E1-C0149AB0AD0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3" name="CommandButton1" hidden="1">
          <a:extLst>
            <a:ext uri="{63B3BB69-23CF-44E3-9099-C40C66FF867C}">
              <a14:compatExt xmlns:a14="http://schemas.microsoft.com/office/drawing/2010/main" spid="_x0000_s61441"/>
            </a:ext>
            <a:ext uri="{FF2B5EF4-FFF2-40B4-BE49-F238E27FC236}">
              <a16:creationId xmlns:a16="http://schemas.microsoft.com/office/drawing/2014/main" id="{CD86E3D0-DFDE-4F0B-AD07-369CE3662D0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4" name="CommandButton1" hidden="1">
          <a:extLst>
            <a:ext uri="{63B3BB69-23CF-44E3-9099-C40C66FF867C}">
              <a14:compatExt xmlns:a14="http://schemas.microsoft.com/office/drawing/2010/main" spid="_x0000_s61441"/>
            </a:ext>
            <a:ext uri="{FF2B5EF4-FFF2-40B4-BE49-F238E27FC236}">
              <a16:creationId xmlns:a16="http://schemas.microsoft.com/office/drawing/2014/main" id="{B8481BD9-1B1C-4CB4-BFBE-BCFE31DA3794}"/>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5" name="CommandButton1" hidden="1">
          <a:extLst>
            <a:ext uri="{63B3BB69-23CF-44E3-9099-C40C66FF867C}">
              <a14:compatExt xmlns:a14="http://schemas.microsoft.com/office/drawing/2010/main" spid="_x0000_s61441"/>
            </a:ext>
            <a:ext uri="{FF2B5EF4-FFF2-40B4-BE49-F238E27FC236}">
              <a16:creationId xmlns:a16="http://schemas.microsoft.com/office/drawing/2014/main" id="{E84D6543-CDD1-423C-AFBF-7930DFA2198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6" name="CommandButton1" hidden="1">
          <a:extLst>
            <a:ext uri="{63B3BB69-23CF-44E3-9099-C40C66FF867C}">
              <a14:compatExt xmlns:a14="http://schemas.microsoft.com/office/drawing/2010/main" spid="_x0000_s61441"/>
            </a:ext>
            <a:ext uri="{FF2B5EF4-FFF2-40B4-BE49-F238E27FC236}">
              <a16:creationId xmlns:a16="http://schemas.microsoft.com/office/drawing/2014/main" id="{3191557F-BD19-4042-94D7-D917BDBE6DA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7" name="CommandButton1" hidden="1">
          <a:extLst>
            <a:ext uri="{63B3BB69-23CF-44E3-9099-C40C66FF867C}">
              <a14:compatExt xmlns:a14="http://schemas.microsoft.com/office/drawing/2010/main" spid="_x0000_s61441"/>
            </a:ext>
            <a:ext uri="{FF2B5EF4-FFF2-40B4-BE49-F238E27FC236}">
              <a16:creationId xmlns:a16="http://schemas.microsoft.com/office/drawing/2014/main" id="{E0525EAB-C253-4482-BB5E-EBA4321D8B2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8" name="CommandButton1" hidden="1">
          <a:extLst>
            <a:ext uri="{63B3BB69-23CF-44E3-9099-C40C66FF867C}">
              <a14:compatExt xmlns:a14="http://schemas.microsoft.com/office/drawing/2010/main" spid="_x0000_s61441"/>
            </a:ext>
            <a:ext uri="{FF2B5EF4-FFF2-40B4-BE49-F238E27FC236}">
              <a16:creationId xmlns:a16="http://schemas.microsoft.com/office/drawing/2014/main" id="{DBD83B21-F84F-4E32-BCC1-E0D4A71E1E5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399" name="CommandButton1" hidden="1">
          <a:extLst>
            <a:ext uri="{63B3BB69-23CF-44E3-9099-C40C66FF867C}">
              <a14:compatExt xmlns:a14="http://schemas.microsoft.com/office/drawing/2010/main" spid="_x0000_s61441"/>
            </a:ext>
            <a:ext uri="{FF2B5EF4-FFF2-40B4-BE49-F238E27FC236}">
              <a16:creationId xmlns:a16="http://schemas.microsoft.com/office/drawing/2014/main" id="{3E83967D-F633-4476-9719-E50A6736694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0" name="CommandButton1" hidden="1">
          <a:extLst>
            <a:ext uri="{63B3BB69-23CF-44E3-9099-C40C66FF867C}">
              <a14:compatExt xmlns:a14="http://schemas.microsoft.com/office/drawing/2010/main" spid="_x0000_s61441"/>
            </a:ext>
            <a:ext uri="{FF2B5EF4-FFF2-40B4-BE49-F238E27FC236}">
              <a16:creationId xmlns:a16="http://schemas.microsoft.com/office/drawing/2014/main" id="{834F3A9D-7208-4138-8B4E-B2D0A628108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1" name="CommandButton1" hidden="1">
          <a:extLst>
            <a:ext uri="{63B3BB69-23CF-44E3-9099-C40C66FF867C}">
              <a14:compatExt xmlns:a14="http://schemas.microsoft.com/office/drawing/2010/main" spid="_x0000_s61441"/>
            </a:ext>
            <a:ext uri="{FF2B5EF4-FFF2-40B4-BE49-F238E27FC236}">
              <a16:creationId xmlns:a16="http://schemas.microsoft.com/office/drawing/2014/main" id="{90EC8554-A80F-4394-9F8A-12C70C92D46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2" name="CommandButton1" hidden="1">
          <a:extLst>
            <a:ext uri="{63B3BB69-23CF-44E3-9099-C40C66FF867C}">
              <a14:compatExt xmlns:a14="http://schemas.microsoft.com/office/drawing/2010/main" spid="_x0000_s61441"/>
            </a:ext>
            <a:ext uri="{FF2B5EF4-FFF2-40B4-BE49-F238E27FC236}">
              <a16:creationId xmlns:a16="http://schemas.microsoft.com/office/drawing/2014/main" id="{CEC268E8-264F-4E4E-AA54-F26CD2B918E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3" name="CommandButton1" hidden="1">
          <a:extLst>
            <a:ext uri="{63B3BB69-23CF-44E3-9099-C40C66FF867C}">
              <a14:compatExt xmlns:a14="http://schemas.microsoft.com/office/drawing/2010/main" spid="_x0000_s61441"/>
            </a:ext>
            <a:ext uri="{FF2B5EF4-FFF2-40B4-BE49-F238E27FC236}">
              <a16:creationId xmlns:a16="http://schemas.microsoft.com/office/drawing/2014/main" id="{E6DF2496-CA6E-470F-9ADA-CBE01406336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4" name="CommandButton1" hidden="1">
          <a:extLst>
            <a:ext uri="{63B3BB69-23CF-44E3-9099-C40C66FF867C}">
              <a14:compatExt xmlns:a14="http://schemas.microsoft.com/office/drawing/2010/main" spid="_x0000_s61441"/>
            </a:ext>
            <a:ext uri="{FF2B5EF4-FFF2-40B4-BE49-F238E27FC236}">
              <a16:creationId xmlns:a16="http://schemas.microsoft.com/office/drawing/2014/main" id="{F970E0BD-1E73-45E8-8AE5-DAD512FA502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05" name="CommandButton1" hidden="1">
          <a:extLst>
            <a:ext uri="{63B3BB69-23CF-44E3-9099-C40C66FF867C}">
              <a14:compatExt xmlns:a14="http://schemas.microsoft.com/office/drawing/2010/main" spid="_x0000_s61441"/>
            </a:ext>
            <a:ext uri="{FF2B5EF4-FFF2-40B4-BE49-F238E27FC236}">
              <a16:creationId xmlns:a16="http://schemas.microsoft.com/office/drawing/2014/main" id="{DBCB2D00-9639-44F3-9A85-2675D73D5BCB}"/>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06" name="CommandButton1" hidden="1">
          <a:extLst>
            <a:ext uri="{63B3BB69-23CF-44E3-9099-C40C66FF867C}">
              <a14:compatExt xmlns:a14="http://schemas.microsoft.com/office/drawing/2010/main" spid="_x0000_s61441"/>
            </a:ext>
            <a:ext uri="{FF2B5EF4-FFF2-40B4-BE49-F238E27FC236}">
              <a16:creationId xmlns:a16="http://schemas.microsoft.com/office/drawing/2014/main" id="{41296E67-85C9-4F51-8CE9-D12B7064362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07" name="CommandButton1" hidden="1">
          <a:extLst>
            <a:ext uri="{63B3BB69-23CF-44E3-9099-C40C66FF867C}">
              <a14:compatExt xmlns:a14="http://schemas.microsoft.com/office/drawing/2010/main" spid="_x0000_s61441"/>
            </a:ext>
            <a:ext uri="{FF2B5EF4-FFF2-40B4-BE49-F238E27FC236}">
              <a16:creationId xmlns:a16="http://schemas.microsoft.com/office/drawing/2014/main" id="{286AE587-4385-45D8-A134-DE11F4E93DA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408" name="CommandButton1" hidden="1">
          <a:extLst>
            <a:ext uri="{63B3BB69-23CF-44E3-9099-C40C66FF867C}">
              <a14:compatExt xmlns:a14="http://schemas.microsoft.com/office/drawing/2010/main" spid="_x0000_s61441"/>
            </a:ext>
            <a:ext uri="{FF2B5EF4-FFF2-40B4-BE49-F238E27FC236}">
              <a16:creationId xmlns:a16="http://schemas.microsoft.com/office/drawing/2014/main" id="{5E7AA4E0-372D-4F0D-9AB4-EB5C18980D01}"/>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09" name="CommandButton1" hidden="1">
          <a:extLst>
            <a:ext uri="{63B3BB69-23CF-44E3-9099-C40C66FF867C}">
              <a14:compatExt xmlns:a14="http://schemas.microsoft.com/office/drawing/2010/main" spid="_x0000_s61441"/>
            </a:ext>
            <a:ext uri="{FF2B5EF4-FFF2-40B4-BE49-F238E27FC236}">
              <a16:creationId xmlns:a16="http://schemas.microsoft.com/office/drawing/2014/main" id="{697FA880-B3A1-4F4E-82A6-A8CD82A6F3A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0" name="CommandButton1" hidden="1">
          <a:extLst>
            <a:ext uri="{63B3BB69-23CF-44E3-9099-C40C66FF867C}">
              <a14:compatExt xmlns:a14="http://schemas.microsoft.com/office/drawing/2010/main" spid="_x0000_s61441"/>
            </a:ext>
            <a:ext uri="{FF2B5EF4-FFF2-40B4-BE49-F238E27FC236}">
              <a16:creationId xmlns:a16="http://schemas.microsoft.com/office/drawing/2014/main" id="{AF86B970-4870-40F3-881C-F3757C6447E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1" name="CommandButton1" hidden="1">
          <a:extLst>
            <a:ext uri="{63B3BB69-23CF-44E3-9099-C40C66FF867C}">
              <a14:compatExt xmlns:a14="http://schemas.microsoft.com/office/drawing/2010/main" spid="_x0000_s61441"/>
            </a:ext>
            <a:ext uri="{FF2B5EF4-FFF2-40B4-BE49-F238E27FC236}">
              <a16:creationId xmlns:a16="http://schemas.microsoft.com/office/drawing/2014/main" id="{C1C5B65F-9797-4B5A-BB05-C7FDA5084ED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2" name="CommandButton1" hidden="1">
          <a:extLst>
            <a:ext uri="{63B3BB69-23CF-44E3-9099-C40C66FF867C}">
              <a14:compatExt xmlns:a14="http://schemas.microsoft.com/office/drawing/2010/main" spid="_x0000_s61441"/>
            </a:ext>
            <a:ext uri="{FF2B5EF4-FFF2-40B4-BE49-F238E27FC236}">
              <a16:creationId xmlns:a16="http://schemas.microsoft.com/office/drawing/2014/main" id="{2FD69C51-45CB-4EE5-A8C3-D736177083E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3" name="CommandButton1" hidden="1">
          <a:extLst>
            <a:ext uri="{63B3BB69-23CF-44E3-9099-C40C66FF867C}">
              <a14:compatExt xmlns:a14="http://schemas.microsoft.com/office/drawing/2010/main" spid="_x0000_s61441"/>
            </a:ext>
            <a:ext uri="{FF2B5EF4-FFF2-40B4-BE49-F238E27FC236}">
              <a16:creationId xmlns:a16="http://schemas.microsoft.com/office/drawing/2014/main" id="{A19E2E63-DD72-4CE4-B0CA-BB5334D4C8B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4" name="CommandButton1" hidden="1">
          <a:extLst>
            <a:ext uri="{63B3BB69-23CF-44E3-9099-C40C66FF867C}">
              <a14:compatExt xmlns:a14="http://schemas.microsoft.com/office/drawing/2010/main" spid="_x0000_s61441"/>
            </a:ext>
            <a:ext uri="{FF2B5EF4-FFF2-40B4-BE49-F238E27FC236}">
              <a16:creationId xmlns:a16="http://schemas.microsoft.com/office/drawing/2014/main" id="{CA736831-030D-472F-8EEA-AFD6CFCD11AE}"/>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5" name="CommandButton1" hidden="1">
          <a:extLst>
            <a:ext uri="{63B3BB69-23CF-44E3-9099-C40C66FF867C}">
              <a14:compatExt xmlns:a14="http://schemas.microsoft.com/office/drawing/2010/main" spid="_x0000_s61441"/>
            </a:ext>
            <a:ext uri="{FF2B5EF4-FFF2-40B4-BE49-F238E27FC236}">
              <a16:creationId xmlns:a16="http://schemas.microsoft.com/office/drawing/2014/main" id="{092D27EA-46DA-4FAF-B8A0-EC219D33D1F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6" name="CommandButton1" hidden="1">
          <a:extLst>
            <a:ext uri="{63B3BB69-23CF-44E3-9099-C40C66FF867C}">
              <a14:compatExt xmlns:a14="http://schemas.microsoft.com/office/drawing/2010/main" spid="_x0000_s61441"/>
            </a:ext>
            <a:ext uri="{FF2B5EF4-FFF2-40B4-BE49-F238E27FC236}">
              <a16:creationId xmlns:a16="http://schemas.microsoft.com/office/drawing/2014/main" id="{5FE14CD7-0092-4A67-823D-D0771D97457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7" name="CommandButton1" hidden="1">
          <a:extLst>
            <a:ext uri="{63B3BB69-23CF-44E3-9099-C40C66FF867C}">
              <a14:compatExt xmlns:a14="http://schemas.microsoft.com/office/drawing/2010/main" spid="_x0000_s61441"/>
            </a:ext>
            <a:ext uri="{FF2B5EF4-FFF2-40B4-BE49-F238E27FC236}">
              <a16:creationId xmlns:a16="http://schemas.microsoft.com/office/drawing/2014/main" id="{51CB9629-0E0D-4123-8740-431355D4A67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8" name="CommandButton1" hidden="1">
          <a:extLst>
            <a:ext uri="{63B3BB69-23CF-44E3-9099-C40C66FF867C}">
              <a14:compatExt xmlns:a14="http://schemas.microsoft.com/office/drawing/2010/main" spid="_x0000_s61441"/>
            </a:ext>
            <a:ext uri="{FF2B5EF4-FFF2-40B4-BE49-F238E27FC236}">
              <a16:creationId xmlns:a16="http://schemas.microsoft.com/office/drawing/2014/main" id="{3B51527B-53A2-4439-B830-44E80037453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19" name="CommandButton1" hidden="1">
          <a:extLst>
            <a:ext uri="{63B3BB69-23CF-44E3-9099-C40C66FF867C}">
              <a14:compatExt xmlns:a14="http://schemas.microsoft.com/office/drawing/2010/main" spid="_x0000_s61441"/>
            </a:ext>
            <a:ext uri="{FF2B5EF4-FFF2-40B4-BE49-F238E27FC236}">
              <a16:creationId xmlns:a16="http://schemas.microsoft.com/office/drawing/2014/main" id="{DE03CA6D-0BC4-4E31-B47A-2FA18E2937E5}"/>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0" name="CommandButton1" hidden="1">
          <a:extLst>
            <a:ext uri="{63B3BB69-23CF-44E3-9099-C40C66FF867C}">
              <a14:compatExt xmlns:a14="http://schemas.microsoft.com/office/drawing/2010/main" spid="_x0000_s61441"/>
            </a:ext>
            <a:ext uri="{FF2B5EF4-FFF2-40B4-BE49-F238E27FC236}">
              <a16:creationId xmlns:a16="http://schemas.microsoft.com/office/drawing/2014/main" id="{3C197E9B-1076-461C-8F01-00C6B1662C5D}"/>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1" name="CommandButton1" hidden="1">
          <a:extLst>
            <a:ext uri="{63B3BB69-23CF-44E3-9099-C40C66FF867C}">
              <a14:compatExt xmlns:a14="http://schemas.microsoft.com/office/drawing/2010/main" spid="_x0000_s61441"/>
            </a:ext>
            <a:ext uri="{FF2B5EF4-FFF2-40B4-BE49-F238E27FC236}">
              <a16:creationId xmlns:a16="http://schemas.microsoft.com/office/drawing/2014/main" id="{4D1DE0DF-9AB9-4A65-9A73-4DA6155C3D7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2" name="CommandButton1" hidden="1">
          <a:extLst>
            <a:ext uri="{63B3BB69-23CF-44E3-9099-C40C66FF867C}">
              <a14:compatExt xmlns:a14="http://schemas.microsoft.com/office/drawing/2010/main" spid="_x0000_s61441"/>
            </a:ext>
            <a:ext uri="{FF2B5EF4-FFF2-40B4-BE49-F238E27FC236}">
              <a16:creationId xmlns:a16="http://schemas.microsoft.com/office/drawing/2014/main" id="{B12ECC13-86A8-41E6-A622-A11D2CCB595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3" name="CommandButton1" hidden="1">
          <a:extLst>
            <a:ext uri="{63B3BB69-23CF-44E3-9099-C40C66FF867C}">
              <a14:compatExt xmlns:a14="http://schemas.microsoft.com/office/drawing/2010/main" spid="_x0000_s61441"/>
            </a:ext>
            <a:ext uri="{FF2B5EF4-FFF2-40B4-BE49-F238E27FC236}">
              <a16:creationId xmlns:a16="http://schemas.microsoft.com/office/drawing/2014/main" id="{AC57C476-6381-41B3-BA56-89444321085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4" name="CommandButton1" hidden="1">
          <a:extLst>
            <a:ext uri="{63B3BB69-23CF-44E3-9099-C40C66FF867C}">
              <a14:compatExt xmlns:a14="http://schemas.microsoft.com/office/drawing/2010/main" spid="_x0000_s61441"/>
            </a:ext>
            <a:ext uri="{FF2B5EF4-FFF2-40B4-BE49-F238E27FC236}">
              <a16:creationId xmlns:a16="http://schemas.microsoft.com/office/drawing/2014/main" id="{260BF393-4286-4520-9A6B-82D6876FE1B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5" name="CommandButton1" hidden="1">
          <a:extLst>
            <a:ext uri="{63B3BB69-23CF-44E3-9099-C40C66FF867C}">
              <a14:compatExt xmlns:a14="http://schemas.microsoft.com/office/drawing/2010/main" spid="_x0000_s61441"/>
            </a:ext>
            <a:ext uri="{FF2B5EF4-FFF2-40B4-BE49-F238E27FC236}">
              <a16:creationId xmlns:a16="http://schemas.microsoft.com/office/drawing/2014/main" id="{321C240A-2725-4FB4-86C3-18704661EF84}"/>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6" name="CommandButton1" hidden="1">
          <a:extLst>
            <a:ext uri="{63B3BB69-23CF-44E3-9099-C40C66FF867C}">
              <a14:compatExt xmlns:a14="http://schemas.microsoft.com/office/drawing/2010/main" spid="_x0000_s61441"/>
            </a:ext>
            <a:ext uri="{FF2B5EF4-FFF2-40B4-BE49-F238E27FC236}">
              <a16:creationId xmlns:a16="http://schemas.microsoft.com/office/drawing/2014/main" id="{C29144BB-3040-46A4-9995-D96C7CC3638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27" name="CommandButton1" hidden="1">
          <a:extLst>
            <a:ext uri="{63B3BB69-23CF-44E3-9099-C40C66FF867C}">
              <a14:compatExt xmlns:a14="http://schemas.microsoft.com/office/drawing/2010/main" spid="_x0000_s61441"/>
            </a:ext>
            <a:ext uri="{FF2B5EF4-FFF2-40B4-BE49-F238E27FC236}">
              <a16:creationId xmlns:a16="http://schemas.microsoft.com/office/drawing/2014/main" id="{6651A2C0-05E0-4235-A52B-DA7E90993B51}"/>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28" name="CommandButton1" hidden="1">
          <a:extLst>
            <a:ext uri="{63B3BB69-23CF-44E3-9099-C40C66FF867C}">
              <a14:compatExt xmlns:a14="http://schemas.microsoft.com/office/drawing/2010/main" spid="_x0000_s61441"/>
            </a:ext>
            <a:ext uri="{FF2B5EF4-FFF2-40B4-BE49-F238E27FC236}">
              <a16:creationId xmlns:a16="http://schemas.microsoft.com/office/drawing/2014/main" id="{FFB38F02-AA03-4CAC-842E-018EEB75C336}"/>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29" name="CommandButton1" hidden="1">
          <a:extLst>
            <a:ext uri="{63B3BB69-23CF-44E3-9099-C40C66FF867C}">
              <a14:compatExt xmlns:a14="http://schemas.microsoft.com/office/drawing/2010/main" spid="_x0000_s61441"/>
            </a:ext>
            <a:ext uri="{FF2B5EF4-FFF2-40B4-BE49-F238E27FC236}">
              <a16:creationId xmlns:a16="http://schemas.microsoft.com/office/drawing/2014/main" id="{A653D66F-B52F-4408-84C0-FA040F6DABF1}"/>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430" name="CommandButton1" hidden="1">
          <a:extLst>
            <a:ext uri="{63B3BB69-23CF-44E3-9099-C40C66FF867C}">
              <a14:compatExt xmlns:a14="http://schemas.microsoft.com/office/drawing/2010/main" spid="_x0000_s61441"/>
            </a:ext>
            <a:ext uri="{FF2B5EF4-FFF2-40B4-BE49-F238E27FC236}">
              <a16:creationId xmlns:a16="http://schemas.microsoft.com/office/drawing/2014/main" id="{DD82276B-53EA-4422-A1A8-32E1EEB3EC73}"/>
            </a:ext>
          </a:extLst>
        </xdr:cNvPr>
        <xdr:cNvSpPr/>
      </xdr:nvSpPr>
      <xdr:spPr bwMode="auto">
        <a:xfrm>
          <a:off x="318198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1" name="CommandButton1" hidden="1">
          <a:extLst>
            <a:ext uri="{63B3BB69-23CF-44E3-9099-C40C66FF867C}">
              <a14:compatExt xmlns:a14="http://schemas.microsoft.com/office/drawing/2010/main" spid="_x0000_s61441"/>
            </a:ext>
            <a:ext uri="{FF2B5EF4-FFF2-40B4-BE49-F238E27FC236}">
              <a16:creationId xmlns:a16="http://schemas.microsoft.com/office/drawing/2014/main" id="{D9ECD0AD-9888-45A5-9272-274A7117A4F5}"/>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2" name="CommandButton1" hidden="1">
          <a:extLst>
            <a:ext uri="{63B3BB69-23CF-44E3-9099-C40C66FF867C}">
              <a14:compatExt xmlns:a14="http://schemas.microsoft.com/office/drawing/2010/main" spid="_x0000_s61441"/>
            </a:ext>
            <a:ext uri="{FF2B5EF4-FFF2-40B4-BE49-F238E27FC236}">
              <a16:creationId xmlns:a16="http://schemas.microsoft.com/office/drawing/2014/main" id="{916755DD-1B19-47CD-8A21-AEBA4D1AFA7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3" name="CommandButton1" hidden="1">
          <a:extLst>
            <a:ext uri="{63B3BB69-23CF-44E3-9099-C40C66FF867C}">
              <a14:compatExt xmlns:a14="http://schemas.microsoft.com/office/drawing/2010/main" spid="_x0000_s61441"/>
            </a:ext>
            <a:ext uri="{FF2B5EF4-FFF2-40B4-BE49-F238E27FC236}">
              <a16:creationId xmlns:a16="http://schemas.microsoft.com/office/drawing/2014/main" id="{BD9329E8-B1CE-41F3-9E77-615BFFC29F07}"/>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4" name="CommandButton1" hidden="1">
          <a:extLst>
            <a:ext uri="{63B3BB69-23CF-44E3-9099-C40C66FF867C}">
              <a14:compatExt xmlns:a14="http://schemas.microsoft.com/office/drawing/2010/main" spid="_x0000_s61441"/>
            </a:ext>
            <a:ext uri="{FF2B5EF4-FFF2-40B4-BE49-F238E27FC236}">
              <a16:creationId xmlns:a16="http://schemas.microsoft.com/office/drawing/2014/main" id="{7E5D1190-B256-492C-9185-4D852174A078}"/>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5" name="CommandButton1" hidden="1">
          <a:extLst>
            <a:ext uri="{63B3BB69-23CF-44E3-9099-C40C66FF867C}">
              <a14:compatExt xmlns:a14="http://schemas.microsoft.com/office/drawing/2010/main" spid="_x0000_s61441"/>
            </a:ext>
            <a:ext uri="{FF2B5EF4-FFF2-40B4-BE49-F238E27FC236}">
              <a16:creationId xmlns:a16="http://schemas.microsoft.com/office/drawing/2014/main" id="{C9BEBA33-C5C0-4C50-8750-3705BB10D27F}"/>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6" name="CommandButton1" hidden="1">
          <a:extLst>
            <a:ext uri="{63B3BB69-23CF-44E3-9099-C40C66FF867C}">
              <a14:compatExt xmlns:a14="http://schemas.microsoft.com/office/drawing/2010/main" spid="_x0000_s61441"/>
            </a:ext>
            <a:ext uri="{FF2B5EF4-FFF2-40B4-BE49-F238E27FC236}">
              <a16:creationId xmlns:a16="http://schemas.microsoft.com/office/drawing/2014/main" id="{9F213C17-7554-4ADE-B05C-29640A49CA6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7" name="CommandButton1" hidden="1">
          <a:extLst>
            <a:ext uri="{63B3BB69-23CF-44E3-9099-C40C66FF867C}">
              <a14:compatExt xmlns:a14="http://schemas.microsoft.com/office/drawing/2010/main" spid="_x0000_s61441"/>
            </a:ext>
            <a:ext uri="{FF2B5EF4-FFF2-40B4-BE49-F238E27FC236}">
              <a16:creationId xmlns:a16="http://schemas.microsoft.com/office/drawing/2014/main" id="{18350C86-D9A0-458B-BD1D-80F6BD1598C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8" name="CommandButton1" hidden="1">
          <a:extLst>
            <a:ext uri="{63B3BB69-23CF-44E3-9099-C40C66FF867C}">
              <a14:compatExt xmlns:a14="http://schemas.microsoft.com/office/drawing/2010/main" spid="_x0000_s61441"/>
            </a:ext>
            <a:ext uri="{FF2B5EF4-FFF2-40B4-BE49-F238E27FC236}">
              <a16:creationId xmlns:a16="http://schemas.microsoft.com/office/drawing/2014/main" id="{2AEC0CE3-D4A4-43A1-BE82-32409FCF3689}"/>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39" name="CommandButton1" hidden="1">
          <a:extLst>
            <a:ext uri="{63B3BB69-23CF-44E3-9099-C40C66FF867C}">
              <a14:compatExt xmlns:a14="http://schemas.microsoft.com/office/drawing/2010/main" spid="_x0000_s61441"/>
            </a:ext>
            <a:ext uri="{FF2B5EF4-FFF2-40B4-BE49-F238E27FC236}">
              <a16:creationId xmlns:a16="http://schemas.microsoft.com/office/drawing/2014/main" id="{6188CD85-C1CD-469C-AA3F-F140ABC2EEE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0" name="CommandButton1" hidden="1">
          <a:extLst>
            <a:ext uri="{63B3BB69-23CF-44E3-9099-C40C66FF867C}">
              <a14:compatExt xmlns:a14="http://schemas.microsoft.com/office/drawing/2010/main" spid="_x0000_s61441"/>
            </a:ext>
            <a:ext uri="{FF2B5EF4-FFF2-40B4-BE49-F238E27FC236}">
              <a16:creationId xmlns:a16="http://schemas.microsoft.com/office/drawing/2014/main" id="{D4094809-D637-4648-9D4C-C196B94DA38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1" name="CommandButton1" hidden="1">
          <a:extLst>
            <a:ext uri="{63B3BB69-23CF-44E3-9099-C40C66FF867C}">
              <a14:compatExt xmlns:a14="http://schemas.microsoft.com/office/drawing/2010/main" spid="_x0000_s61441"/>
            </a:ext>
            <a:ext uri="{FF2B5EF4-FFF2-40B4-BE49-F238E27FC236}">
              <a16:creationId xmlns:a16="http://schemas.microsoft.com/office/drawing/2014/main" id="{64FE1418-B83F-428A-B653-8EF58D68EC53}"/>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2" name="CommandButton1" hidden="1">
          <a:extLst>
            <a:ext uri="{63B3BB69-23CF-44E3-9099-C40C66FF867C}">
              <a14:compatExt xmlns:a14="http://schemas.microsoft.com/office/drawing/2010/main" spid="_x0000_s61441"/>
            </a:ext>
            <a:ext uri="{FF2B5EF4-FFF2-40B4-BE49-F238E27FC236}">
              <a16:creationId xmlns:a16="http://schemas.microsoft.com/office/drawing/2014/main" id="{00B7840D-081E-4640-A18A-5FFCC628422C}"/>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3" name="CommandButton1" hidden="1">
          <a:extLst>
            <a:ext uri="{63B3BB69-23CF-44E3-9099-C40C66FF867C}">
              <a14:compatExt xmlns:a14="http://schemas.microsoft.com/office/drawing/2010/main" spid="_x0000_s61441"/>
            </a:ext>
            <a:ext uri="{FF2B5EF4-FFF2-40B4-BE49-F238E27FC236}">
              <a16:creationId xmlns:a16="http://schemas.microsoft.com/office/drawing/2014/main" id="{F5E98065-F32A-4A26-9D44-2BDB374818D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4" name="CommandButton1" hidden="1">
          <a:extLst>
            <a:ext uri="{63B3BB69-23CF-44E3-9099-C40C66FF867C}">
              <a14:compatExt xmlns:a14="http://schemas.microsoft.com/office/drawing/2010/main" spid="_x0000_s61441"/>
            </a:ext>
            <a:ext uri="{FF2B5EF4-FFF2-40B4-BE49-F238E27FC236}">
              <a16:creationId xmlns:a16="http://schemas.microsoft.com/office/drawing/2014/main" id="{31CE33C5-A79F-41EF-AC72-BE7B020DC1FA}"/>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5" name="CommandButton1" hidden="1">
          <a:extLst>
            <a:ext uri="{63B3BB69-23CF-44E3-9099-C40C66FF867C}">
              <a14:compatExt xmlns:a14="http://schemas.microsoft.com/office/drawing/2010/main" spid="_x0000_s61441"/>
            </a:ext>
            <a:ext uri="{FF2B5EF4-FFF2-40B4-BE49-F238E27FC236}">
              <a16:creationId xmlns:a16="http://schemas.microsoft.com/office/drawing/2014/main" id="{0F6C1702-59DA-4231-9925-B1D83D25F7D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6" name="CommandButton1" hidden="1">
          <a:extLst>
            <a:ext uri="{63B3BB69-23CF-44E3-9099-C40C66FF867C}">
              <a14:compatExt xmlns:a14="http://schemas.microsoft.com/office/drawing/2010/main" spid="_x0000_s61441"/>
            </a:ext>
            <a:ext uri="{FF2B5EF4-FFF2-40B4-BE49-F238E27FC236}">
              <a16:creationId xmlns:a16="http://schemas.microsoft.com/office/drawing/2014/main" id="{485350F6-E25A-4903-B8A8-5CEF83706920}"/>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7" name="CommandButton1" hidden="1">
          <a:extLst>
            <a:ext uri="{63B3BB69-23CF-44E3-9099-C40C66FF867C}">
              <a14:compatExt xmlns:a14="http://schemas.microsoft.com/office/drawing/2010/main" spid="_x0000_s61441"/>
            </a:ext>
            <a:ext uri="{FF2B5EF4-FFF2-40B4-BE49-F238E27FC236}">
              <a16:creationId xmlns:a16="http://schemas.microsoft.com/office/drawing/2014/main" id="{3112DBB6-A662-49B6-A96E-A7FA569C659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8" name="CommandButton1" hidden="1">
          <a:extLst>
            <a:ext uri="{63B3BB69-23CF-44E3-9099-C40C66FF867C}">
              <a14:compatExt xmlns:a14="http://schemas.microsoft.com/office/drawing/2010/main" spid="_x0000_s61441"/>
            </a:ext>
            <a:ext uri="{FF2B5EF4-FFF2-40B4-BE49-F238E27FC236}">
              <a16:creationId xmlns:a16="http://schemas.microsoft.com/office/drawing/2014/main" id="{106BC1FA-7E70-4CB0-81D7-EFB87D6AD85E}"/>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449" name="CommandButton1" hidden="1">
          <a:extLst>
            <a:ext uri="{63B3BB69-23CF-44E3-9099-C40C66FF867C}">
              <a14:compatExt xmlns:a14="http://schemas.microsoft.com/office/drawing/2010/main" spid="_x0000_s61441"/>
            </a:ext>
            <a:ext uri="{FF2B5EF4-FFF2-40B4-BE49-F238E27FC236}">
              <a16:creationId xmlns:a16="http://schemas.microsoft.com/office/drawing/2014/main" id="{99158409-2FA2-4289-B001-2E8431CCBB72}"/>
            </a:ext>
          </a:extLst>
        </xdr:cNvPr>
        <xdr:cNvSpPr/>
      </xdr:nvSpPr>
      <xdr:spPr bwMode="auto">
        <a:xfrm>
          <a:off x="318198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0" name="CommandButton1" hidden="1">
          <a:extLst>
            <a:ext uri="{63B3BB69-23CF-44E3-9099-C40C66FF867C}">
              <a14:compatExt xmlns:a14="http://schemas.microsoft.com/office/drawing/2010/main" spid="_x0000_s61441"/>
            </a:ext>
            <a:ext uri="{FF2B5EF4-FFF2-40B4-BE49-F238E27FC236}">
              <a16:creationId xmlns:a16="http://schemas.microsoft.com/office/drawing/2014/main" id="{58E1D20B-B6C6-40D0-B71E-C8B478531CA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1" name="CommandButton1" hidden="1">
          <a:extLst>
            <a:ext uri="{63B3BB69-23CF-44E3-9099-C40C66FF867C}">
              <a14:compatExt xmlns:a14="http://schemas.microsoft.com/office/drawing/2010/main" spid="_x0000_s61441"/>
            </a:ext>
            <a:ext uri="{FF2B5EF4-FFF2-40B4-BE49-F238E27FC236}">
              <a16:creationId xmlns:a16="http://schemas.microsoft.com/office/drawing/2014/main" id="{0868DE0E-208F-4956-9408-52A42D520A2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452" name="CommandButton1" hidden="1">
          <a:extLst>
            <a:ext uri="{63B3BB69-23CF-44E3-9099-C40C66FF867C}">
              <a14:compatExt xmlns:a14="http://schemas.microsoft.com/office/drawing/2010/main" spid="_x0000_s61441"/>
            </a:ext>
            <a:ext uri="{FF2B5EF4-FFF2-40B4-BE49-F238E27FC236}">
              <a16:creationId xmlns:a16="http://schemas.microsoft.com/office/drawing/2014/main" id="{2B7EBA5F-25CF-4047-9BA9-98BEAA2C683D}"/>
            </a:ext>
          </a:extLst>
        </xdr:cNvPr>
        <xdr:cNvSpPr/>
      </xdr:nvSpPr>
      <xdr:spPr bwMode="auto">
        <a:xfrm>
          <a:off x="348361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3" name="CommandButton1" hidden="1">
          <a:extLst>
            <a:ext uri="{63B3BB69-23CF-44E3-9099-C40C66FF867C}">
              <a14:compatExt xmlns:a14="http://schemas.microsoft.com/office/drawing/2010/main" spid="_x0000_s61441"/>
            </a:ext>
            <a:ext uri="{FF2B5EF4-FFF2-40B4-BE49-F238E27FC236}">
              <a16:creationId xmlns:a16="http://schemas.microsoft.com/office/drawing/2014/main" id="{0CB3B76A-A7B9-4625-8070-ED32BA5B03C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4" name="CommandButton1" hidden="1">
          <a:extLst>
            <a:ext uri="{63B3BB69-23CF-44E3-9099-C40C66FF867C}">
              <a14:compatExt xmlns:a14="http://schemas.microsoft.com/office/drawing/2010/main" spid="_x0000_s61441"/>
            </a:ext>
            <a:ext uri="{FF2B5EF4-FFF2-40B4-BE49-F238E27FC236}">
              <a16:creationId xmlns:a16="http://schemas.microsoft.com/office/drawing/2014/main" id="{859C82EB-B611-4FA0-908D-1D7CCF3BAAD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5" name="CommandButton1" hidden="1">
          <a:extLst>
            <a:ext uri="{63B3BB69-23CF-44E3-9099-C40C66FF867C}">
              <a14:compatExt xmlns:a14="http://schemas.microsoft.com/office/drawing/2010/main" spid="_x0000_s61441"/>
            </a:ext>
            <a:ext uri="{FF2B5EF4-FFF2-40B4-BE49-F238E27FC236}">
              <a16:creationId xmlns:a16="http://schemas.microsoft.com/office/drawing/2014/main" id="{E2B5A9B5-0F88-4966-BA49-FB96F75F154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6" name="CommandButton1" hidden="1">
          <a:extLst>
            <a:ext uri="{63B3BB69-23CF-44E3-9099-C40C66FF867C}">
              <a14:compatExt xmlns:a14="http://schemas.microsoft.com/office/drawing/2010/main" spid="_x0000_s61441"/>
            </a:ext>
            <a:ext uri="{FF2B5EF4-FFF2-40B4-BE49-F238E27FC236}">
              <a16:creationId xmlns:a16="http://schemas.microsoft.com/office/drawing/2014/main" id="{87F4E1C4-5C42-4BDA-AC67-4E86D3D6224B}"/>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7" name="CommandButton1" hidden="1">
          <a:extLst>
            <a:ext uri="{63B3BB69-23CF-44E3-9099-C40C66FF867C}">
              <a14:compatExt xmlns:a14="http://schemas.microsoft.com/office/drawing/2010/main" spid="_x0000_s61441"/>
            </a:ext>
            <a:ext uri="{FF2B5EF4-FFF2-40B4-BE49-F238E27FC236}">
              <a16:creationId xmlns:a16="http://schemas.microsoft.com/office/drawing/2014/main" id="{5882C46A-78FF-415D-83AA-5218BB96A00C}"/>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8" name="CommandButton1" hidden="1">
          <a:extLst>
            <a:ext uri="{63B3BB69-23CF-44E3-9099-C40C66FF867C}">
              <a14:compatExt xmlns:a14="http://schemas.microsoft.com/office/drawing/2010/main" spid="_x0000_s61441"/>
            </a:ext>
            <a:ext uri="{FF2B5EF4-FFF2-40B4-BE49-F238E27FC236}">
              <a16:creationId xmlns:a16="http://schemas.microsoft.com/office/drawing/2014/main" id="{4CB7F954-07BD-4133-838A-4F642C3FBAC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59" name="CommandButton1" hidden="1">
          <a:extLst>
            <a:ext uri="{63B3BB69-23CF-44E3-9099-C40C66FF867C}">
              <a14:compatExt xmlns:a14="http://schemas.microsoft.com/office/drawing/2010/main" spid="_x0000_s61441"/>
            </a:ext>
            <a:ext uri="{FF2B5EF4-FFF2-40B4-BE49-F238E27FC236}">
              <a16:creationId xmlns:a16="http://schemas.microsoft.com/office/drawing/2014/main" id="{4DA0CD88-B0F0-4424-9645-D56636C3471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0" name="CommandButton1" hidden="1">
          <a:extLst>
            <a:ext uri="{63B3BB69-23CF-44E3-9099-C40C66FF867C}">
              <a14:compatExt xmlns:a14="http://schemas.microsoft.com/office/drawing/2010/main" spid="_x0000_s61441"/>
            </a:ext>
            <a:ext uri="{FF2B5EF4-FFF2-40B4-BE49-F238E27FC236}">
              <a16:creationId xmlns:a16="http://schemas.microsoft.com/office/drawing/2014/main" id="{8F32FC4D-62F3-4976-927E-F539A06F5062}"/>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1" name="CommandButton1" hidden="1">
          <a:extLst>
            <a:ext uri="{63B3BB69-23CF-44E3-9099-C40C66FF867C}">
              <a14:compatExt xmlns:a14="http://schemas.microsoft.com/office/drawing/2010/main" spid="_x0000_s61441"/>
            </a:ext>
            <a:ext uri="{FF2B5EF4-FFF2-40B4-BE49-F238E27FC236}">
              <a16:creationId xmlns:a16="http://schemas.microsoft.com/office/drawing/2014/main" id="{FB2CA351-45C5-4AA2-B71A-09401B44F2F6}"/>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2" name="CommandButton1" hidden="1">
          <a:extLst>
            <a:ext uri="{63B3BB69-23CF-44E3-9099-C40C66FF867C}">
              <a14:compatExt xmlns:a14="http://schemas.microsoft.com/office/drawing/2010/main" spid="_x0000_s61441"/>
            </a:ext>
            <a:ext uri="{FF2B5EF4-FFF2-40B4-BE49-F238E27FC236}">
              <a16:creationId xmlns:a16="http://schemas.microsoft.com/office/drawing/2014/main" id="{B7C9FBDD-A87D-4248-8847-99A8466225EF}"/>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3" name="CommandButton1" hidden="1">
          <a:extLst>
            <a:ext uri="{63B3BB69-23CF-44E3-9099-C40C66FF867C}">
              <a14:compatExt xmlns:a14="http://schemas.microsoft.com/office/drawing/2010/main" spid="_x0000_s61441"/>
            </a:ext>
            <a:ext uri="{FF2B5EF4-FFF2-40B4-BE49-F238E27FC236}">
              <a16:creationId xmlns:a16="http://schemas.microsoft.com/office/drawing/2014/main" id="{D31352C7-6337-48CF-9E99-8FBD4E1DCB5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4" name="CommandButton1" hidden="1">
          <a:extLst>
            <a:ext uri="{63B3BB69-23CF-44E3-9099-C40C66FF867C}">
              <a14:compatExt xmlns:a14="http://schemas.microsoft.com/office/drawing/2010/main" spid="_x0000_s61441"/>
            </a:ext>
            <a:ext uri="{FF2B5EF4-FFF2-40B4-BE49-F238E27FC236}">
              <a16:creationId xmlns:a16="http://schemas.microsoft.com/office/drawing/2014/main" id="{76D61A9A-09F8-4837-B326-56D1255FB3B0}"/>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5" name="CommandButton1" hidden="1">
          <a:extLst>
            <a:ext uri="{63B3BB69-23CF-44E3-9099-C40C66FF867C}">
              <a14:compatExt xmlns:a14="http://schemas.microsoft.com/office/drawing/2010/main" spid="_x0000_s61441"/>
            </a:ext>
            <a:ext uri="{FF2B5EF4-FFF2-40B4-BE49-F238E27FC236}">
              <a16:creationId xmlns:a16="http://schemas.microsoft.com/office/drawing/2014/main" id="{1714BB27-ADBF-4028-B40D-D56EA0999D97}"/>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6" name="CommandButton1" hidden="1">
          <a:extLst>
            <a:ext uri="{63B3BB69-23CF-44E3-9099-C40C66FF867C}">
              <a14:compatExt xmlns:a14="http://schemas.microsoft.com/office/drawing/2010/main" spid="_x0000_s61441"/>
            </a:ext>
            <a:ext uri="{FF2B5EF4-FFF2-40B4-BE49-F238E27FC236}">
              <a16:creationId xmlns:a16="http://schemas.microsoft.com/office/drawing/2014/main" id="{2C94B743-590D-4709-94D4-E2B909F9C1D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7" name="CommandButton1" hidden="1">
          <a:extLst>
            <a:ext uri="{63B3BB69-23CF-44E3-9099-C40C66FF867C}">
              <a14:compatExt xmlns:a14="http://schemas.microsoft.com/office/drawing/2010/main" spid="_x0000_s61441"/>
            </a:ext>
            <a:ext uri="{FF2B5EF4-FFF2-40B4-BE49-F238E27FC236}">
              <a16:creationId xmlns:a16="http://schemas.microsoft.com/office/drawing/2014/main" id="{73583D13-26F4-4552-A2AB-DE4BB75BD49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8" name="CommandButton1" hidden="1">
          <a:extLst>
            <a:ext uri="{63B3BB69-23CF-44E3-9099-C40C66FF867C}">
              <a14:compatExt xmlns:a14="http://schemas.microsoft.com/office/drawing/2010/main" spid="_x0000_s61441"/>
            </a:ext>
            <a:ext uri="{FF2B5EF4-FFF2-40B4-BE49-F238E27FC236}">
              <a16:creationId xmlns:a16="http://schemas.microsoft.com/office/drawing/2014/main" id="{08F9E25D-E619-4B99-990F-4A917E479DC8}"/>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69" name="CommandButton1" hidden="1">
          <a:extLst>
            <a:ext uri="{63B3BB69-23CF-44E3-9099-C40C66FF867C}">
              <a14:compatExt xmlns:a14="http://schemas.microsoft.com/office/drawing/2010/main" spid="_x0000_s61441"/>
            </a:ext>
            <a:ext uri="{FF2B5EF4-FFF2-40B4-BE49-F238E27FC236}">
              <a16:creationId xmlns:a16="http://schemas.microsoft.com/office/drawing/2014/main" id="{FF34DAD2-FC1E-49A5-BA6A-90683F7AA733}"/>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70" name="CommandButton1" hidden="1">
          <a:extLst>
            <a:ext uri="{63B3BB69-23CF-44E3-9099-C40C66FF867C}">
              <a14:compatExt xmlns:a14="http://schemas.microsoft.com/office/drawing/2010/main" spid="_x0000_s61441"/>
            </a:ext>
            <a:ext uri="{FF2B5EF4-FFF2-40B4-BE49-F238E27FC236}">
              <a16:creationId xmlns:a16="http://schemas.microsoft.com/office/drawing/2014/main" id="{387325D5-BCC0-46F7-B7D9-2256EA53A8EA}"/>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471" name="CommandButton1" hidden="1">
          <a:extLst>
            <a:ext uri="{63B3BB69-23CF-44E3-9099-C40C66FF867C}">
              <a14:compatExt xmlns:a14="http://schemas.microsoft.com/office/drawing/2010/main" spid="_x0000_s61441"/>
            </a:ext>
            <a:ext uri="{FF2B5EF4-FFF2-40B4-BE49-F238E27FC236}">
              <a16:creationId xmlns:a16="http://schemas.microsoft.com/office/drawing/2014/main" id="{946CCB75-9732-4C4F-A18C-37D13EC6CE99}"/>
            </a:ext>
          </a:extLst>
        </xdr:cNvPr>
        <xdr:cNvSpPr/>
      </xdr:nvSpPr>
      <xdr:spPr bwMode="auto">
        <a:xfrm>
          <a:off x="348361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2" name="CommandButton1" hidden="1">
          <a:extLst>
            <a:ext uri="{63B3BB69-23CF-44E3-9099-C40C66FF867C}">
              <a14:compatExt xmlns:a14="http://schemas.microsoft.com/office/drawing/2010/main" spid="_x0000_s61441"/>
            </a:ext>
            <a:ext uri="{FF2B5EF4-FFF2-40B4-BE49-F238E27FC236}">
              <a16:creationId xmlns:a16="http://schemas.microsoft.com/office/drawing/2014/main" id="{6F7C6254-C448-403E-9435-75DE35817CB0}"/>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3" name="CommandButton1" hidden="1">
          <a:extLst>
            <a:ext uri="{63B3BB69-23CF-44E3-9099-C40C66FF867C}">
              <a14:compatExt xmlns:a14="http://schemas.microsoft.com/office/drawing/2010/main" spid="_x0000_s61441"/>
            </a:ext>
            <a:ext uri="{FF2B5EF4-FFF2-40B4-BE49-F238E27FC236}">
              <a16:creationId xmlns:a16="http://schemas.microsoft.com/office/drawing/2014/main" id="{5D04C997-4704-4B2A-85F9-F7CB3050A92C}"/>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349"/>
    <xdr:sp macro="" textlink="">
      <xdr:nvSpPr>
        <xdr:cNvPr id="1474" name="CommandButton1" hidden="1">
          <a:extLst>
            <a:ext uri="{63B3BB69-23CF-44E3-9099-C40C66FF867C}">
              <a14:compatExt xmlns:a14="http://schemas.microsoft.com/office/drawing/2010/main" spid="_x0000_s61441"/>
            </a:ext>
            <a:ext uri="{FF2B5EF4-FFF2-40B4-BE49-F238E27FC236}">
              <a16:creationId xmlns:a16="http://schemas.microsoft.com/office/drawing/2014/main" id="{6FAB3C2F-B042-4693-A74E-7830258B077A}"/>
            </a:ext>
          </a:extLst>
        </xdr:cNvPr>
        <xdr:cNvSpPr/>
      </xdr:nvSpPr>
      <xdr:spPr bwMode="auto">
        <a:xfrm>
          <a:off x="378523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5" name="CommandButton1" hidden="1">
          <a:extLst>
            <a:ext uri="{63B3BB69-23CF-44E3-9099-C40C66FF867C}">
              <a14:compatExt xmlns:a14="http://schemas.microsoft.com/office/drawing/2010/main" spid="_x0000_s61441"/>
            </a:ext>
            <a:ext uri="{FF2B5EF4-FFF2-40B4-BE49-F238E27FC236}">
              <a16:creationId xmlns:a16="http://schemas.microsoft.com/office/drawing/2014/main" id="{E743A04B-C91C-4A66-8984-F97FECF18456}"/>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6" name="CommandButton1" hidden="1">
          <a:extLst>
            <a:ext uri="{63B3BB69-23CF-44E3-9099-C40C66FF867C}">
              <a14:compatExt xmlns:a14="http://schemas.microsoft.com/office/drawing/2010/main" spid="_x0000_s61441"/>
            </a:ext>
            <a:ext uri="{FF2B5EF4-FFF2-40B4-BE49-F238E27FC236}">
              <a16:creationId xmlns:a16="http://schemas.microsoft.com/office/drawing/2014/main" id="{6986289C-8C30-4E3D-8B3A-CF2AB46BE741}"/>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7" name="CommandButton1" hidden="1">
          <a:extLst>
            <a:ext uri="{63B3BB69-23CF-44E3-9099-C40C66FF867C}">
              <a14:compatExt xmlns:a14="http://schemas.microsoft.com/office/drawing/2010/main" spid="_x0000_s61441"/>
            </a:ext>
            <a:ext uri="{FF2B5EF4-FFF2-40B4-BE49-F238E27FC236}">
              <a16:creationId xmlns:a16="http://schemas.microsoft.com/office/drawing/2014/main" id="{5694259C-0E9B-4BB4-BBE5-7A28D703D4D8}"/>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8" name="CommandButton1" hidden="1">
          <a:extLst>
            <a:ext uri="{63B3BB69-23CF-44E3-9099-C40C66FF867C}">
              <a14:compatExt xmlns:a14="http://schemas.microsoft.com/office/drawing/2010/main" spid="_x0000_s61441"/>
            </a:ext>
            <a:ext uri="{FF2B5EF4-FFF2-40B4-BE49-F238E27FC236}">
              <a16:creationId xmlns:a16="http://schemas.microsoft.com/office/drawing/2014/main" id="{152C18CB-79CB-4D90-B1AF-9FF45BE72468}"/>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79" name="CommandButton1" hidden="1">
          <a:extLst>
            <a:ext uri="{63B3BB69-23CF-44E3-9099-C40C66FF867C}">
              <a14:compatExt xmlns:a14="http://schemas.microsoft.com/office/drawing/2010/main" spid="_x0000_s61441"/>
            </a:ext>
            <a:ext uri="{FF2B5EF4-FFF2-40B4-BE49-F238E27FC236}">
              <a16:creationId xmlns:a16="http://schemas.microsoft.com/office/drawing/2014/main" id="{AB4CC198-FDEA-4BBD-8C81-02BAC224F630}"/>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0" name="CommandButton1" hidden="1">
          <a:extLst>
            <a:ext uri="{63B3BB69-23CF-44E3-9099-C40C66FF867C}">
              <a14:compatExt xmlns:a14="http://schemas.microsoft.com/office/drawing/2010/main" spid="_x0000_s61441"/>
            </a:ext>
            <a:ext uri="{FF2B5EF4-FFF2-40B4-BE49-F238E27FC236}">
              <a16:creationId xmlns:a16="http://schemas.microsoft.com/office/drawing/2014/main" id="{C4F1B304-523A-49FE-BEC5-779173E1C49F}"/>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1" name="CommandButton1" hidden="1">
          <a:extLst>
            <a:ext uri="{63B3BB69-23CF-44E3-9099-C40C66FF867C}">
              <a14:compatExt xmlns:a14="http://schemas.microsoft.com/office/drawing/2010/main" spid="_x0000_s61441"/>
            </a:ext>
            <a:ext uri="{FF2B5EF4-FFF2-40B4-BE49-F238E27FC236}">
              <a16:creationId xmlns:a16="http://schemas.microsoft.com/office/drawing/2014/main" id="{11C634F0-3B7D-4F2C-9D01-5F7AB1D5D22B}"/>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2" name="CommandButton1" hidden="1">
          <a:extLst>
            <a:ext uri="{63B3BB69-23CF-44E3-9099-C40C66FF867C}">
              <a14:compatExt xmlns:a14="http://schemas.microsoft.com/office/drawing/2010/main" spid="_x0000_s61441"/>
            </a:ext>
            <a:ext uri="{FF2B5EF4-FFF2-40B4-BE49-F238E27FC236}">
              <a16:creationId xmlns:a16="http://schemas.microsoft.com/office/drawing/2014/main" id="{7B10D94E-3D65-4BB4-A416-3D19037E9637}"/>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3" name="CommandButton1" hidden="1">
          <a:extLst>
            <a:ext uri="{63B3BB69-23CF-44E3-9099-C40C66FF867C}">
              <a14:compatExt xmlns:a14="http://schemas.microsoft.com/office/drawing/2010/main" spid="_x0000_s61441"/>
            </a:ext>
            <a:ext uri="{FF2B5EF4-FFF2-40B4-BE49-F238E27FC236}">
              <a16:creationId xmlns:a16="http://schemas.microsoft.com/office/drawing/2014/main" id="{DDDAD56E-5327-4D69-8003-EEA71DAC0CE8}"/>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4" name="CommandButton1" hidden="1">
          <a:extLst>
            <a:ext uri="{63B3BB69-23CF-44E3-9099-C40C66FF867C}">
              <a14:compatExt xmlns:a14="http://schemas.microsoft.com/office/drawing/2010/main" spid="_x0000_s61441"/>
            </a:ext>
            <a:ext uri="{FF2B5EF4-FFF2-40B4-BE49-F238E27FC236}">
              <a16:creationId xmlns:a16="http://schemas.microsoft.com/office/drawing/2014/main" id="{9A671F2B-B497-460E-936A-AB7ECC58E20F}"/>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5" name="CommandButton1" hidden="1">
          <a:extLst>
            <a:ext uri="{63B3BB69-23CF-44E3-9099-C40C66FF867C}">
              <a14:compatExt xmlns:a14="http://schemas.microsoft.com/office/drawing/2010/main" spid="_x0000_s61441"/>
            </a:ext>
            <a:ext uri="{FF2B5EF4-FFF2-40B4-BE49-F238E27FC236}">
              <a16:creationId xmlns:a16="http://schemas.microsoft.com/office/drawing/2014/main" id="{F1EFA33E-DAF7-413A-915B-AD00BB70A4D4}"/>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6" name="CommandButton1" hidden="1">
          <a:extLst>
            <a:ext uri="{63B3BB69-23CF-44E3-9099-C40C66FF867C}">
              <a14:compatExt xmlns:a14="http://schemas.microsoft.com/office/drawing/2010/main" spid="_x0000_s61441"/>
            </a:ext>
            <a:ext uri="{FF2B5EF4-FFF2-40B4-BE49-F238E27FC236}">
              <a16:creationId xmlns:a16="http://schemas.microsoft.com/office/drawing/2014/main" id="{F14A659A-A8BE-48BF-8BA2-984F0E027B7D}"/>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7" name="CommandButton1" hidden="1">
          <a:extLst>
            <a:ext uri="{63B3BB69-23CF-44E3-9099-C40C66FF867C}">
              <a14:compatExt xmlns:a14="http://schemas.microsoft.com/office/drawing/2010/main" spid="_x0000_s61441"/>
            </a:ext>
            <a:ext uri="{FF2B5EF4-FFF2-40B4-BE49-F238E27FC236}">
              <a16:creationId xmlns:a16="http://schemas.microsoft.com/office/drawing/2014/main" id="{AA014243-4F57-4887-AED4-CF75664E87EA}"/>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8" name="CommandButton1" hidden="1">
          <a:extLst>
            <a:ext uri="{63B3BB69-23CF-44E3-9099-C40C66FF867C}">
              <a14:compatExt xmlns:a14="http://schemas.microsoft.com/office/drawing/2010/main" spid="_x0000_s61441"/>
            </a:ext>
            <a:ext uri="{FF2B5EF4-FFF2-40B4-BE49-F238E27FC236}">
              <a16:creationId xmlns:a16="http://schemas.microsoft.com/office/drawing/2014/main" id="{4FB8DC42-4A2C-488D-AD05-5CA9C5F3C60E}"/>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89" name="CommandButton1" hidden="1">
          <a:extLst>
            <a:ext uri="{63B3BB69-23CF-44E3-9099-C40C66FF867C}">
              <a14:compatExt xmlns:a14="http://schemas.microsoft.com/office/drawing/2010/main" spid="_x0000_s61441"/>
            </a:ext>
            <a:ext uri="{FF2B5EF4-FFF2-40B4-BE49-F238E27FC236}">
              <a16:creationId xmlns:a16="http://schemas.microsoft.com/office/drawing/2014/main" id="{595E0464-DAF5-4376-BFCB-EF8F0D95867B}"/>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90" name="CommandButton1" hidden="1">
          <a:extLst>
            <a:ext uri="{63B3BB69-23CF-44E3-9099-C40C66FF867C}">
              <a14:compatExt xmlns:a14="http://schemas.microsoft.com/office/drawing/2010/main" spid="_x0000_s61441"/>
            </a:ext>
            <a:ext uri="{FF2B5EF4-FFF2-40B4-BE49-F238E27FC236}">
              <a16:creationId xmlns:a16="http://schemas.microsoft.com/office/drawing/2014/main" id="{5BE20CD5-719A-4997-B0AD-0ABA938B746B}"/>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91" name="CommandButton1" hidden="1">
          <a:extLst>
            <a:ext uri="{63B3BB69-23CF-44E3-9099-C40C66FF867C}">
              <a14:compatExt xmlns:a14="http://schemas.microsoft.com/office/drawing/2010/main" spid="_x0000_s61441"/>
            </a:ext>
            <a:ext uri="{FF2B5EF4-FFF2-40B4-BE49-F238E27FC236}">
              <a16:creationId xmlns:a16="http://schemas.microsoft.com/office/drawing/2014/main" id="{C0A87F35-817B-45C3-9867-A2B108E13D2C}"/>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92" name="CommandButton1" hidden="1">
          <a:extLst>
            <a:ext uri="{63B3BB69-23CF-44E3-9099-C40C66FF867C}">
              <a14:compatExt xmlns:a14="http://schemas.microsoft.com/office/drawing/2010/main" spid="_x0000_s61441"/>
            </a:ext>
            <a:ext uri="{FF2B5EF4-FFF2-40B4-BE49-F238E27FC236}">
              <a16:creationId xmlns:a16="http://schemas.microsoft.com/office/drawing/2014/main" id="{8373C638-DEF2-466D-B2F4-812D18AD9580}"/>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19</xdr:col>
      <xdr:colOff>0</xdr:colOff>
      <xdr:row>1</xdr:row>
      <xdr:rowOff>0</xdr:rowOff>
    </xdr:from>
    <xdr:ext cx="660400" cy="317500"/>
    <xdr:sp macro="" textlink="">
      <xdr:nvSpPr>
        <xdr:cNvPr id="1493" name="CommandButton1" hidden="1">
          <a:extLst>
            <a:ext uri="{63B3BB69-23CF-44E3-9099-C40C66FF867C}">
              <a14:compatExt xmlns:a14="http://schemas.microsoft.com/office/drawing/2010/main" spid="_x0000_s61441"/>
            </a:ext>
            <a:ext uri="{FF2B5EF4-FFF2-40B4-BE49-F238E27FC236}">
              <a16:creationId xmlns:a16="http://schemas.microsoft.com/office/drawing/2014/main" id="{0626B8B8-18A2-47DB-8751-342B8793DEE1}"/>
            </a:ext>
          </a:extLst>
        </xdr:cNvPr>
        <xdr:cNvSpPr/>
      </xdr:nvSpPr>
      <xdr:spPr bwMode="auto">
        <a:xfrm>
          <a:off x="378523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494" name="CommandButton1" hidden="1">
          <a:extLst>
            <a:ext uri="{63B3BB69-23CF-44E3-9099-C40C66FF867C}">
              <a14:compatExt xmlns:a14="http://schemas.microsoft.com/office/drawing/2010/main" spid="_x0000_s61441"/>
            </a:ext>
            <a:ext uri="{FF2B5EF4-FFF2-40B4-BE49-F238E27FC236}">
              <a16:creationId xmlns:a16="http://schemas.microsoft.com/office/drawing/2014/main" id="{80A7FC95-EFBA-4F0B-AAEB-5DECCF97FB9D}"/>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495" name="CommandButton1" hidden="1">
          <a:extLst>
            <a:ext uri="{63B3BB69-23CF-44E3-9099-C40C66FF867C}">
              <a14:compatExt xmlns:a14="http://schemas.microsoft.com/office/drawing/2010/main" spid="_x0000_s61441"/>
            </a:ext>
            <a:ext uri="{FF2B5EF4-FFF2-40B4-BE49-F238E27FC236}">
              <a16:creationId xmlns:a16="http://schemas.microsoft.com/office/drawing/2014/main" id="{CAEDB385-3D5F-4CA5-BCB7-3E5C42281779}"/>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349"/>
    <xdr:sp macro="" textlink="">
      <xdr:nvSpPr>
        <xdr:cNvPr id="1496" name="CommandButton1" hidden="1">
          <a:extLst>
            <a:ext uri="{63B3BB69-23CF-44E3-9099-C40C66FF867C}">
              <a14:compatExt xmlns:a14="http://schemas.microsoft.com/office/drawing/2010/main" spid="_x0000_s61441"/>
            </a:ext>
            <a:ext uri="{FF2B5EF4-FFF2-40B4-BE49-F238E27FC236}">
              <a16:creationId xmlns:a16="http://schemas.microsoft.com/office/drawing/2014/main" id="{4515FF3B-D6EF-4D30-BD74-ECEBD723C980}"/>
            </a:ext>
          </a:extLst>
        </xdr:cNvPr>
        <xdr:cNvSpPr/>
      </xdr:nvSpPr>
      <xdr:spPr bwMode="auto">
        <a:xfrm>
          <a:off x="408686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497" name="CommandButton1" hidden="1">
          <a:extLst>
            <a:ext uri="{63B3BB69-23CF-44E3-9099-C40C66FF867C}">
              <a14:compatExt xmlns:a14="http://schemas.microsoft.com/office/drawing/2010/main" spid="_x0000_s61441"/>
            </a:ext>
            <a:ext uri="{FF2B5EF4-FFF2-40B4-BE49-F238E27FC236}">
              <a16:creationId xmlns:a16="http://schemas.microsoft.com/office/drawing/2014/main" id="{E43A0441-8505-4EEB-983A-F2718E3CC8CF}"/>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498" name="CommandButton1" hidden="1">
          <a:extLst>
            <a:ext uri="{63B3BB69-23CF-44E3-9099-C40C66FF867C}">
              <a14:compatExt xmlns:a14="http://schemas.microsoft.com/office/drawing/2010/main" spid="_x0000_s61441"/>
            </a:ext>
            <a:ext uri="{FF2B5EF4-FFF2-40B4-BE49-F238E27FC236}">
              <a16:creationId xmlns:a16="http://schemas.microsoft.com/office/drawing/2014/main" id="{904F6F30-58AA-45D7-97D1-FDE6C0DF6D63}"/>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499" name="CommandButton1" hidden="1">
          <a:extLst>
            <a:ext uri="{63B3BB69-23CF-44E3-9099-C40C66FF867C}">
              <a14:compatExt xmlns:a14="http://schemas.microsoft.com/office/drawing/2010/main" spid="_x0000_s61441"/>
            </a:ext>
            <a:ext uri="{FF2B5EF4-FFF2-40B4-BE49-F238E27FC236}">
              <a16:creationId xmlns:a16="http://schemas.microsoft.com/office/drawing/2014/main" id="{89211613-EB91-46F3-8447-DD88694FDD47}"/>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0" name="CommandButton1" hidden="1">
          <a:extLst>
            <a:ext uri="{63B3BB69-23CF-44E3-9099-C40C66FF867C}">
              <a14:compatExt xmlns:a14="http://schemas.microsoft.com/office/drawing/2010/main" spid="_x0000_s61441"/>
            </a:ext>
            <a:ext uri="{FF2B5EF4-FFF2-40B4-BE49-F238E27FC236}">
              <a16:creationId xmlns:a16="http://schemas.microsoft.com/office/drawing/2014/main" id="{7B0DC19F-B5FC-4949-ACF0-BF9302A7BC7B}"/>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1" name="CommandButton1" hidden="1">
          <a:extLst>
            <a:ext uri="{63B3BB69-23CF-44E3-9099-C40C66FF867C}">
              <a14:compatExt xmlns:a14="http://schemas.microsoft.com/office/drawing/2010/main" spid="_x0000_s61441"/>
            </a:ext>
            <a:ext uri="{FF2B5EF4-FFF2-40B4-BE49-F238E27FC236}">
              <a16:creationId xmlns:a16="http://schemas.microsoft.com/office/drawing/2014/main" id="{CFED14C7-A025-4E54-910B-02A32578FD98}"/>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2" name="CommandButton1" hidden="1">
          <a:extLst>
            <a:ext uri="{63B3BB69-23CF-44E3-9099-C40C66FF867C}">
              <a14:compatExt xmlns:a14="http://schemas.microsoft.com/office/drawing/2010/main" spid="_x0000_s61441"/>
            </a:ext>
            <a:ext uri="{FF2B5EF4-FFF2-40B4-BE49-F238E27FC236}">
              <a16:creationId xmlns:a16="http://schemas.microsoft.com/office/drawing/2014/main" id="{A5C915EB-60A1-4AF2-AD2A-2DDBD5712C28}"/>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3" name="CommandButton1" hidden="1">
          <a:extLst>
            <a:ext uri="{63B3BB69-23CF-44E3-9099-C40C66FF867C}">
              <a14:compatExt xmlns:a14="http://schemas.microsoft.com/office/drawing/2010/main" spid="_x0000_s61441"/>
            </a:ext>
            <a:ext uri="{FF2B5EF4-FFF2-40B4-BE49-F238E27FC236}">
              <a16:creationId xmlns:a16="http://schemas.microsoft.com/office/drawing/2014/main" id="{3B9CD51D-92EF-4DCF-9088-2E963CA5E162}"/>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4" name="CommandButton1" hidden="1">
          <a:extLst>
            <a:ext uri="{63B3BB69-23CF-44E3-9099-C40C66FF867C}">
              <a14:compatExt xmlns:a14="http://schemas.microsoft.com/office/drawing/2010/main" spid="_x0000_s61441"/>
            </a:ext>
            <a:ext uri="{FF2B5EF4-FFF2-40B4-BE49-F238E27FC236}">
              <a16:creationId xmlns:a16="http://schemas.microsoft.com/office/drawing/2014/main" id="{40B31976-E56D-4531-81DE-45561653B1DF}"/>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5" name="CommandButton1" hidden="1">
          <a:extLst>
            <a:ext uri="{63B3BB69-23CF-44E3-9099-C40C66FF867C}">
              <a14:compatExt xmlns:a14="http://schemas.microsoft.com/office/drawing/2010/main" spid="_x0000_s61441"/>
            </a:ext>
            <a:ext uri="{FF2B5EF4-FFF2-40B4-BE49-F238E27FC236}">
              <a16:creationId xmlns:a16="http://schemas.microsoft.com/office/drawing/2014/main" id="{968777E7-6EFF-481D-9AD2-86E645C193A8}"/>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6" name="CommandButton1" hidden="1">
          <a:extLst>
            <a:ext uri="{63B3BB69-23CF-44E3-9099-C40C66FF867C}">
              <a14:compatExt xmlns:a14="http://schemas.microsoft.com/office/drawing/2010/main" spid="_x0000_s61441"/>
            </a:ext>
            <a:ext uri="{FF2B5EF4-FFF2-40B4-BE49-F238E27FC236}">
              <a16:creationId xmlns:a16="http://schemas.microsoft.com/office/drawing/2014/main" id="{9B38BED2-924F-4D12-AE4F-6D4B09499820}"/>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7" name="CommandButton1" hidden="1">
          <a:extLst>
            <a:ext uri="{63B3BB69-23CF-44E3-9099-C40C66FF867C}">
              <a14:compatExt xmlns:a14="http://schemas.microsoft.com/office/drawing/2010/main" spid="_x0000_s61441"/>
            </a:ext>
            <a:ext uri="{FF2B5EF4-FFF2-40B4-BE49-F238E27FC236}">
              <a16:creationId xmlns:a16="http://schemas.microsoft.com/office/drawing/2014/main" id="{259C58A8-1934-452A-97C8-78F43810032E}"/>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8" name="CommandButton1" hidden="1">
          <a:extLst>
            <a:ext uri="{63B3BB69-23CF-44E3-9099-C40C66FF867C}">
              <a14:compatExt xmlns:a14="http://schemas.microsoft.com/office/drawing/2010/main" spid="_x0000_s61441"/>
            </a:ext>
            <a:ext uri="{FF2B5EF4-FFF2-40B4-BE49-F238E27FC236}">
              <a16:creationId xmlns:a16="http://schemas.microsoft.com/office/drawing/2014/main" id="{17404063-C820-407C-8C5D-E3FE5E745DCD}"/>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09" name="CommandButton1" hidden="1">
          <a:extLst>
            <a:ext uri="{63B3BB69-23CF-44E3-9099-C40C66FF867C}">
              <a14:compatExt xmlns:a14="http://schemas.microsoft.com/office/drawing/2010/main" spid="_x0000_s61441"/>
            </a:ext>
            <a:ext uri="{FF2B5EF4-FFF2-40B4-BE49-F238E27FC236}">
              <a16:creationId xmlns:a16="http://schemas.microsoft.com/office/drawing/2014/main" id="{D272C959-60FA-4CC5-94B7-EA4CE91367ED}"/>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0" name="CommandButton1" hidden="1">
          <a:extLst>
            <a:ext uri="{63B3BB69-23CF-44E3-9099-C40C66FF867C}">
              <a14:compatExt xmlns:a14="http://schemas.microsoft.com/office/drawing/2010/main" spid="_x0000_s61441"/>
            </a:ext>
            <a:ext uri="{FF2B5EF4-FFF2-40B4-BE49-F238E27FC236}">
              <a16:creationId xmlns:a16="http://schemas.microsoft.com/office/drawing/2014/main" id="{C13C8CFD-B3A5-47A5-9E78-90AEE5E55638}"/>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1" name="CommandButton1" hidden="1">
          <a:extLst>
            <a:ext uri="{63B3BB69-23CF-44E3-9099-C40C66FF867C}">
              <a14:compatExt xmlns:a14="http://schemas.microsoft.com/office/drawing/2010/main" spid="_x0000_s61441"/>
            </a:ext>
            <a:ext uri="{FF2B5EF4-FFF2-40B4-BE49-F238E27FC236}">
              <a16:creationId xmlns:a16="http://schemas.microsoft.com/office/drawing/2014/main" id="{7E00FF97-BF1F-4786-94EA-0E66AB9EFA2B}"/>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2" name="CommandButton1" hidden="1">
          <a:extLst>
            <a:ext uri="{63B3BB69-23CF-44E3-9099-C40C66FF867C}">
              <a14:compatExt xmlns:a14="http://schemas.microsoft.com/office/drawing/2010/main" spid="_x0000_s61441"/>
            </a:ext>
            <a:ext uri="{FF2B5EF4-FFF2-40B4-BE49-F238E27FC236}">
              <a16:creationId xmlns:a16="http://schemas.microsoft.com/office/drawing/2014/main" id="{B9006697-D68F-405C-9F29-A745A9B05479}"/>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3" name="CommandButton1" hidden="1">
          <a:extLst>
            <a:ext uri="{63B3BB69-23CF-44E3-9099-C40C66FF867C}">
              <a14:compatExt xmlns:a14="http://schemas.microsoft.com/office/drawing/2010/main" spid="_x0000_s61441"/>
            </a:ext>
            <a:ext uri="{FF2B5EF4-FFF2-40B4-BE49-F238E27FC236}">
              <a16:creationId xmlns:a16="http://schemas.microsoft.com/office/drawing/2014/main" id="{63ED0FEA-0565-48A5-9C00-884261DA2281}"/>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4" name="CommandButton1" hidden="1">
          <a:extLst>
            <a:ext uri="{63B3BB69-23CF-44E3-9099-C40C66FF867C}">
              <a14:compatExt xmlns:a14="http://schemas.microsoft.com/office/drawing/2010/main" spid="_x0000_s61441"/>
            </a:ext>
            <a:ext uri="{FF2B5EF4-FFF2-40B4-BE49-F238E27FC236}">
              <a16:creationId xmlns:a16="http://schemas.microsoft.com/office/drawing/2014/main" id="{7DF94155-8838-4B2F-8588-C3630645314F}"/>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20</xdr:col>
      <xdr:colOff>0</xdr:colOff>
      <xdr:row>1</xdr:row>
      <xdr:rowOff>0</xdr:rowOff>
    </xdr:from>
    <xdr:ext cx="660400" cy="317500"/>
    <xdr:sp macro="" textlink="">
      <xdr:nvSpPr>
        <xdr:cNvPr id="1515" name="CommandButton1" hidden="1">
          <a:extLst>
            <a:ext uri="{63B3BB69-23CF-44E3-9099-C40C66FF867C}">
              <a14:compatExt xmlns:a14="http://schemas.microsoft.com/office/drawing/2010/main" spid="_x0000_s61441"/>
            </a:ext>
            <a:ext uri="{FF2B5EF4-FFF2-40B4-BE49-F238E27FC236}">
              <a16:creationId xmlns:a16="http://schemas.microsoft.com/office/drawing/2014/main" id="{082376A6-C5B1-4936-81CF-29CF7E1C8F0F}"/>
            </a:ext>
          </a:extLst>
        </xdr:cNvPr>
        <xdr:cNvSpPr/>
      </xdr:nvSpPr>
      <xdr:spPr bwMode="auto">
        <a:xfrm>
          <a:off x="408686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16" name="CommandButton1" hidden="1">
          <a:extLst>
            <a:ext uri="{63B3BB69-23CF-44E3-9099-C40C66FF867C}">
              <a14:compatExt xmlns:a14="http://schemas.microsoft.com/office/drawing/2010/main" spid="_x0000_s61441"/>
            </a:ext>
            <a:ext uri="{FF2B5EF4-FFF2-40B4-BE49-F238E27FC236}">
              <a16:creationId xmlns:a16="http://schemas.microsoft.com/office/drawing/2014/main" id="{5A8682BF-9A4E-4269-A947-DC1636505709}"/>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17" name="CommandButton1" hidden="1">
          <a:extLst>
            <a:ext uri="{63B3BB69-23CF-44E3-9099-C40C66FF867C}">
              <a14:compatExt xmlns:a14="http://schemas.microsoft.com/office/drawing/2010/main" spid="_x0000_s61441"/>
            </a:ext>
            <a:ext uri="{FF2B5EF4-FFF2-40B4-BE49-F238E27FC236}">
              <a16:creationId xmlns:a16="http://schemas.microsoft.com/office/drawing/2014/main" id="{E38F3F2F-DC09-498E-B133-4588BC6D247F}"/>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349"/>
    <xdr:sp macro="" textlink="">
      <xdr:nvSpPr>
        <xdr:cNvPr id="1518" name="CommandButton1" hidden="1">
          <a:extLst>
            <a:ext uri="{63B3BB69-23CF-44E3-9099-C40C66FF867C}">
              <a14:compatExt xmlns:a14="http://schemas.microsoft.com/office/drawing/2010/main" spid="_x0000_s61441"/>
            </a:ext>
            <a:ext uri="{FF2B5EF4-FFF2-40B4-BE49-F238E27FC236}">
              <a16:creationId xmlns:a16="http://schemas.microsoft.com/office/drawing/2014/main" id="{75A4CCED-77CD-4C8D-8258-3A1E6B3C8EE3}"/>
            </a:ext>
          </a:extLst>
        </xdr:cNvPr>
        <xdr:cNvSpPr/>
      </xdr:nvSpPr>
      <xdr:spPr bwMode="auto">
        <a:xfrm>
          <a:off x="436118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19" name="CommandButton1" hidden="1">
          <a:extLst>
            <a:ext uri="{63B3BB69-23CF-44E3-9099-C40C66FF867C}">
              <a14:compatExt xmlns:a14="http://schemas.microsoft.com/office/drawing/2010/main" spid="_x0000_s61441"/>
            </a:ext>
            <a:ext uri="{FF2B5EF4-FFF2-40B4-BE49-F238E27FC236}">
              <a16:creationId xmlns:a16="http://schemas.microsoft.com/office/drawing/2014/main" id="{84975C76-7195-4FF4-A7FA-633B830F7FB3}"/>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0" name="CommandButton1" hidden="1">
          <a:extLst>
            <a:ext uri="{63B3BB69-23CF-44E3-9099-C40C66FF867C}">
              <a14:compatExt xmlns:a14="http://schemas.microsoft.com/office/drawing/2010/main" spid="_x0000_s61441"/>
            </a:ext>
            <a:ext uri="{FF2B5EF4-FFF2-40B4-BE49-F238E27FC236}">
              <a16:creationId xmlns:a16="http://schemas.microsoft.com/office/drawing/2014/main" id="{DD2F25EC-B9B5-495A-B27F-87D24F6A0649}"/>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1" name="CommandButton1" hidden="1">
          <a:extLst>
            <a:ext uri="{63B3BB69-23CF-44E3-9099-C40C66FF867C}">
              <a14:compatExt xmlns:a14="http://schemas.microsoft.com/office/drawing/2010/main" spid="_x0000_s61441"/>
            </a:ext>
            <a:ext uri="{FF2B5EF4-FFF2-40B4-BE49-F238E27FC236}">
              <a16:creationId xmlns:a16="http://schemas.microsoft.com/office/drawing/2014/main" id="{07A71B7A-F2A4-4630-BD29-B034F190DD93}"/>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2" name="CommandButton1" hidden="1">
          <a:extLst>
            <a:ext uri="{63B3BB69-23CF-44E3-9099-C40C66FF867C}">
              <a14:compatExt xmlns:a14="http://schemas.microsoft.com/office/drawing/2010/main" spid="_x0000_s61441"/>
            </a:ext>
            <a:ext uri="{FF2B5EF4-FFF2-40B4-BE49-F238E27FC236}">
              <a16:creationId xmlns:a16="http://schemas.microsoft.com/office/drawing/2014/main" id="{1BD4C7F7-5023-4116-A4DE-9C2E3E18B58C}"/>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3" name="CommandButton1" hidden="1">
          <a:extLst>
            <a:ext uri="{63B3BB69-23CF-44E3-9099-C40C66FF867C}">
              <a14:compatExt xmlns:a14="http://schemas.microsoft.com/office/drawing/2010/main" spid="_x0000_s61441"/>
            </a:ext>
            <a:ext uri="{FF2B5EF4-FFF2-40B4-BE49-F238E27FC236}">
              <a16:creationId xmlns:a16="http://schemas.microsoft.com/office/drawing/2014/main" id="{661A84E3-0750-4EC0-8CC6-25615659C748}"/>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4" name="CommandButton1" hidden="1">
          <a:extLst>
            <a:ext uri="{63B3BB69-23CF-44E3-9099-C40C66FF867C}">
              <a14:compatExt xmlns:a14="http://schemas.microsoft.com/office/drawing/2010/main" spid="_x0000_s61441"/>
            </a:ext>
            <a:ext uri="{FF2B5EF4-FFF2-40B4-BE49-F238E27FC236}">
              <a16:creationId xmlns:a16="http://schemas.microsoft.com/office/drawing/2014/main" id="{90B93AA2-9A70-4356-9CE6-E62D313F31F9}"/>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5" name="CommandButton1" hidden="1">
          <a:extLst>
            <a:ext uri="{63B3BB69-23CF-44E3-9099-C40C66FF867C}">
              <a14:compatExt xmlns:a14="http://schemas.microsoft.com/office/drawing/2010/main" spid="_x0000_s61441"/>
            </a:ext>
            <a:ext uri="{FF2B5EF4-FFF2-40B4-BE49-F238E27FC236}">
              <a16:creationId xmlns:a16="http://schemas.microsoft.com/office/drawing/2014/main" id="{F8B68D5D-8614-4183-AED8-DA1F7ABF5BF8}"/>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6" name="CommandButton1" hidden="1">
          <a:extLst>
            <a:ext uri="{63B3BB69-23CF-44E3-9099-C40C66FF867C}">
              <a14:compatExt xmlns:a14="http://schemas.microsoft.com/office/drawing/2010/main" spid="_x0000_s61441"/>
            </a:ext>
            <a:ext uri="{FF2B5EF4-FFF2-40B4-BE49-F238E27FC236}">
              <a16:creationId xmlns:a16="http://schemas.microsoft.com/office/drawing/2014/main" id="{6F32E57F-0D38-4846-B20D-88B4F0100FFF}"/>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7" name="CommandButton1" hidden="1">
          <a:extLst>
            <a:ext uri="{63B3BB69-23CF-44E3-9099-C40C66FF867C}">
              <a14:compatExt xmlns:a14="http://schemas.microsoft.com/office/drawing/2010/main" spid="_x0000_s61441"/>
            </a:ext>
            <a:ext uri="{FF2B5EF4-FFF2-40B4-BE49-F238E27FC236}">
              <a16:creationId xmlns:a16="http://schemas.microsoft.com/office/drawing/2014/main" id="{52ED9843-2780-4564-92E2-55609596D408}"/>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8" name="CommandButton1" hidden="1">
          <a:extLst>
            <a:ext uri="{63B3BB69-23CF-44E3-9099-C40C66FF867C}">
              <a14:compatExt xmlns:a14="http://schemas.microsoft.com/office/drawing/2010/main" spid="_x0000_s61441"/>
            </a:ext>
            <a:ext uri="{FF2B5EF4-FFF2-40B4-BE49-F238E27FC236}">
              <a16:creationId xmlns:a16="http://schemas.microsoft.com/office/drawing/2014/main" id="{C1AE504E-EEBA-4E6C-B581-A0ED5DA476CF}"/>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29" name="CommandButton1" hidden="1">
          <a:extLst>
            <a:ext uri="{63B3BB69-23CF-44E3-9099-C40C66FF867C}">
              <a14:compatExt xmlns:a14="http://schemas.microsoft.com/office/drawing/2010/main" spid="_x0000_s61441"/>
            </a:ext>
            <a:ext uri="{FF2B5EF4-FFF2-40B4-BE49-F238E27FC236}">
              <a16:creationId xmlns:a16="http://schemas.microsoft.com/office/drawing/2014/main" id="{93C105B5-3DCC-452B-982E-9C65966C0002}"/>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0" name="CommandButton1" hidden="1">
          <a:extLst>
            <a:ext uri="{63B3BB69-23CF-44E3-9099-C40C66FF867C}">
              <a14:compatExt xmlns:a14="http://schemas.microsoft.com/office/drawing/2010/main" spid="_x0000_s61441"/>
            </a:ext>
            <a:ext uri="{FF2B5EF4-FFF2-40B4-BE49-F238E27FC236}">
              <a16:creationId xmlns:a16="http://schemas.microsoft.com/office/drawing/2014/main" id="{25E79006-A61C-49BF-8C9F-2CFA697655FF}"/>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1" name="CommandButton1" hidden="1">
          <a:extLst>
            <a:ext uri="{63B3BB69-23CF-44E3-9099-C40C66FF867C}">
              <a14:compatExt xmlns:a14="http://schemas.microsoft.com/office/drawing/2010/main" spid="_x0000_s61441"/>
            </a:ext>
            <a:ext uri="{FF2B5EF4-FFF2-40B4-BE49-F238E27FC236}">
              <a16:creationId xmlns:a16="http://schemas.microsoft.com/office/drawing/2014/main" id="{DCBCD0D5-636A-4D10-B409-27AD1856430B}"/>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2" name="CommandButton1" hidden="1">
          <a:extLst>
            <a:ext uri="{63B3BB69-23CF-44E3-9099-C40C66FF867C}">
              <a14:compatExt xmlns:a14="http://schemas.microsoft.com/office/drawing/2010/main" spid="_x0000_s61441"/>
            </a:ext>
            <a:ext uri="{FF2B5EF4-FFF2-40B4-BE49-F238E27FC236}">
              <a16:creationId xmlns:a16="http://schemas.microsoft.com/office/drawing/2014/main" id="{FC6EC33F-3C14-4111-9231-E27DB386762B}"/>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3" name="CommandButton1" hidden="1">
          <a:extLst>
            <a:ext uri="{63B3BB69-23CF-44E3-9099-C40C66FF867C}">
              <a14:compatExt xmlns:a14="http://schemas.microsoft.com/office/drawing/2010/main" spid="_x0000_s61441"/>
            </a:ext>
            <a:ext uri="{FF2B5EF4-FFF2-40B4-BE49-F238E27FC236}">
              <a16:creationId xmlns:a16="http://schemas.microsoft.com/office/drawing/2014/main" id="{A01362E1-AF9A-42C6-AC80-715197CDCEC4}"/>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4" name="CommandButton1" hidden="1">
          <a:extLst>
            <a:ext uri="{63B3BB69-23CF-44E3-9099-C40C66FF867C}">
              <a14:compatExt xmlns:a14="http://schemas.microsoft.com/office/drawing/2010/main" spid="_x0000_s61441"/>
            </a:ext>
            <a:ext uri="{FF2B5EF4-FFF2-40B4-BE49-F238E27FC236}">
              <a16:creationId xmlns:a16="http://schemas.microsoft.com/office/drawing/2014/main" id="{0D0A77E1-4BA1-4253-9607-7D9B090F14B5}"/>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5" name="CommandButton1" hidden="1">
          <a:extLst>
            <a:ext uri="{63B3BB69-23CF-44E3-9099-C40C66FF867C}">
              <a14:compatExt xmlns:a14="http://schemas.microsoft.com/office/drawing/2010/main" spid="_x0000_s61441"/>
            </a:ext>
            <a:ext uri="{FF2B5EF4-FFF2-40B4-BE49-F238E27FC236}">
              <a16:creationId xmlns:a16="http://schemas.microsoft.com/office/drawing/2014/main" id="{A3ECA245-6840-4693-81CB-175171D09E28}"/>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6" name="CommandButton1" hidden="1">
          <a:extLst>
            <a:ext uri="{63B3BB69-23CF-44E3-9099-C40C66FF867C}">
              <a14:compatExt xmlns:a14="http://schemas.microsoft.com/office/drawing/2010/main" spid="_x0000_s61441"/>
            </a:ext>
            <a:ext uri="{FF2B5EF4-FFF2-40B4-BE49-F238E27FC236}">
              <a16:creationId xmlns:a16="http://schemas.microsoft.com/office/drawing/2014/main" id="{6C4E32D0-FC89-4FFA-9BE1-C8BC350CF8F3}"/>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21</xdr:col>
      <xdr:colOff>0</xdr:colOff>
      <xdr:row>1</xdr:row>
      <xdr:rowOff>0</xdr:rowOff>
    </xdr:from>
    <xdr:ext cx="660400" cy="317500"/>
    <xdr:sp macro="" textlink="">
      <xdr:nvSpPr>
        <xdr:cNvPr id="1537" name="CommandButton1" hidden="1">
          <a:extLst>
            <a:ext uri="{63B3BB69-23CF-44E3-9099-C40C66FF867C}">
              <a14:compatExt xmlns:a14="http://schemas.microsoft.com/office/drawing/2010/main" spid="_x0000_s61441"/>
            </a:ext>
            <a:ext uri="{FF2B5EF4-FFF2-40B4-BE49-F238E27FC236}">
              <a16:creationId xmlns:a16="http://schemas.microsoft.com/office/drawing/2014/main" id="{30F25D30-E00E-4A7A-8221-4EA5A4972425}"/>
            </a:ext>
          </a:extLst>
        </xdr:cNvPr>
        <xdr:cNvSpPr/>
      </xdr:nvSpPr>
      <xdr:spPr bwMode="auto">
        <a:xfrm>
          <a:off x="43611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38" name="CommandButton1" hidden="1">
          <a:extLst>
            <a:ext uri="{63B3BB69-23CF-44E3-9099-C40C66FF867C}">
              <a14:compatExt xmlns:a14="http://schemas.microsoft.com/office/drawing/2010/main" spid="_x0000_s61441"/>
            </a:ext>
            <a:ext uri="{FF2B5EF4-FFF2-40B4-BE49-F238E27FC236}">
              <a16:creationId xmlns:a16="http://schemas.microsoft.com/office/drawing/2014/main" id="{290A0253-9D8E-4531-9E00-B60C08E5C9B0}"/>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39" name="CommandButton1" hidden="1">
          <a:extLst>
            <a:ext uri="{63B3BB69-23CF-44E3-9099-C40C66FF867C}">
              <a14:compatExt xmlns:a14="http://schemas.microsoft.com/office/drawing/2010/main" spid="_x0000_s61441"/>
            </a:ext>
            <a:ext uri="{FF2B5EF4-FFF2-40B4-BE49-F238E27FC236}">
              <a16:creationId xmlns:a16="http://schemas.microsoft.com/office/drawing/2014/main" id="{BBD021BA-12BF-48CF-9599-C5E324D6B8C4}"/>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349"/>
    <xdr:sp macro="" textlink="">
      <xdr:nvSpPr>
        <xdr:cNvPr id="1540" name="CommandButton1" hidden="1">
          <a:extLst>
            <a:ext uri="{63B3BB69-23CF-44E3-9099-C40C66FF867C}">
              <a14:compatExt xmlns:a14="http://schemas.microsoft.com/office/drawing/2010/main" spid="_x0000_s61441"/>
            </a:ext>
            <a:ext uri="{FF2B5EF4-FFF2-40B4-BE49-F238E27FC236}">
              <a16:creationId xmlns:a16="http://schemas.microsoft.com/office/drawing/2014/main" id="{23C9F252-CBBE-43BF-A001-3025AB443D73}"/>
            </a:ext>
          </a:extLst>
        </xdr:cNvPr>
        <xdr:cNvSpPr/>
      </xdr:nvSpPr>
      <xdr:spPr bwMode="auto">
        <a:xfrm>
          <a:off x="464058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1" name="CommandButton1" hidden="1">
          <a:extLst>
            <a:ext uri="{63B3BB69-23CF-44E3-9099-C40C66FF867C}">
              <a14:compatExt xmlns:a14="http://schemas.microsoft.com/office/drawing/2010/main" spid="_x0000_s61441"/>
            </a:ext>
            <a:ext uri="{FF2B5EF4-FFF2-40B4-BE49-F238E27FC236}">
              <a16:creationId xmlns:a16="http://schemas.microsoft.com/office/drawing/2014/main" id="{AAF553FF-8F92-4AF1-8F5C-AFB8FE0B28DA}"/>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2" name="CommandButton1" hidden="1">
          <a:extLst>
            <a:ext uri="{63B3BB69-23CF-44E3-9099-C40C66FF867C}">
              <a14:compatExt xmlns:a14="http://schemas.microsoft.com/office/drawing/2010/main" spid="_x0000_s61441"/>
            </a:ext>
            <a:ext uri="{FF2B5EF4-FFF2-40B4-BE49-F238E27FC236}">
              <a16:creationId xmlns:a16="http://schemas.microsoft.com/office/drawing/2014/main" id="{CD3869AE-52B5-4005-ADF3-ED78B017C17F}"/>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3" name="CommandButton1" hidden="1">
          <a:extLst>
            <a:ext uri="{63B3BB69-23CF-44E3-9099-C40C66FF867C}">
              <a14:compatExt xmlns:a14="http://schemas.microsoft.com/office/drawing/2010/main" spid="_x0000_s61441"/>
            </a:ext>
            <a:ext uri="{FF2B5EF4-FFF2-40B4-BE49-F238E27FC236}">
              <a16:creationId xmlns:a16="http://schemas.microsoft.com/office/drawing/2014/main" id="{9BBCE7B6-FA0D-4879-AA0B-7A118D9BE2CF}"/>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4" name="CommandButton1" hidden="1">
          <a:extLst>
            <a:ext uri="{63B3BB69-23CF-44E3-9099-C40C66FF867C}">
              <a14:compatExt xmlns:a14="http://schemas.microsoft.com/office/drawing/2010/main" spid="_x0000_s61441"/>
            </a:ext>
            <a:ext uri="{FF2B5EF4-FFF2-40B4-BE49-F238E27FC236}">
              <a16:creationId xmlns:a16="http://schemas.microsoft.com/office/drawing/2014/main" id="{19AB8D54-E3E2-4C13-99BB-32490786ED68}"/>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5" name="CommandButton1" hidden="1">
          <a:extLst>
            <a:ext uri="{63B3BB69-23CF-44E3-9099-C40C66FF867C}">
              <a14:compatExt xmlns:a14="http://schemas.microsoft.com/office/drawing/2010/main" spid="_x0000_s61441"/>
            </a:ext>
            <a:ext uri="{FF2B5EF4-FFF2-40B4-BE49-F238E27FC236}">
              <a16:creationId xmlns:a16="http://schemas.microsoft.com/office/drawing/2014/main" id="{FE8FD005-9F32-47BB-8B8D-3CEF371823D8}"/>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6" name="CommandButton1" hidden="1">
          <a:extLst>
            <a:ext uri="{63B3BB69-23CF-44E3-9099-C40C66FF867C}">
              <a14:compatExt xmlns:a14="http://schemas.microsoft.com/office/drawing/2010/main" spid="_x0000_s61441"/>
            </a:ext>
            <a:ext uri="{FF2B5EF4-FFF2-40B4-BE49-F238E27FC236}">
              <a16:creationId xmlns:a16="http://schemas.microsoft.com/office/drawing/2014/main" id="{23A68603-65D5-4181-B66E-569D92DBEF37}"/>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7" name="CommandButton1" hidden="1">
          <a:extLst>
            <a:ext uri="{63B3BB69-23CF-44E3-9099-C40C66FF867C}">
              <a14:compatExt xmlns:a14="http://schemas.microsoft.com/office/drawing/2010/main" spid="_x0000_s61441"/>
            </a:ext>
            <a:ext uri="{FF2B5EF4-FFF2-40B4-BE49-F238E27FC236}">
              <a16:creationId xmlns:a16="http://schemas.microsoft.com/office/drawing/2014/main" id="{F6F49A46-AD24-4F79-B848-23F7D02551C9}"/>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8" name="CommandButton1" hidden="1">
          <a:extLst>
            <a:ext uri="{63B3BB69-23CF-44E3-9099-C40C66FF867C}">
              <a14:compatExt xmlns:a14="http://schemas.microsoft.com/office/drawing/2010/main" spid="_x0000_s61441"/>
            </a:ext>
            <a:ext uri="{FF2B5EF4-FFF2-40B4-BE49-F238E27FC236}">
              <a16:creationId xmlns:a16="http://schemas.microsoft.com/office/drawing/2014/main" id="{3C6A1A7C-932C-4A34-A5FA-10AA043F661F}"/>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49" name="CommandButton1" hidden="1">
          <a:extLst>
            <a:ext uri="{63B3BB69-23CF-44E3-9099-C40C66FF867C}">
              <a14:compatExt xmlns:a14="http://schemas.microsoft.com/office/drawing/2010/main" spid="_x0000_s61441"/>
            </a:ext>
            <a:ext uri="{FF2B5EF4-FFF2-40B4-BE49-F238E27FC236}">
              <a16:creationId xmlns:a16="http://schemas.microsoft.com/office/drawing/2014/main" id="{8D9C2D85-4BC4-4D9B-8F8E-B246020681D9}"/>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0" name="CommandButton1" hidden="1">
          <a:extLst>
            <a:ext uri="{63B3BB69-23CF-44E3-9099-C40C66FF867C}">
              <a14:compatExt xmlns:a14="http://schemas.microsoft.com/office/drawing/2010/main" spid="_x0000_s61441"/>
            </a:ext>
            <a:ext uri="{FF2B5EF4-FFF2-40B4-BE49-F238E27FC236}">
              <a16:creationId xmlns:a16="http://schemas.microsoft.com/office/drawing/2014/main" id="{FE440AE9-E32D-49C6-8632-54ABF562EA01}"/>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1" name="CommandButton1" hidden="1">
          <a:extLst>
            <a:ext uri="{63B3BB69-23CF-44E3-9099-C40C66FF867C}">
              <a14:compatExt xmlns:a14="http://schemas.microsoft.com/office/drawing/2010/main" spid="_x0000_s61441"/>
            </a:ext>
            <a:ext uri="{FF2B5EF4-FFF2-40B4-BE49-F238E27FC236}">
              <a16:creationId xmlns:a16="http://schemas.microsoft.com/office/drawing/2014/main" id="{247F0438-8AB3-489E-8931-46CCC86C59D9}"/>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2" name="CommandButton1" hidden="1">
          <a:extLst>
            <a:ext uri="{63B3BB69-23CF-44E3-9099-C40C66FF867C}">
              <a14:compatExt xmlns:a14="http://schemas.microsoft.com/office/drawing/2010/main" spid="_x0000_s61441"/>
            </a:ext>
            <a:ext uri="{FF2B5EF4-FFF2-40B4-BE49-F238E27FC236}">
              <a16:creationId xmlns:a16="http://schemas.microsoft.com/office/drawing/2014/main" id="{4E6578DF-7411-4EC9-9D7A-356129DAC3A4}"/>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3" name="CommandButton1" hidden="1">
          <a:extLst>
            <a:ext uri="{63B3BB69-23CF-44E3-9099-C40C66FF867C}">
              <a14:compatExt xmlns:a14="http://schemas.microsoft.com/office/drawing/2010/main" spid="_x0000_s61441"/>
            </a:ext>
            <a:ext uri="{FF2B5EF4-FFF2-40B4-BE49-F238E27FC236}">
              <a16:creationId xmlns:a16="http://schemas.microsoft.com/office/drawing/2014/main" id="{FD8E7C18-5670-45D6-BCE1-CB64E9B713C1}"/>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4" name="CommandButton1" hidden="1">
          <a:extLst>
            <a:ext uri="{63B3BB69-23CF-44E3-9099-C40C66FF867C}">
              <a14:compatExt xmlns:a14="http://schemas.microsoft.com/office/drawing/2010/main" spid="_x0000_s61441"/>
            </a:ext>
            <a:ext uri="{FF2B5EF4-FFF2-40B4-BE49-F238E27FC236}">
              <a16:creationId xmlns:a16="http://schemas.microsoft.com/office/drawing/2014/main" id="{7EA03EF4-BE26-4E01-A243-716CA824A381}"/>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5" name="CommandButton1" hidden="1">
          <a:extLst>
            <a:ext uri="{63B3BB69-23CF-44E3-9099-C40C66FF867C}">
              <a14:compatExt xmlns:a14="http://schemas.microsoft.com/office/drawing/2010/main" spid="_x0000_s61441"/>
            </a:ext>
            <a:ext uri="{FF2B5EF4-FFF2-40B4-BE49-F238E27FC236}">
              <a16:creationId xmlns:a16="http://schemas.microsoft.com/office/drawing/2014/main" id="{9B8452BA-B23C-4A06-8EE4-CC6E612BB062}"/>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6" name="CommandButton1" hidden="1">
          <a:extLst>
            <a:ext uri="{63B3BB69-23CF-44E3-9099-C40C66FF867C}">
              <a14:compatExt xmlns:a14="http://schemas.microsoft.com/office/drawing/2010/main" spid="_x0000_s61441"/>
            </a:ext>
            <a:ext uri="{FF2B5EF4-FFF2-40B4-BE49-F238E27FC236}">
              <a16:creationId xmlns:a16="http://schemas.microsoft.com/office/drawing/2014/main" id="{53AA4896-073E-4B41-83BF-CDC940E31710}"/>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7" name="CommandButton1" hidden="1">
          <a:extLst>
            <a:ext uri="{63B3BB69-23CF-44E3-9099-C40C66FF867C}">
              <a14:compatExt xmlns:a14="http://schemas.microsoft.com/office/drawing/2010/main" spid="_x0000_s61441"/>
            </a:ext>
            <a:ext uri="{FF2B5EF4-FFF2-40B4-BE49-F238E27FC236}">
              <a16:creationId xmlns:a16="http://schemas.microsoft.com/office/drawing/2014/main" id="{A9D203C7-739A-4B65-A21D-9FB47B171AD4}"/>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8" name="CommandButton1" hidden="1">
          <a:extLst>
            <a:ext uri="{63B3BB69-23CF-44E3-9099-C40C66FF867C}">
              <a14:compatExt xmlns:a14="http://schemas.microsoft.com/office/drawing/2010/main" spid="_x0000_s61441"/>
            </a:ext>
            <a:ext uri="{FF2B5EF4-FFF2-40B4-BE49-F238E27FC236}">
              <a16:creationId xmlns:a16="http://schemas.microsoft.com/office/drawing/2014/main" id="{03152CED-F4D6-4BF9-ADED-F155E6C78767}"/>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22</xdr:col>
      <xdr:colOff>0</xdr:colOff>
      <xdr:row>1</xdr:row>
      <xdr:rowOff>0</xdr:rowOff>
    </xdr:from>
    <xdr:ext cx="660400" cy="317500"/>
    <xdr:sp macro="" textlink="">
      <xdr:nvSpPr>
        <xdr:cNvPr id="1559" name="CommandButton1" hidden="1">
          <a:extLst>
            <a:ext uri="{63B3BB69-23CF-44E3-9099-C40C66FF867C}">
              <a14:compatExt xmlns:a14="http://schemas.microsoft.com/office/drawing/2010/main" spid="_x0000_s61441"/>
            </a:ext>
            <a:ext uri="{FF2B5EF4-FFF2-40B4-BE49-F238E27FC236}">
              <a16:creationId xmlns:a16="http://schemas.microsoft.com/office/drawing/2014/main" id="{33D0D46C-50A7-40D6-854D-04029D62C4C0}"/>
            </a:ext>
          </a:extLst>
        </xdr:cNvPr>
        <xdr:cNvSpPr/>
      </xdr:nvSpPr>
      <xdr:spPr bwMode="auto">
        <a:xfrm>
          <a:off x="46405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0" name="CommandButton1" hidden="1">
          <a:extLst>
            <a:ext uri="{63B3BB69-23CF-44E3-9099-C40C66FF867C}">
              <a14:compatExt xmlns:a14="http://schemas.microsoft.com/office/drawing/2010/main" spid="_x0000_s61441"/>
            </a:ext>
            <a:ext uri="{FF2B5EF4-FFF2-40B4-BE49-F238E27FC236}">
              <a16:creationId xmlns:a16="http://schemas.microsoft.com/office/drawing/2014/main" id="{FB39691D-6261-46A2-BD3B-0D0D7901C446}"/>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1" name="CommandButton1" hidden="1">
          <a:extLst>
            <a:ext uri="{63B3BB69-23CF-44E3-9099-C40C66FF867C}">
              <a14:compatExt xmlns:a14="http://schemas.microsoft.com/office/drawing/2010/main" spid="_x0000_s61441"/>
            </a:ext>
            <a:ext uri="{FF2B5EF4-FFF2-40B4-BE49-F238E27FC236}">
              <a16:creationId xmlns:a16="http://schemas.microsoft.com/office/drawing/2014/main" id="{BD4BE3D3-870B-4B4B-82D5-A72FD8B29BBB}"/>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349"/>
    <xdr:sp macro="" textlink="">
      <xdr:nvSpPr>
        <xdr:cNvPr id="1562" name="CommandButton1" hidden="1">
          <a:extLst>
            <a:ext uri="{63B3BB69-23CF-44E3-9099-C40C66FF867C}">
              <a14:compatExt xmlns:a14="http://schemas.microsoft.com/office/drawing/2010/main" spid="_x0000_s61441"/>
            </a:ext>
            <a:ext uri="{FF2B5EF4-FFF2-40B4-BE49-F238E27FC236}">
              <a16:creationId xmlns:a16="http://schemas.microsoft.com/office/drawing/2014/main" id="{74FB6C61-490B-4901-81A7-3FA603EB4F52}"/>
            </a:ext>
          </a:extLst>
        </xdr:cNvPr>
        <xdr:cNvSpPr/>
      </xdr:nvSpPr>
      <xdr:spPr bwMode="auto">
        <a:xfrm>
          <a:off x="491998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3" name="CommandButton1" hidden="1">
          <a:extLst>
            <a:ext uri="{63B3BB69-23CF-44E3-9099-C40C66FF867C}">
              <a14:compatExt xmlns:a14="http://schemas.microsoft.com/office/drawing/2010/main" spid="_x0000_s61441"/>
            </a:ext>
            <a:ext uri="{FF2B5EF4-FFF2-40B4-BE49-F238E27FC236}">
              <a16:creationId xmlns:a16="http://schemas.microsoft.com/office/drawing/2014/main" id="{51429349-C3FE-4677-933F-EE73D3D4CC42}"/>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4" name="CommandButton1" hidden="1">
          <a:extLst>
            <a:ext uri="{63B3BB69-23CF-44E3-9099-C40C66FF867C}">
              <a14:compatExt xmlns:a14="http://schemas.microsoft.com/office/drawing/2010/main" spid="_x0000_s61441"/>
            </a:ext>
            <a:ext uri="{FF2B5EF4-FFF2-40B4-BE49-F238E27FC236}">
              <a16:creationId xmlns:a16="http://schemas.microsoft.com/office/drawing/2014/main" id="{27D83095-6D2F-4DB3-96AE-7A68D25D09BC}"/>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5" name="CommandButton1" hidden="1">
          <a:extLst>
            <a:ext uri="{63B3BB69-23CF-44E3-9099-C40C66FF867C}">
              <a14:compatExt xmlns:a14="http://schemas.microsoft.com/office/drawing/2010/main" spid="_x0000_s61441"/>
            </a:ext>
            <a:ext uri="{FF2B5EF4-FFF2-40B4-BE49-F238E27FC236}">
              <a16:creationId xmlns:a16="http://schemas.microsoft.com/office/drawing/2014/main" id="{9067F9D3-FE6B-4D02-B5E4-2D795B87C3CA}"/>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6" name="CommandButton1" hidden="1">
          <a:extLst>
            <a:ext uri="{63B3BB69-23CF-44E3-9099-C40C66FF867C}">
              <a14:compatExt xmlns:a14="http://schemas.microsoft.com/office/drawing/2010/main" spid="_x0000_s61441"/>
            </a:ext>
            <a:ext uri="{FF2B5EF4-FFF2-40B4-BE49-F238E27FC236}">
              <a16:creationId xmlns:a16="http://schemas.microsoft.com/office/drawing/2014/main" id="{B6285EE5-FC71-48AB-B936-AE5ACA0383E1}"/>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7" name="CommandButton1" hidden="1">
          <a:extLst>
            <a:ext uri="{63B3BB69-23CF-44E3-9099-C40C66FF867C}">
              <a14:compatExt xmlns:a14="http://schemas.microsoft.com/office/drawing/2010/main" spid="_x0000_s61441"/>
            </a:ext>
            <a:ext uri="{FF2B5EF4-FFF2-40B4-BE49-F238E27FC236}">
              <a16:creationId xmlns:a16="http://schemas.microsoft.com/office/drawing/2014/main" id="{EE10AE50-3174-46AE-8EA3-3EF81AA568C7}"/>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8" name="CommandButton1" hidden="1">
          <a:extLst>
            <a:ext uri="{63B3BB69-23CF-44E3-9099-C40C66FF867C}">
              <a14:compatExt xmlns:a14="http://schemas.microsoft.com/office/drawing/2010/main" spid="_x0000_s61441"/>
            </a:ext>
            <a:ext uri="{FF2B5EF4-FFF2-40B4-BE49-F238E27FC236}">
              <a16:creationId xmlns:a16="http://schemas.microsoft.com/office/drawing/2014/main" id="{B74CFB3F-A6BE-4B9C-9886-7492DAA6C370}"/>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69" name="CommandButton1" hidden="1">
          <a:extLst>
            <a:ext uri="{63B3BB69-23CF-44E3-9099-C40C66FF867C}">
              <a14:compatExt xmlns:a14="http://schemas.microsoft.com/office/drawing/2010/main" spid="_x0000_s61441"/>
            </a:ext>
            <a:ext uri="{FF2B5EF4-FFF2-40B4-BE49-F238E27FC236}">
              <a16:creationId xmlns:a16="http://schemas.microsoft.com/office/drawing/2014/main" id="{3DB2A17C-2F6A-45B7-B7AF-27EAA71A675C}"/>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0" name="CommandButton1" hidden="1">
          <a:extLst>
            <a:ext uri="{63B3BB69-23CF-44E3-9099-C40C66FF867C}">
              <a14:compatExt xmlns:a14="http://schemas.microsoft.com/office/drawing/2010/main" spid="_x0000_s61441"/>
            </a:ext>
            <a:ext uri="{FF2B5EF4-FFF2-40B4-BE49-F238E27FC236}">
              <a16:creationId xmlns:a16="http://schemas.microsoft.com/office/drawing/2014/main" id="{873851BD-E82B-4856-8357-B04767627E1C}"/>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1" name="CommandButton1" hidden="1">
          <a:extLst>
            <a:ext uri="{63B3BB69-23CF-44E3-9099-C40C66FF867C}">
              <a14:compatExt xmlns:a14="http://schemas.microsoft.com/office/drawing/2010/main" spid="_x0000_s61441"/>
            </a:ext>
            <a:ext uri="{FF2B5EF4-FFF2-40B4-BE49-F238E27FC236}">
              <a16:creationId xmlns:a16="http://schemas.microsoft.com/office/drawing/2014/main" id="{DFBC106C-8B9E-4C37-9F9B-97C9DE3A758D}"/>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2" name="CommandButton1" hidden="1">
          <a:extLst>
            <a:ext uri="{63B3BB69-23CF-44E3-9099-C40C66FF867C}">
              <a14:compatExt xmlns:a14="http://schemas.microsoft.com/office/drawing/2010/main" spid="_x0000_s61441"/>
            </a:ext>
            <a:ext uri="{FF2B5EF4-FFF2-40B4-BE49-F238E27FC236}">
              <a16:creationId xmlns:a16="http://schemas.microsoft.com/office/drawing/2014/main" id="{242F8CD5-1200-4D5E-BE8B-37A106E87ABE}"/>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3" name="CommandButton1" hidden="1">
          <a:extLst>
            <a:ext uri="{63B3BB69-23CF-44E3-9099-C40C66FF867C}">
              <a14:compatExt xmlns:a14="http://schemas.microsoft.com/office/drawing/2010/main" spid="_x0000_s61441"/>
            </a:ext>
            <a:ext uri="{FF2B5EF4-FFF2-40B4-BE49-F238E27FC236}">
              <a16:creationId xmlns:a16="http://schemas.microsoft.com/office/drawing/2014/main" id="{F203667C-37B3-4FD3-AE22-0CA6B82B7475}"/>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4" name="CommandButton1" hidden="1">
          <a:extLst>
            <a:ext uri="{63B3BB69-23CF-44E3-9099-C40C66FF867C}">
              <a14:compatExt xmlns:a14="http://schemas.microsoft.com/office/drawing/2010/main" spid="_x0000_s61441"/>
            </a:ext>
            <a:ext uri="{FF2B5EF4-FFF2-40B4-BE49-F238E27FC236}">
              <a16:creationId xmlns:a16="http://schemas.microsoft.com/office/drawing/2014/main" id="{C8AA8154-C79F-4D91-84B9-26B6896C6EA3}"/>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5" name="CommandButton1" hidden="1">
          <a:extLst>
            <a:ext uri="{63B3BB69-23CF-44E3-9099-C40C66FF867C}">
              <a14:compatExt xmlns:a14="http://schemas.microsoft.com/office/drawing/2010/main" spid="_x0000_s61441"/>
            </a:ext>
            <a:ext uri="{FF2B5EF4-FFF2-40B4-BE49-F238E27FC236}">
              <a16:creationId xmlns:a16="http://schemas.microsoft.com/office/drawing/2014/main" id="{690A6406-5606-473E-B0AC-B81AD6AD1866}"/>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6" name="CommandButton1" hidden="1">
          <a:extLst>
            <a:ext uri="{63B3BB69-23CF-44E3-9099-C40C66FF867C}">
              <a14:compatExt xmlns:a14="http://schemas.microsoft.com/office/drawing/2010/main" spid="_x0000_s61441"/>
            </a:ext>
            <a:ext uri="{FF2B5EF4-FFF2-40B4-BE49-F238E27FC236}">
              <a16:creationId xmlns:a16="http://schemas.microsoft.com/office/drawing/2014/main" id="{86F44245-2231-43CA-974D-41BE33845FCE}"/>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7" name="CommandButton1" hidden="1">
          <a:extLst>
            <a:ext uri="{63B3BB69-23CF-44E3-9099-C40C66FF867C}">
              <a14:compatExt xmlns:a14="http://schemas.microsoft.com/office/drawing/2010/main" spid="_x0000_s61441"/>
            </a:ext>
            <a:ext uri="{FF2B5EF4-FFF2-40B4-BE49-F238E27FC236}">
              <a16:creationId xmlns:a16="http://schemas.microsoft.com/office/drawing/2014/main" id="{EEB77913-F327-40BD-961B-6C9C64C20000}"/>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8" name="CommandButton1" hidden="1">
          <a:extLst>
            <a:ext uri="{63B3BB69-23CF-44E3-9099-C40C66FF867C}">
              <a14:compatExt xmlns:a14="http://schemas.microsoft.com/office/drawing/2010/main" spid="_x0000_s61441"/>
            </a:ext>
            <a:ext uri="{FF2B5EF4-FFF2-40B4-BE49-F238E27FC236}">
              <a16:creationId xmlns:a16="http://schemas.microsoft.com/office/drawing/2014/main" id="{D19699E0-07E2-4EA3-835E-1BF6C5153E6D}"/>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79" name="CommandButton1" hidden="1">
          <a:extLst>
            <a:ext uri="{63B3BB69-23CF-44E3-9099-C40C66FF867C}">
              <a14:compatExt xmlns:a14="http://schemas.microsoft.com/office/drawing/2010/main" spid="_x0000_s61441"/>
            </a:ext>
            <a:ext uri="{FF2B5EF4-FFF2-40B4-BE49-F238E27FC236}">
              <a16:creationId xmlns:a16="http://schemas.microsoft.com/office/drawing/2014/main" id="{A55CA614-EABC-4EBC-BD5C-2FD16B18665C}"/>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80" name="CommandButton1" hidden="1">
          <a:extLst>
            <a:ext uri="{63B3BB69-23CF-44E3-9099-C40C66FF867C}">
              <a14:compatExt xmlns:a14="http://schemas.microsoft.com/office/drawing/2010/main" spid="_x0000_s61441"/>
            </a:ext>
            <a:ext uri="{FF2B5EF4-FFF2-40B4-BE49-F238E27FC236}">
              <a16:creationId xmlns:a16="http://schemas.microsoft.com/office/drawing/2014/main" id="{E5BFF3B0-24B6-452C-B9B4-C89885A6B4AC}"/>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23</xdr:col>
      <xdr:colOff>0</xdr:colOff>
      <xdr:row>1</xdr:row>
      <xdr:rowOff>0</xdr:rowOff>
    </xdr:from>
    <xdr:ext cx="660400" cy="317500"/>
    <xdr:sp macro="" textlink="">
      <xdr:nvSpPr>
        <xdr:cNvPr id="1581" name="CommandButton1" hidden="1">
          <a:extLst>
            <a:ext uri="{63B3BB69-23CF-44E3-9099-C40C66FF867C}">
              <a14:compatExt xmlns:a14="http://schemas.microsoft.com/office/drawing/2010/main" spid="_x0000_s61441"/>
            </a:ext>
            <a:ext uri="{FF2B5EF4-FFF2-40B4-BE49-F238E27FC236}">
              <a16:creationId xmlns:a16="http://schemas.microsoft.com/office/drawing/2014/main" id="{2E3BDA84-C43B-43E0-AB9A-2A79311A5816}"/>
            </a:ext>
          </a:extLst>
        </xdr:cNvPr>
        <xdr:cNvSpPr/>
      </xdr:nvSpPr>
      <xdr:spPr bwMode="auto">
        <a:xfrm>
          <a:off x="49199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2" name="CommandButton1" hidden="1">
          <a:extLst>
            <a:ext uri="{63B3BB69-23CF-44E3-9099-C40C66FF867C}">
              <a14:compatExt xmlns:a14="http://schemas.microsoft.com/office/drawing/2010/main" spid="_x0000_s61441"/>
            </a:ext>
            <a:ext uri="{FF2B5EF4-FFF2-40B4-BE49-F238E27FC236}">
              <a16:creationId xmlns:a16="http://schemas.microsoft.com/office/drawing/2014/main" id="{16FA34EE-C05F-4605-8036-D572418CAC28}"/>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3" name="CommandButton1" hidden="1">
          <a:extLst>
            <a:ext uri="{63B3BB69-23CF-44E3-9099-C40C66FF867C}">
              <a14:compatExt xmlns:a14="http://schemas.microsoft.com/office/drawing/2010/main" spid="_x0000_s61441"/>
            </a:ext>
            <a:ext uri="{FF2B5EF4-FFF2-40B4-BE49-F238E27FC236}">
              <a16:creationId xmlns:a16="http://schemas.microsoft.com/office/drawing/2014/main" id="{26703230-44B4-4509-AADA-9E8FA7539346}"/>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349"/>
    <xdr:sp macro="" textlink="">
      <xdr:nvSpPr>
        <xdr:cNvPr id="1584" name="CommandButton1" hidden="1">
          <a:extLst>
            <a:ext uri="{63B3BB69-23CF-44E3-9099-C40C66FF867C}">
              <a14:compatExt xmlns:a14="http://schemas.microsoft.com/office/drawing/2010/main" spid="_x0000_s61441"/>
            </a:ext>
            <a:ext uri="{FF2B5EF4-FFF2-40B4-BE49-F238E27FC236}">
              <a16:creationId xmlns:a16="http://schemas.microsoft.com/office/drawing/2014/main" id="{D5F123D7-6D9B-4D16-9D72-9AF3037DB123}"/>
            </a:ext>
          </a:extLst>
        </xdr:cNvPr>
        <xdr:cNvSpPr/>
      </xdr:nvSpPr>
      <xdr:spPr bwMode="auto">
        <a:xfrm>
          <a:off x="519938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5" name="CommandButton1" hidden="1">
          <a:extLst>
            <a:ext uri="{63B3BB69-23CF-44E3-9099-C40C66FF867C}">
              <a14:compatExt xmlns:a14="http://schemas.microsoft.com/office/drawing/2010/main" spid="_x0000_s61441"/>
            </a:ext>
            <a:ext uri="{FF2B5EF4-FFF2-40B4-BE49-F238E27FC236}">
              <a16:creationId xmlns:a16="http://schemas.microsoft.com/office/drawing/2014/main" id="{5A6F88C1-BE93-4B68-832A-90BE5BF2C332}"/>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6" name="CommandButton1" hidden="1">
          <a:extLst>
            <a:ext uri="{63B3BB69-23CF-44E3-9099-C40C66FF867C}">
              <a14:compatExt xmlns:a14="http://schemas.microsoft.com/office/drawing/2010/main" spid="_x0000_s61441"/>
            </a:ext>
            <a:ext uri="{FF2B5EF4-FFF2-40B4-BE49-F238E27FC236}">
              <a16:creationId xmlns:a16="http://schemas.microsoft.com/office/drawing/2014/main" id="{53DEC33D-37A8-45BA-BA84-E0EACA29B972}"/>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7" name="CommandButton1" hidden="1">
          <a:extLst>
            <a:ext uri="{63B3BB69-23CF-44E3-9099-C40C66FF867C}">
              <a14:compatExt xmlns:a14="http://schemas.microsoft.com/office/drawing/2010/main" spid="_x0000_s61441"/>
            </a:ext>
            <a:ext uri="{FF2B5EF4-FFF2-40B4-BE49-F238E27FC236}">
              <a16:creationId xmlns:a16="http://schemas.microsoft.com/office/drawing/2014/main" id="{17D9CC07-3B0C-40DA-A227-AB8F3ADE56EA}"/>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8" name="CommandButton1" hidden="1">
          <a:extLst>
            <a:ext uri="{63B3BB69-23CF-44E3-9099-C40C66FF867C}">
              <a14:compatExt xmlns:a14="http://schemas.microsoft.com/office/drawing/2010/main" spid="_x0000_s61441"/>
            </a:ext>
            <a:ext uri="{FF2B5EF4-FFF2-40B4-BE49-F238E27FC236}">
              <a16:creationId xmlns:a16="http://schemas.microsoft.com/office/drawing/2014/main" id="{D2CF6081-65A2-4164-82F9-536638B9D60C}"/>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89" name="CommandButton1" hidden="1">
          <a:extLst>
            <a:ext uri="{63B3BB69-23CF-44E3-9099-C40C66FF867C}">
              <a14:compatExt xmlns:a14="http://schemas.microsoft.com/office/drawing/2010/main" spid="_x0000_s61441"/>
            </a:ext>
            <a:ext uri="{FF2B5EF4-FFF2-40B4-BE49-F238E27FC236}">
              <a16:creationId xmlns:a16="http://schemas.microsoft.com/office/drawing/2014/main" id="{83777F25-DE1F-4840-BE9F-201E7B85449C}"/>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0" name="CommandButton1" hidden="1">
          <a:extLst>
            <a:ext uri="{63B3BB69-23CF-44E3-9099-C40C66FF867C}">
              <a14:compatExt xmlns:a14="http://schemas.microsoft.com/office/drawing/2010/main" spid="_x0000_s61441"/>
            </a:ext>
            <a:ext uri="{FF2B5EF4-FFF2-40B4-BE49-F238E27FC236}">
              <a16:creationId xmlns:a16="http://schemas.microsoft.com/office/drawing/2014/main" id="{42B4D5F1-9142-4C51-BA01-DF4D6A29B0F0}"/>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1" name="CommandButton1" hidden="1">
          <a:extLst>
            <a:ext uri="{63B3BB69-23CF-44E3-9099-C40C66FF867C}">
              <a14:compatExt xmlns:a14="http://schemas.microsoft.com/office/drawing/2010/main" spid="_x0000_s61441"/>
            </a:ext>
            <a:ext uri="{FF2B5EF4-FFF2-40B4-BE49-F238E27FC236}">
              <a16:creationId xmlns:a16="http://schemas.microsoft.com/office/drawing/2014/main" id="{78E82377-ECDF-4FEA-A394-AD88953EABF6}"/>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2" name="CommandButton1" hidden="1">
          <a:extLst>
            <a:ext uri="{63B3BB69-23CF-44E3-9099-C40C66FF867C}">
              <a14:compatExt xmlns:a14="http://schemas.microsoft.com/office/drawing/2010/main" spid="_x0000_s61441"/>
            </a:ext>
            <a:ext uri="{FF2B5EF4-FFF2-40B4-BE49-F238E27FC236}">
              <a16:creationId xmlns:a16="http://schemas.microsoft.com/office/drawing/2014/main" id="{17E9FD3F-846E-40B2-92F2-A3E27E3D0948}"/>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3" name="CommandButton1" hidden="1">
          <a:extLst>
            <a:ext uri="{63B3BB69-23CF-44E3-9099-C40C66FF867C}">
              <a14:compatExt xmlns:a14="http://schemas.microsoft.com/office/drawing/2010/main" spid="_x0000_s61441"/>
            </a:ext>
            <a:ext uri="{FF2B5EF4-FFF2-40B4-BE49-F238E27FC236}">
              <a16:creationId xmlns:a16="http://schemas.microsoft.com/office/drawing/2014/main" id="{4E3EB7F5-2096-4BF6-8927-EBAF281026DE}"/>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4" name="CommandButton1" hidden="1">
          <a:extLst>
            <a:ext uri="{63B3BB69-23CF-44E3-9099-C40C66FF867C}">
              <a14:compatExt xmlns:a14="http://schemas.microsoft.com/office/drawing/2010/main" spid="_x0000_s61441"/>
            </a:ext>
            <a:ext uri="{FF2B5EF4-FFF2-40B4-BE49-F238E27FC236}">
              <a16:creationId xmlns:a16="http://schemas.microsoft.com/office/drawing/2014/main" id="{995CB97C-DC3A-48BD-B60E-1FE270444AD1}"/>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5" name="CommandButton1" hidden="1">
          <a:extLst>
            <a:ext uri="{63B3BB69-23CF-44E3-9099-C40C66FF867C}">
              <a14:compatExt xmlns:a14="http://schemas.microsoft.com/office/drawing/2010/main" spid="_x0000_s61441"/>
            </a:ext>
            <a:ext uri="{FF2B5EF4-FFF2-40B4-BE49-F238E27FC236}">
              <a16:creationId xmlns:a16="http://schemas.microsoft.com/office/drawing/2014/main" id="{6104829F-3F27-472A-9F5E-EEC764A8BE6E}"/>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6" name="CommandButton1" hidden="1">
          <a:extLst>
            <a:ext uri="{63B3BB69-23CF-44E3-9099-C40C66FF867C}">
              <a14:compatExt xmlns:a14="http://schemas.microsoft.com/office/drawing/2010/main" spid="_x0000_s61441"/>
            </a:ext>
            <a:ext uri="{FF2B5EF4-FFF2-40B4-BE49-F238E27FC236}">
              <a16:creationId xmlns:a16="http://schemas.microsoft.com/office/drawing/2014/main" id="{F9AD4962-D24E-43CC-9D87-A9A42BE58E16}"/>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7" name="CommandButton1" hidden="1">
          <a:extLst>
            <a:ext uri="{63B3BB69-23CF-44E3-9099-C40C66FF867C}">
              <a14:compatExt xmlns:a14="http://schemas.microsoft.com/office/drawing/2010/main" spid="_x0000_s61441"/>
            </a:ext>
            <a:ext uri="{FF2B5EF4-FFF2-40B4-BE49-F238E27FC236}">
              <a16:creationId xmlns:a16="http://schemas.microsoft.com/office/drawing/2014/main" id="{B59E21BE-5335-4D7C-A5E2-488226E55CCF}"/>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8" name="CommandButton1" hidden="1">
          <a:extLst>
            <a:ext uri="{63B3BB69-23CF-44E3-9099-C40C66FF867C}">
              <a14:compatExt xmlns:a14="http://schemas.microsoft.com/office/drawing/2010/main" spid="_x0000_s61441"/>
            </a:ext>
            <a:ext uri="{FF2B5EF4-FFF2-40B4-BE49-F238E27FC236}">
              <a16:creationId xmlns:a16="http://schemas.microsoft.com/office/drawing/2014/main" id="{DF4AFD37-6891-4D73-B6D5-0714A8325E84}"/>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599" name="CommandButton1" hidden="1">
          <a:extLst>
            <a:ext uri="{63B3BB69-23CF-44E3-9099-C40C66FF867C}">
              <a14:compatExt xmlns:a14="http://schemas.microsoft.com/office/drawing/2010/main" spid="_x0000_s61441"/>
            </a:ext>
            <a:ext uri="{FF2B5EF4-FFF2-40B4-BE49-F238E27FC236}">
              <a16:creationId xmlns:a16="http://schemas.microsoft.com/office/drawing/2014/main" id="{4C576C18-AB00-4A78-9061-B2478C835BD1}"/>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600" name="CommandButton1" hidden="1">
          <a:extLst>
            <a:ext uri="{63B3BB69-23CF-44E3-9099-C40C66FF867C}">
              <a14:compatExt xmlns:a14="http://schemas.microsoft.com/office/drawing/2010/main" spid="_x0000_s61441"/>
            </a:ext>
            <a:ext uri="{FF2B5EF4-FFF2-40B4-BE49-F238E27FC236}">
              <a16:creationId xmlns:a16="http://schemas.microsoft.com/office/drawing/2014/main" id="{F35F7FA5-5110-4D68-94E1-F76FC2C30136}"/>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601" name="CommandButton1" hidden="1">
          <a:extLst>
            <a:ext uri="{63B3BB69-23CF-44E3-9099-C40C66FF867C}">
              <a14:compatExt xmlns:a14="http://schemas.microsoft.com/office/drawing/2010/main" spid="_x0000_s61441"/>
            </a:ext>
            <a:ext uri="{FF2B5EF4-FFF2-40B4-BE49-F238E27FC236}">
              <a16:creationId xmlns:a16="http://schemas.microsoft.com/office/drawing/2014/main" id="{AC8F8A2A-2EF2-4C03-A508-C4A3F1B3FA66}"/>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602" name="CommandButton1" hidden="1">
          <a:extLst>
            <a:ext uri="{63B3BB69-23CF-44E3-9099-C40C66FF867C}">
              <a14:compatExt xmlns:a14="http://schemas.microsoft.com/office/drawing/2010/main" spid="_x0000_s61441"/>
            </a:ext>
            <a:ext uri="{FF2B5EF4-FFF2-40B4-BE49-F238E27FC236}">
              <a16:creationId xmlns:a16="http://schemas.microsoft.com/office/drawing/2014/main" id="{5A532122-A492-4CA1-B6C6-AD8D8C90FF0A}"/>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24</xdr:col>
      <xdr:colOff>0</xdr:colOff>
      <xdr:row>1</xdr:row>
      <xdr:rowOff>0</xdr:rowOff>
    </xdr:from>
    <xdr:ext cx="660400" cy="317500"/>
    <xdr:sp macro="" textlink="">
      <xdr:nvSpPr>
        <xdr:cNvPr id="1603" name="CommandButton1" hidden="1">
          <a:extLst>
            <a:ext uri="{63B3BB69-23CF-44E3-9099-C40C66FF867C}">
              <a14:compatExt xmlns:a14="http://schemas.microsoft.com/office/drawing/2010/main" spid="_x0000_s61441"/>
            </a:ext>
            <a:ext uri="{FF2B5EF4-FFF2-40B4-BE49-F238E27FC236}">
              <a16:creationId xmlns:a16="http://schemas.microsoft.com/office/drawing/2014/main" id="{30729E6D-955B-4FDD-B4A3-1819423821AD}"/>
            </a:ext>
          </a:extLst>
        </xdr:cNvPr>
        <xdr:cNvSpPr/>
      </xdr:nvSpPr>
      <xdr:spPr bwMode="auto">
        <a:xfrm>
          <a:off x="51993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04" name="CommandButton1" hidden="1">
          <a:extLst>
            <a:ext uri="{63B3BB69-23CF-44E3-9099-C40C66FF867C}">
              <a14:compatExt xmlns:a14="http://schemas.microsoft.com/office/drawing/2010/main" spid="_x0000_s61441"/>
            </a:ext>
            <a:ext uri="{FF2B5EF4-FFF2-40B4-BE49-F238E27FC236}">
              <a16:creationId xmlns:a16="http://schemas.microsoft.com/office/drawing/2014/main" id="{4BEE9B4E-F913-4126-B40B-58D3732BFB7E}"/>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05" name="CommandButton1" hidden="1">
          <a:extLst>
            <a:ext uri="{63B3BB69-23CF-44E3-9099-C40C66FF867C}">
              <a14:compatExt xmlns:a14="http://schemas.microsoft.com/office/drawing/2010/main" spid="_x0000_s61441"/>
            </a:ext>
            <a:ext uri="{FF2B5EF4-FFF2-40B4-BE49-F238E27FC236}">
              <a16:creationId xmlns:a16="http://schemas.microsoft.com/office/drawing/2014/main" id="{BF2E31BC-E564-46C9-8197-76AA21D00E87}"/>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349"/>
    <xdr:sp macro="" textlink="">
      <xdr:nvSpPr>
        <xdr:cNvPr id="1606" name="CommandButton1" hidden="1">
          <a:extLst>
            <a:ext uri="{63B3BB69-23CF-44E3-9099-C40C66FF867C}">
              <a14:compatExt xmlns:a14="http://schemas.microsoft.com/office/drawing/2010/main" spid="_x0000_s61441"/>
            </a:ext>
            <a:ext uri="{FF2B5EF4-FFF2-40B4-BE49-F238E27FC236}">
              <a16:creationId xmlns:a16="http://schemas.microsoft.com/office/drawing/2014/main" id="{6A741B02-8253-4B4E-B98C-9035BF5D3649}"/>
            </a:ext>
          </a:extLst>
        </xdr:cNvPr>
        <xdr:cNvSpPr/>
      </xdr:nvSpPr>
      <xdr:spPr bwMode="auto">
        <a:xfrm>
          <a:off x="5478780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07" name="CommandButton1" hidden="1">
          <a:extLst>
            <a:ext uri="{63B3BB69-23CF-44E3-9099-C40C66FF867C}">
              <a14:compatExt xmlns:a14="http://schemas.microsoft.com/office/drawing/2010/main" spid="_x0000_s61441"/>
            </a:ext>
            <a:ext uri="{FF2B5EF4-FFF2-40B4-BE49-F238E27FC236}">
              <a16:creationId xmlns:a16="http://schemas.microsoft.com/office/drawing/2014/main" id="{A285C9F1-B840-4AB1-A4CE-FDAA4593BA6C}"/>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08" name="CommandButton1" hidden="1">
          <a:extLst>
            <a:ext uri="{63B3BB69-23CF-44E3-9099-C40C66FF867C}">
              <a14:compatExt xmlns:a14="http://schemas.microsoft.com/office/drawing/2010/main" spid="_x0000_s61441"/>
            </a:ext>
            <a:ext uri="{FF2B5EF4-FFF2-40B4-BE49-F238E27FC236}">
              <a16:creationId xmlns:a16="http://schemas.microsoft.com/office/drawing/2014/main" id="{F6AA6E10-45D7-4A41-9608-70675E257171}"/>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09" name="CommandButton1" hidden="1">
          <a:extLst>
            <a:ext uri="{63B3BB69-23CF-44E3-9099-C40C66FF867C}">
              <a14:compatExt xmlns:a14="http://schemas.microsoft.com/office/drawing/2010/main" spid="_x0000_s61441"/>
            </a:ext>
            <a:ext uri="{FF2B5EF4-FFF2-40B4-BE49-F238E27FC236}">
              <a16:creationId xmlns:a16="http://schemas.microsoft.com/office/drawing/2014/main" id="{6E0A6B30-DE35-4840-95BF-3BBAA990EECC}"/>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0" name="CommandButton1" hidden="1">
          <a:extLst>
            <a:ext uri="{63B3BB69-23CF-44E3-9099-C40C66FF867C}">
              <a14:compatExt xmlns:a14="http://schemas.microsoft.com/office/drawing/2010/main" spid="_x0000_s61441"/>
            </a:ext>
            <a:ext uri="{FF2B5EF4-FFF2-40B4-BE49-F238E27FC236}">
              <a16:creationId xmlns:a16="http://schemas.microsoft.com/office/drawing/2014/main" id="{FA15C608-2430-4886-9F22-CD0408E51EB9}"/>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1" name="CommandButton1" hidden="1">
          <a:extLst>
            <a:ext uri="{63B3BB69-23CF-44E3-9099-C40C66FF867C}">
              <a14:compatExt xmlns:a14="http://schemas.microsoft.com/office/drawing/2010/main" spid="_x0000_s61441"/>
            </a:ext>
            <a:ext uri="{FF2B5EF4-FFF2-40B4-BE49-F238E27FC236}">
              <a16:creationId xmlns:a16="http://schemas.microsoft.com/office/drawing/2014/main" id="{B7495C14-B739-4322-A2AC-2405D57DCF6A}"/>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2" name="CommandButton1" hidden="1">
          <a:extLst>
            <a:ext uri="{63B3BB69-23CF-44E3-9099-C40C66FF867C}">
              <a14:compatExt xmlns:a14="http://schemas.microsoft.com/office/drawing/2010/main" spid="_x0000_s61441"/>
            </a:ext>
            <a:ext uri="{FF2B5EF4-FFF2-40B4-BE49-F238E27FC236}">
              <a16:creationId xmlns:a16="http://schemas.microsoft.com/office/drawing/2014/main" id="{E3793A78-923F-4893-8406-B9F0BE2831A3}"/>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3" name="CommandButton1" hidden="1">
          <a:extLst>
            <a:ext uri="{63B3BB69-23CF-44E3-9099-C40C66FF867C}">
              <a14:compatExt xmlns:a14="http://schemas.microsoft.com/office/drawing/2010/main" spid="_x0000_s61441"/>
            </a:ext>
            <a:ext uri="{FF2B5EF4-FFF2-40B4-BE49-F238E27FC236}">
              <a16:creationId xmlns:a16="http://schemas.microsoft.com/office/drawing/2014/main" id="{D7111762-CC63-4B26-9681-F987684834C6}"/>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4" name="CommandButton1" hidden="1">
          <a:extLst>
            <a:ext uri="{63B3BB69-23CF-44E3-9099-C40C66FF867C}">
              <a14:compatExt xmlns:a14="http://schemas.microsoft.com/office/drawing/2010/main" spid="_x0000_s61441"/>
            </a:ext>
            <a:ext uri="{FF2B5EF4-FFF2-40B4-BE49-F238E27FC236}">
              <a16:creationId xmlns:a16="http://schemas.microsoft.com/office/drawing/2014/main" id="{CB2A7731-BED8-43B5-A2FA-84E291DC65A5}"/>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5" name="CommandButton1" hidden="1">
          <a:extLst>
            <a:ext uri="{63B3BB69-23CF-44E3-9099-C40C66FF867C}">
              <a14:compatExt xmlns:a14="http://schemas.microsoft.com/office/drawing/2010/main" spid="_x0000_s61441"/>
            </a:ext>
            <a:ext uri="{FF2B5EF4-FFF2-40B4-BE49-F238E27FC236}">
              <a16:creationId xmlns:a16="http://schemas.microsoft.com/office/drawing/2014/main" id="{C403687A-F1A9-458D-B74B-323BFF360825}"/>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6" name="CommandButton1" hidden="1">
          <a:extLst>
            <a:ext uri="{63B3BB69-23CF-44E3-9099-C40C66FF867C}">
              <a14:compatExt xmlns:a14="http://schemas.microsoft.com/office/drawing/2010/main" spid="_x0000_s61441"/>
            </a:ext>
            <a:ext uri="{FF2B5EF4-FFF2-40B4-BE49-F238E27FC236}">
              <a16:creationId xmlns:a16="http://schemas.microsoft.com/office/drawing/2014/main" id="{58D06708-E509-4197-B7ED-7D8B08989852}"/>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7" name="CommandButton1" hidden="1">
          <a:extLst>
            <a:ext uri="{63B3BB69-23CF-44E3-9099-C40C66FF867C}">
              <a14:compatExt xmlns:a14="http://schemas.microsoft.com/office/drawing/2010/main" spid="_x0000_s61441"/>
            </a:ext>
            <a:ext uri="{FF2B5EF4-FFF2-40B4-BE49-F238E27FC236}">
              <a16:creationId xmlns:a16="http://schemas.microsoft.com/office/drawing/2014/main" id="{E6578AA3-60FF-4CBC-B098-1DDAF54656C6}"/>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8" name="CommandButton1" hidden="1">
          <a:extLst>
            <a:ext uri="{63B3BB69-23CF-44E3-9099-C40C66FF867C}">
              <a14:compatExt xmlns:a14="http://schemas.microsoft.com/office/drawing/2010/main" spid="_x0000_s61441"/>
            </a:ext>
            <a:ext uri="{FF2B5EF4-FFF2-40B4-BE49-F238E27FC236}">
              <a16:creationId xmlns:a16="http://schemas.microsoft.com/office/drawing/2014/main" id="{D1F788DD-0971-4B50-803F-23211D163CFC}"/>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19" name="CommandButton1" hidden="1">
          <a:extLst>
            <a:ext uri="{63B3BB69-23CF-44E3-9099-C40C66FF867C}">
              <a14:compatExt xmlns:a14="http://schemas.microsoft.com/office/drawing/2010/main" spid="_x0000_s61441"/>
            </a:ext>
            <a:ext uri="{FF2B5EF4-FFF2-40B4-BE49-F238E27FC236}">
              <a16:creationId xmlns:a16="http://schemas.microsoft.com/office/drawing/2014/main" id="{277F0232-2B7B-4D72-8D63-6262A00A72F2}"/>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0" name="CommandButton1" hidden="1">
          <a:extLst>
            <a:ext uri="{63B3BB69-23CF-44E3-9099-C40C66FF867C}">
              <a14:compatExt xmlns:a14="http://schemas.microsoft.com/office/drawing/2010/main" spid="_x0000_s61441"/>
            </a:ext>
            <a:ext uri="{FF2B5EF4-FFF2-40B4-BE49-F238E27FC236}">
              <a16:creationId xmlns:a16="http://schemas.microsoft.com/office/drawing/2014/main" id="{D28F1149-A8A3-4EA0-9045-4DAC72F23641}"/>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1" name="CommandButton1" hidden="1">
          <a:extLst>
            <a:ext uri="{63B3BB69-23CF-44E3-9099-C40C66FF867C}">
              <a14:compatExt xmlns:a14="http://schemas.microsoft.com/office/drawing/2010/main" spid="_x0000_s61441"/>
            </a:ext>
            <a:ext uri="{FF2B5EF4-FFF2-40B4-BE49-F238E27FC236}">
              <a16:creationId xmlns:a16="http://schemas.microsoft.com/office/drawing/2014/main" id="{D51E0A03-C064-4660-B41B-8A463829F2F4}"/>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2" name="CommandButton1" hidden="1">
          <a:extLst>
            <a:ext uri="{63B3BB69-23CF-44E3-9099-C40C66FF867C}">
              <a14:compatExt xmlns:a14="http://schemas.microsoft.com/office/drawing/2010/main" spid="_x0000_s61441"/>
            </a:ext>
            <a:ext uri="{FF2B5EF4-FFF2-40B4-BE49-F238E27FC236}">
              <a16:creationId xmlns:a16="http://schemas.microsoft.com/office/drawing/2014/main" id="{0DCC9944-FBDC-44B1-9FCF-E144948FFD72}"/>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3" name="CommandButton1" hidden="1">
          <a:extLst>
            <a:ext uri="{63B3BB69-23CF-44E3-9099-C40C66FF867C}">
              <a14:compatExt xmlns:a14="http://schemas.microsoft.com/office/drawing/2010/main" spid="_x0000_s61441"/>
            </a:ext>
            <a:ext uri="{FF2B5EF4-FFF2-40B4-BE49-F238E27FC236}">
              <a16:creationId xmlns:a16="http://schemas.microsoft.com/office/drawing/2014/main" id="{6DE41630-3F8C-41CF-955F-146B3E71E27F}"/>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4" name="CommandButton1" hidden="1">
          <a:extLst>
            <a:ext uri="{63B3BB69-23CF-44E3-9099-C40C66FF867C}">
              <a14:compatExt xmlns:a14="http://schemas.microsoft.com/office/drawing/2010/main" spid="_x0000_s61441"/>
            </a:ext>
            <a:ext uri="{FF2B5EF4-FFF2-40B4-BE49-F238E27FC236}">
              <a16:creationId xmlns:a16="http://schemas.microsoft.com/office/drawing/2014/main" id="{C768C0A9-26C3-4419-B23E-505591C4A527}"/>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625" name="CommandButton1" hidden="1">
          <a:extLst>
            <a:ext uri="{63B3BB69-23CF-44E3-9099-C40C66FF867C}">
              <a14:compatExt xmlns:a14="http://schemas.microsoft.com/office/drawing/2010/main" spid="_x0000_s61441"/>
            </a:ext>
            <a:ext uri="{FF2B5EF4-FFF2-40B4-BE49-F238E27FC236}">
              <a16:creationId xmlns:a16="http://schemas.microsoft.com/office/drawing/2014/main" id="{A503E8FD-72CF-4792-B429-D22D3B103184}"/>
            </a:ext>
          </a:extLst>
        </xdr:cNvPr>
        <xdr:cNvSpPr/>
      </xdr:nvSpPr>
      <xdr:spPr bwMode="auto">
        <a:xfrm>
          <a:off x="5478780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26" name="CommandButton1" hidden="1">
          <a:extLst>
            <a:ext uri="{63B3BB69-23CF-44E3-9099-C40C66FF867C}">
              <a14:compatExt xmlns:a14="http://schemas.microsoft.com/office/drawing/2010/main" spid="_x0000_s61441"/>
            </a:ext>
            <a:ext uri="{FF2B5EF4-FFF2-40B4-BE49-F238E27FC236}">
              <a16:creationId xmlns:a16="http://schemas.microsoft.com/office/drawing/2014/main" id="{5847EF7F-D3A0-4EB8-83DF-6986D1CAAFB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27" name="CommandButton1" hidden="1">
          <a:extLst>
            <a:ext uri="{63B3BB69-23CF-44E3-9099-C40C66FF867C}">
              <a14:compatExt xmlns:a14="http://schemas.microsoft.com/office/drawing/2010/main" spid="_x0000_s61441"/>
            </a:ext>
            <a:ext uri="{FF2B5EF4-FFF2-40B4-BE49-F238E27FC236}">
              <a16:creationId xmlns:a16="http://schemas.microsoft.com/office/drawing/2014/main" id="{5AB4EDF3-6B3E-4126-B994-041EAC1A709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1628" name="CommandButton1" hidden="1">
          <a:extLst>
            <a:ext uri="{63B3BB69-23CF-44E3-9099-C40C66FF867C}">
              <a14:compatExt xmlns:a14="http://schemas.microsoft.com/office/drawing/2010/main" spid="_x0000_s61441"/>
            </a:ext>
            <a:ext uri="{FF2B5EF4-FFF2-40B4-BE49-F238E27FC236}">
              <a16:creationId xmlns:a16="http://schemas.microsoft.com/office/drawing/2014/main" id="{4568FA7B-F35C-47CC-AD41-B2E55D2318EE}"/>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29" name="CommandButton1" hidden="1">
          <a:extLst>
            <a:ext uri="{63B3BB69-23CF-44E3-9099-C40C66FF867C}">
              <a14:compatExt xmlns:a14="http://schemas.microsoft.com/office/drawing/2010/main" spid="_x0000_s61441"/>
            </a:ext>
            <a:ext uri="{FF2B5EF4-FFF2-40B4-BE49-F238E27FC236}">
              <a16:creationId xmlns:a16="http://schemas.microsoft.com/office/drawing/2014/main" id="{FEA327DD-FC09-4B5D-AF4C-2580EDFEBBB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0" name="CommandButton1" hidden="1">
          <a:extLst>
            <a:ext uri="{63B3BB69-23CF-44E3-9099-C40C66FF867C}">
              <a14:compatExt xmlns:a14="http://schemas.microsoft.com/office/drawing/2010/main" spid="_x0000_s61441"/>
            </a:ext>
            <a:ext uri="{FF2B5EF4-FFF2-40B4-BE49-F238E27FC236}">
              <a16:creationId xmlns:a16="http://schemas.microsoft.com/office/drawing/2014/main" id="{1445AEBB-CD89-4232-A57F-97A6336A98F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1" name="CommandButton1" hidden="1">
          <a:extLst>
            <a:ext uri="{63B3BB69-23CF-44E3-9099-C40C66FF867C}">
              <a14:compatExt xmlns:a14="http://schemas.microsoft.com/office/drawing/2010/main" spid="_x0000_s61441"/>
            </a:ext>
            <a:ext uri="{FF2B5EF4-FFF2-40B4-BE49-F238E27FC236}">
              <a16:creationId xmlns:a16="http://schemas.microsoft.com/office/drawing/2014/main" id="{D55F3D9A-8111-4E6B-AA34-DFF2C134B8E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2" name="CommandButton1" hidden="1">
          <a:extLst>
            <a:ext uri="{63B3BB69-23CF-44E3-9099-C40C66FF867C}">
              <a14:compatExt xmlns:a14="http://schemas.microsoft.com/office/drawing/2010/main" spid="_x0000_s61441"/>
            </a:ext>
            <a:ext uri="{FF2B5EF4-FFF2-40B4-BE49-F238E27FC236}">
              <a16:creationId xmlns:a16="http://schemas.microsoft.com/office/drawing/2014/main" id="{51EBC5F1-B658-4AFA-ACB8-C5B132AFEBD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3" name="CommandButton1" hidden="1">
          <a:extLst>
            <a:ext uri="{63B3BB69-23CF-44E3-9099-C40C66FF867C}">
              <a14:compatExt xmlns:a14="http://schemas.microsoft.com/office/drawing/2010/main" spid="_x0000_s61441"/>
            </a:ext>
            <a:ext uri="{FF2B5EF4-FFF2-40B4-BE49-F238E27FC236}">
              <a16:creationId xmlns:a16="http://schemas.microsoft.com/office/drawing/2014/main" id="{CF89CDE5-DF9B-4F98-BD6A-02E31910025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4" name="CommandButton1" hidden="1">
          <a:extLst>
            <a:ext uri="{63B3BB69-23CF-44E3-9099-C40C66FF867C}">
              <a14:compatExt xmlns:a14="http://schemas.microsoft.com/office/drawing/2010/main" spid="_x0000_s61441"/>
            </a:ext>
            <a:ext uri="{FF2B5EF4-FFF2-40B4-BE49-F238E27FC236}">
              <a16:creationId xmlns:a16="http://schemas.microsoft.com/office/drawing/2014/main" id="{FA7390B8-2C89-445A-ACE5-6B7D83A4386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5" name="CommandButton1" hidden="1">
          <a:extLst>
            <a:ext uri="{63B3BB69-23CF-44E3-9099-C40C66FF867C}">
              <a14:compatExt xmlns:a14="http://schemas.microsoft.com/office/drawing/2010/main" spid="_x0000_s61441"/>
            </a:ext>
            <a:ext uri="{FF2B5EF4-FFF2-40B4-BE49-F238E27FC236}">
              <a16:creationId xmlns:a16="http://schemas.microsoft.com/office/drawing/2014/main" id="{2990D128-31B7-4DC2-9694-594447C5A08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6" name="CommandButton1" hidden="1">
          <a:extLst>
            <a:ext uri="{63B3BB69-23CF-44E3-9099-C40C66FF867C}">
              <a14:compatExt xmlns:a14="http://schemas.microsoft.com/office/drawing/2010/main" spid="_x0000_s61441"/>
            </a:ext>
            <a:ext uri="{FF2B5EF4-FFF2-40B4-BE49-F238E27FC236}">
              <a16:creationId xmlns:a16="http://schemas.microsoft.com/office/drawing/2014/main" id="{F3FED1BB-427F-4B31-88A0-102290769C6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7" name="CommandButton1" hidden="1">
          <a:extLst>
            <a:ext uri="{63B3BB69-23CF-44E3-9099-C40C66FF867C}">
              <a14:compatExt xmlns:a14="http://schemas.microsoft.com/office/drawing/2010/main" spid="_x0000_s61441"/>
            </a:ext>
            <a:ext uri="{FF2B5EF4-FFF2-40B4-BE49-F238E27FC236}">
              <a16:creationId xmlns:a16="http://schemas.microsoft.com/office/drawing/2014/main" id="{41616DA5-1F28-4BF9-86D9-C8E4B8FA9C3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8" name="CommandButton1" hidden="1">
          <a:extLst>
            <a:ext uri="{63B3BB69-23CF-44E3-9099-C40C66FF867C}">
              <a14:compatExt xmlns:a14="http://schemas.microsoft.com/office/drawing/2010/main" spid="_x0000_s61441"/>
            </a:ext>
            <a:ext uri="{FF2B5EF4-FFF2-40B4-BE49-F238E27FC236}">
              <a16:creationId xmlns:a16="http://schemas.microsoft.com/office/drawing/2014/main" id="{8A6D3B0C-1F2E-45F8-9AA7-D237F6AB90B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39" name="CommandButton1" hidden="1">
          <a:extLst>
            <a:ext uri="{63B3BB69-23CF-44E3-9099-C40C66FF867C}">
              <a14:compatExt xmlns:a14="http://schemas.microsoft.com/office/drawing/2010/main" spid="_x0000_s61441"/>
            </a:ext>
            <a:ext uri="{FF2B5EF4-FFF2-40B4-BE49-F238E27FC236}">
              <a16:creationId xmlns:a16="http://schemas.microsoft.com/office/drawing/2014/main" id="{56403C13-9081-402E-8DF5-B30205EA602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0" name="CommandButton1" hidden="1">
          <a:extLst>
            <a:ext uri="{63B3BB69-23CF-44E3-9099-C40C66FF867C}">
              <a14:compatExt xmlns:a14="http://schemas.microsoft.com/office/drawing/2010/main" spid="_x0000_s61441"/>
            </a:ext>
            <a:ext uri="{FF2B5EF4-FFF2-40B4-BE49-F238E27FC236}">
              <a16:creationId xmlns:a16="http://schemas.microsoft.com/office/drawing/2014/main" id="{F00A3ED4-22B2-4C94-8BA5-9226CE88A9F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1" name="CommandButton1" hidden="1">
          <a:extLst>
            <a:ext uri="{63B3BB69-23CF-44E3-9099-C40C66FF867C}">
              <a14:compatExt xmlns:a14="http://schemas.microsoft.com/office/drawing/2010/main" spid="_x0000_s61441"/>
            </a:ext>
            <a:ext uri="{FF2B5EF4-FFF2-40B4-BE49-F238E27FC236}">
              <a16:creationId xmlns:a16="http://schemas.microsoft.com/office/drawing/2014/main" id="{C915B37E-E061-4794-AB54-337934F11C52}"/>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2" name="CommandButton1" hidden="1">
          <a:extLst>
            <a:ext uri="{63B3BB69-23CF-44E3-9099-C40C66FF867C}">
              <a14:compatExt xmlns:a14="http://schemas.microsoft.com/office/drawing/2010/main" spid="_x0000_s61441"/>
            </a:ext>
            <a:ext uri="{FF2B5EF4-FFF2-40B4-BE49-F238E27FC236}">
              <a16:creationId xmlns:a16="http://schemas.microsoft.com/office/drawing/2014/main" id="{AB506902-58BD-44A4-92FE-219F1E8F964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3" name="CommandButton1" hidden="1">
          <a:extLst>
            <a:ext uri="{63B3BB69-23CF-44E3-9099-C40C66FF867C}">
              <a14:compatExt xmlns:a14="http://schemas.microsoft.com/office/drawing/2010/main" spid="_x0000_s61441"/>
            </a:ext>
            <a:ext uri="{FF2B5EF4-FFF2-40B4-BE49-F238E27FC236}">
              <a16:creationId xmlns:a16="http://schemas.microsoft.com/office/drawing/2014/main" id="{F4FD1A35-1DC0-49BA-A221-F3AA9CC9B3F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4" name="CommandButton1" hidden="1">
          <a:extLst>
            <a:ext uri="{63B3BB69-23CF-44E3-9099-C40C66FF867C}">
              <a14:compatExt xmlns:a14="http://schemas.microsoft.com/office/drawing/2010/main" spid="_x0000_s61441"/>
            </a:ext>
            <a:ext uri="{FF2B5EF4-FFF2-40B4-BE49-F238E27FC236}">
              <a16:creationId xmlns:a16="http://schemas.microsoft.com/office/drawing/2014/main" id="{D4392FC8-496A-4C0C-8F9C-18CD9F25646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5" name="CommandButton1" hidden="1">
          <a:extLst>
            <a:ext uri="{63B3BB69-23CF-44E3-9099-C40C66FF867C}">
              <a14:compatExt xmlns:a14="http://schemas.microsoft.com/office/drawing/2010/main" spid="_x0000_s61441"/>
            </a:ext>
            <a:ext uri="{FF2B5EF4-FFF2-40B4-BE49-F238E27FC236}">
              <a16:creationId xmlns:a16="http://schemas.microsoft.com/office/drawing/2014/main" id="{7EBF1DAC-4D1D-4790-803D-2DF0BC515E3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6" name="CommandButton1" hidden="1">
          <a:extLst>
            <a:ext uri="{63B3BB69-23CF-44E3-9099-C40C66FF867C}">
              <a14:compatExt xmlns:a14="http://schemas.microsoft.com/office/drawing/2010/main" spid="_x0000_s61441"/>
            </a:ext>
            <a:ext uri="{FF2B5EF4-FFF2-40B4-BE49-F238E27FC236}">
              <a16:creationId xmlns:a16="http://schemas.microsoft.com/office/drawing/2014/main" id="{C92ADEAA-D641-4958-A56C-119A0862E54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47" name="CommandButton1" hidden="1">
          <a:extLst>
            <a:ext uri="{63B3BB69-23CF-44E3-9099-C40C66FF867C}">
              <a14:compatExt xmlns:a14="http://schemas.microsoft.com/office/drawing/2010/main" spid="_x0000_s61441"/>
            </a:ext>
            <a:ext uri="{FF2B5EF4-FFF2-40B4-BE49-F238E27FC236}">
              <a16:creationId xmlns:a16="http://schemas.microsoft.com/office/drawing/2014/main" id="{65E5F084-A831-482E-9950-B6AE588D1D38}"/>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48" name="CommandButton1" hidden="1">
          <a:extLst>
            <a:ext uri="{63B3BB69-23CF-44E3-9099-C40C66FF867C}">
              <a14:compatExt xmlns:a14="http://schemas.microsoft.com/office/drawing/2010/main" spid="_x0000_s61441"/>
            </a:ext>
            <a:ext uri="{FF2B5EF4-FFF2-40B4-BE49-F238E27FC236}">
              <a16:creationId xmlns:a16="http://schemas.microsoft.com/office/drawing/2014/main" id="{58C9093B-576B-46E4-B314-ACF8FFAE99B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49" name="CommandButton1" hidden="1">
          <a:extLst>
            <a:ext uri="{63B3BB69-23CF-44E3-9099-C40C66FF867C}">
              <a14:compatExt xmlns:a14="http://schemas.microsoft.com/office/drawing/2010/main" spid="_x0000_s61441"/>
            </a:ext>
            <a:ext uri="{FF2B5EF4-FFF2-40B4-BE49-F238E27FC236}">
              <a16:creationId xmlns:a16="http://schemas.microsoft.com/office/drawing/2014/main" id="{695457D0-A20E-41AA-9618-1584CF99EB9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650" name="CommandButton1" hidden="1">
          <a:extLst>
            <a:ext uri="{63B3BB69-23CF-44E3-9099-C40C66FF867C}">
              <a14:compatExt xmlns:a14="http://schemas.microsoft.com/office/drawing/2010/main" spid="_x0000_s61441"/>
            </a:ext>
            <a:ext uri="{FF2B5EF4-FFF2-40B4-BE49-F238E27FC236}">
              <a16:creationId xmlns:a16="http://schemas.microsoft.com/office/drawing/2014/main" id="{6A8E74A1-E977-4051-A7B5-7697B06A8E7C}"/>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1" name="CommandButton1" hidden="1">
          <a:extLst>
            <a:ext uri="{63B3BB69-23CF-44E3-9099-C40C66FF867C}">
              <a14:compatExt xmlns:a14="http://schemas.microsoft.com/office/drawing/2010/main" spid="_x0000_s61441"/>
            </a:ext>
            <a:ext uri="{FF2B5EF4-FFF2-40B4-BE49-F238E27FC236}">
              <a16:creationId xmlns:a16="http://schemas.microsoft.com/office/drawing/2014/main" id="{7DE886AF-E8C7-4E22-AFD1-644279163B0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2" name="CommandButton1" hidden="1">
          <a:extLst>
            <a:ext uri="{63B3BB69-23CF-44E3-9099-C40C66FF867C}">
              <a14:compatExt xmlns:a14="http://schemas.microsoft.com/office/drawing/2010/main" spid="_x0000_s61441"/>
            </a:ext>
            <a:ext uri="{FF2B5EF4-FFF2-40B4-BE49-F238E27FC236}">
              <a16:creationId xmlns:a16="http://schemas.microsoft.com/office/drawing/2014/main" id="{F41C327B-383D-4794-9A5B-E468AA11ECC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3" name="CommandButton1" hidden="1">
          <a:extLst>
            <a:ext uri="{63B3BB69-23CF-44E3-9099-C40C66FF867C}">
              <a14:compatExt xmlns:a14="http://schemas.microsoft.com/office/drawing/2010/main" spid="_x0000_s61441"/>
            </a:ext>
            <a:ext uri="{FF2B5EF4-FFF2-40B4-BE49-F238E27FC236}">
              <a16:creationId xmlns:a16="http://schemas.microsoft.com/office/drawing/2014/main" id="{180D557E-1F8F-47F2-8EC1-C2A8D070FC4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4" name="CommandButton1" hidden="1">
          <a:extLst>
            <a:ext uri="{63B3BB69-23CF-44E3-9099-C40C66FF867C}">
              <a14:compatExt xmlns:a14="http://schemas.microsoft.com/office/drawing/2010/main" spid="_x0000_s61441"/>
            </a:ext>
            <a:ext uri="{FF2B5EF4-FFF2-40B4-BE49-F238E27FC236}">
              <a16:creationId xmlns:a16="http://schemas.microsoft.com/office/drawing/2014/main" id="{B07860B5-4188-4D02-B749-7CA9409A2D4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5" name="CommandButton1" hidden="1">
          <a:extLst>
            <a:ext uri="{63B3BB69-23CF-44E3-9099-C40C66FF867C}">
              <a14:compatExt xmlns:a14="http://schemas.microsoft.com/office/drawing/2010/main" spid="_x0000_s61441"/>
            </a:ext>
            <a:ext uri="{FF2B5EF4-FFF2-40B4-BE49-F238E27FC236}">
              <a16:creationId xmlns:a16="http://schemas.microsoft.com/office/drawing/2014/main" id="{8FEB8B52-0F6E-4F64-96FB-79F5CFA6063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6" name="CommandButton1" hidden="1">
          <a:extLst>
            <a:ext uri="{63B3BB69-23CF-44E3-9099-C40C66FF867C}">
              <a14:compatExt xmlns:a14="http://schemas.microsoft.com/office/drawing/2010/main" spid="_x0000_s61441"/>
            </a:ext>
            <a:ext uri="{FF2B5EF4-FFF2-40B4-BE49-F238E27FC236}">
              <a16:creationId xmlns:a16="http://schemas.microsoft.com/office/drawing/2014/main" id="{AD0F1527-4E70-4655-BD4F-20FCEA5A38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7" name="CommandButton1" hidden="1">
          <a:extLst>
            <a:ext uri="{63B3BB69-23CF-44E3-9099-C40C66FF867C}">
              <a14:compatExt xmlns:a14="http://schemas.microsoft.com/office/drawing/2010/main" spid="_x0000_s61441"/>
            </a:ext>
            <a:ext uri="{FF2B5EF4-FFF2-40B4-BE49-F238E27FC236}">
              <a16:creationId xmlns:a16="http://schemas.microsoft.com/office/drawing/2014/main" id="{4CC47CDF-037D-4D62-AD93-7A8243C2810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8" name="CommandButton1" hidden="1">
          <a:extLst>
            <a:ext uri="{63B3BB69-23CF-44E3-9099-C40C66FF867C}">
              <a14:compatExt xmlns:a14="http://schemas.microsoft.com/office/drawing/2010/main" spid="_x0000_s61441"/>
            </a:ext>
            <a:ext uri="{FF2B5EF4-FFF2-40B4-BE49-F238E27FC236}">
              <a16:creationId xmlns:a16="http://schemas.microsoft.com/office/drawing/2014/main" id="{B561D23B-E54C-43BC-891B-52540ECD8B1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59" name="CommandButton1" hidden="1">
          <a:extLst>
            <a:ext uri="{63B3BB69-23CF-44E3-9099-C40C66FF867C}">
              <a14:compatExt xmlns:a14="http://schemas.microsoft.com/office/drawing/2010/main" spid="_x0000_s61441"/>
            </a:ext>
            <a:ext uri="{FF2B5EF4-FFF2-40B4-BE49-F238E27FC236}">
              <a16:creationId xmlns:a16="http://schemas.microsoft.com/office/drawing/2014/main" id="{4AA95077-D31B-4C86-B69C-8E0DB88C2FD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0" name="CommandButton1" hidden="1">
          <a:extLst>
            <a:ext uri="{63B3BB69-23CF-44E3-9099-C40C66FF867C}">
              <a14:compatExt xmlns:a14="http://schemas.microsoft.com/office/drawing/2010/main" spid="_x0000_s61441"/>
            </a:ext>
            <a:ext uri="{FF2B5EF4-FFF2-40B4-BE49-F238E27FC236}">
              <a16:creationId xmlns:a16="http://schemas.microsoft.com/office/drawing/2014/main" id="{8419E09E-4950-42FF-9F33-5C6296689D1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1" name="CommandButton1" hidden="1">
          <a:extLst>
            <a:ext uri="{63B3BB69-23CF-44E3-9099-C40C66FF867C}">
              <a14:compatExt xmlns:a14="http://schemas.microsoft.com/office/drawing/2010/main" spid="_x0000_s61441"/>
            </a:ext>
            <a:ext uri="{FF2B5EF4-FFF2-40B4-BE49-F238E27FC236}">
              <a16:creationId xmlns:a16="http://schemas.microsoft.com/office/drawing/2014/main" id="{BF95E3E2-ABAA-4E44-B979-372C8043296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2" name="CommandButton1" hidden="1">
          <a:extLst>
            <a:ext uri="{63B3BB69-23CF-44E3-9099-C40C66FF867C}">
              <a14:compatExt xmlns:a14="http://schemas.microsoft.com/office/drawing/2010/main" spid="_x0000_s61441"/>
            </a:ext>
            <a:ext uri="{FF2B5EF4-FFF2-40B4-BE49-F238E27FC236}">
              <a16:creationId xmlns:a16="http://schemas.microsoft.com/office/drawing/2014/main" id="{A7C0F315-9A89-4E37-A4C7-B1D4AB48260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3" name="CommandButton1" hidden="1">
          <a:extLst>
            <a:ext uri="{63B3BB69-23CF-44E3-9099-C40C66FF867C}">
              <a14:compatExt xmlns:a14="http://schemas.microsoft.com/office/drawing/2010/main" spid="_x0000_s61441"/>
            </a:ext>
            <a:ext uri="{FF2B5EF4-FFF2-40B4-BE49-F238E27FC236}">
              <a16:creationId xmlns:a16="http://schemas.microsoft.com/office/drawing/2014/main" id="{46CC816F-4C90-4EC4-B839-457561F59DD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4" name="CommandButton1" hidden="1">
          <a:extLst>
            <a:ext uri="{63B3BB69-23CF-44E3-9099-C40C66FF867C}">
              <a14:compatExt xmlns:a14="http://schemas.microsoft.com/office/drawing/2010/main" spid="_x0000_s61441"/>
            </a:ext>
            <a:ext uri="{FF2B5EF4-FFF2-40B4-BE49-F238E27FC236}">
              <a16:creationId xmlns:a16="http://schemas.microsoft.com/office/drawing/2014/main" id="{A106CF59-0FAB-40E3-A02E-ED807AFE977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5" name="CommandButton1" hidden="1">
          <a:extLst>
            <a:ext uri="{63B3BB69-23CF-44E3-9099-C40C66FF867C}">
              <a14:compatExt xmlns:a14="http://schemas.microsoft.com/office/drawing/2010/main" spid="_x0000_s61441"/>
            </a:ext>
            <a:ext uri="{FF2B5EF4-FFF2-40B4-BE49-F238E27FC236}">
              <a16:creationId xmlns:a16="http://schemas.microsoft.com/office/drawing/2014/main" id="{ACE136D3-68C1-4026-B0A8-9EEFD945CB0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6" name="CommandButton1" hidden="1">
          <a:extLst>
            <a:ext uri="{63B3BB69-23CF-44E3-9099-C40C66FF867C}">
              <a14:compatExt xmlns:a14="http://schemas.microsoft.com/office/drawing/2010/main" spid="_x0000_s61441"/>
            </a:ext>
            <a:ext uri="{FF2B5EF4-FFF2-40B4-BE49-F238E27FC236}">
              <a16:creationId xmlns:a16="http://schemas.microsoft.com/office/drawing/2014/main" id="{BD92B34E-3532-4C24-AB52-2FB8A11710A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7" name="CommandButton1" hidden="1">
          <a:extLst>
            <a:ext uri="{63B3BB69-23CF-44E3-9099-C40C66FF867C}">
              <a14:compatExt xmlns:a14="http://schemas.microsoft.com/office/drawing/2010/main" spid="_x0000_s61441"/>
            </a:ext>
            <a:ext uri="{FF2B5EF4-FFF2-40B4-BE49-F238E27FC236}">
              <a16:creationId xmlns:a16="http://schemas.microsoft.com/office/drawing/2014/main" id="{FAAD0F30-8E8C-4DCC-A02D-324B71BF96C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8" name="CommandButton1" hidden="1">
          <a:extLst>
            <a:ext uri="{63B3BB69-23CF-44E3-9099-C40C66FF867C}">
              <a14:compatExt xmlns:a14="http://schemas.microsoft.com/office/drawing/2010/main" spid="_x0000_s61441"/>
            </a:ext>
            <a:ext uri="{FF2B5EF4-FFF2-40B4-BE49-F238E27FC236}">
              <a16:creationId xmlns:a16="http://schemas.microsoft.com/office/drawing/2014/main" id="{63CC5523-FA2C-441B-9077-2AB292D766C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69" name="CommandButton1" hidden="1">
          <a:extLst>
            <a:ext uri="{63B3BB69-23CF-44E3-9099-C40C66FF867C}">
              <a14:compatExt xmlns:a14="http://schemas.microsoft.com/office/drawing/2010/main" spid="_x0000_s61441"/>
            </a:ext>
            <a:ext uri="{FF2B5EF4-FFF2-40B4-BE49-F238E27FC236}">
              <a16:creationId xmlns:a16="http://schemas.microsoft.com/office/drawing/2014/main" id="{FAFC71C2-5192-44EC-9B00-8FADB377B79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0" name="CommandButton1" hidden="1">
          <a:extLst>
            <a:ext uri="{63B3BB69-23CF-44E3-9099-C40C66FF867C}">
              <a14:compatExt xmlns:a14="http://schemas.microsoft.com/office/drawing/2010/main" spid="_x0000_s61441"/>
            </a:ext>
            <a:ext uri="{FF2B5EF4-FFF2-40B4-BE49-F238E27FC236}">
              <a16:creationId xmlns:a16="http://schemas.microsoft.com/office/drawing/2014/main" id="{166171D7-28AB-4E07-8434-6C0208FF5D3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1" name="CommandButton1" hidden="1">
          <a:extLst>
            <a:ext uri="{63B3BB69-23CF-44E3-9099-C40C66FF867C}">
              <a14:compatExt xmlns:a14="http://schemas.microsoft.com/office/drawing/2010/main" spid="_x0000_s61441"/>
            </a:ext>
            <a:ext uri="{FF2B5EF4-FFF2-40B4-BE49-F238E27FC236}">
              <a16:creationId xmlns:a16="http://schemas.microsoft.com/office/drawing/2014/main" id="{B4351E30-59FB-4E15-A135-788BB5E747E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349"/>
    <xdr:sp macro="" textlink="">
      <xdr:nvSpPr>
        <xdr:cNvPr id="1672" name="CommandButton1" hidden="1">
          <a:extLst>
            <a:ext uri="{63B3BB69-23CF-44E3-9099-C40C66FF867C}">
              <a14:compatExt xmlns:a14="http://schemas.microsoft.com/office/drawing/2010/main" spid="_x0000_s61441"/>
            </a:ext>
            <a:ext uri="{FF2B5EF4-FFF2-40B4-BE49-F238E27FC236}">
              <a16:creationId xmlns:a16="http://schemas.microsoft.com/office/drawing/2014/main" id="{4AA34A0B-F898-404C-B7F1-B5167541B338}"/>
            </a:ext>
          </a:extLst>
        </xdr:cNvPr>
        <xdr:cNvSpPr/>
      </xdr:nvSpPr>
      <xdr:spPr bwMode="auto">
        <a:xfrm>
          <a:off x="185356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3" name="CommandButton1" hidden="1">
          <a:extLst>
            <a:ext uri="{63B3BB69-23CF-44E3-9099-C40C66FF867C}">
              <a14:compatExt xmlns:a14="http://schemas.microsoft.com/office/drawing/2010/main" spid="_x0000_s61441"/>
            </a:ext>
            <a:ext uri="{FF2B5EF4-FFF2-40B4-BE49-F238E27FC236}">
              <a16:creationId xmlns:a16="http://schemas.microsoft.com/office/drawing/2014/main" id="{7CD9B868-E28B-4B03-B203-57D758850C46}"/>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4" name="CommandButton1" hidden="1">
          <a:extLst>
            <a:ext uri="{63B3BB69-23CF-44E3-9099-C40C66FF867C}">
              <a14:compatExt xmlns:a14="http://schemas.microsoft.com/office/drawing/2010/main" spid="_x0000_s61441"/>
            </a:ext>
            <a:ext uri="{FF2B5EF4-FFF2-40B4-BE49-F238E27FC236}">
              <a16:creationId xmlns:a16="http://schemas.microsoft.com/office/drawing/2014/main" id="{3078A70D-D27E-43E3-9906-347B730404E7}"/>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5" name="CommandButton1" hidden="1">
          <a:extLst>
            <a:ext uri="{63B3BB69-23CF-44E3-9099-C40C66FF867C}">
              <a14:compatExt xmlns:a14="http://schemas.microsoft.com/office/drawing/2010/main" spid="_x0000_s61441"/>
            </a:ext>
            <a:ext uri="{FF2B5EF4-FFF2-40B4-BE49-F238E27FC236}">
              <a16:creationId xmlns:a16="http://schemas.microsoft.com/office/drawing/2014/main" id="{E3D5B255-D23D-4769-ADE0-CDB5A3D5AA0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6" name="CommandButton1" hidden="1">
          <a:extLst>
            <a:ext uri="{63B3BB69-23CF-44E3-9099-C40C66FF867C}">
              <a14:compatExt xmlns:a14="http://schemas.microsoft.com/office/drawing/2010/main" spid="_x0000_s61441"/>
            </a:ext>
            <a:ext uri="{FF2B5EF4-FFF2-40B4-BE49-F238E27FC236}">
              <a16:creationId xmlns:a16="http://schemas.microsoft.com/office/drawing/2014/main" id="{7432C23B-EB1E-413E-81D7-2D47B647A3B3}"/>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7" name="CommandButton1" hidden="1">
          <a:extLst>
            <a:ext uri="{63B3BB69-23CF-44E3-9099-C40C66FF867C}">
              <a14:compatExt xmlns:a14="http://schemas.microsoft.com/office/drawing/2010/main" spid="_x0000_s61441"/>
            </a:ext>
            <a:ext uri="{FF2B5EF4-FFF2-40B4-BE49-F238E27FC236}">
              <a16:creationId xmlns:a16="http://schemas.microsoft.com/office/drawing/2014/main" id="{903B3C1E-CBF1-4290-862F-5D8FF87C5B1A}"/>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8" name="CommandButton1" hidden="1">
          <a:extLst>
            <a:ext uri="{63B3BB69-23CF-44E3-9099-C40C66FF867C}">
              <a14:compatExt xmlns:a14="http://schemas.microsoft.com/office/drawing/2010/main" spid="_x0000_s61441"/>
            </a:ext>
            <a:ext uri="{FF2B5EF4-FFF2-40B4-BE49-F238E27FC236}">
              <a16:creationId xmlns:a16="http://schemas.microsoft.com/office/drawing/2014/main" id="{73564E1D-B894-465F-89CE-02D55D911C5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79" name="CommandButton1" hidden="1">
          <a:extLst>
            <a:ext uri="{63B3BB69-23CF-44E3-9099-C40C66FF867C}">
              <a14:compatExt xmlns:a14="http://schemas.microsoft.com/office/drawing/2010/main" spid="_x0000_s61441"/>
            </a:ext>
            <a:ext uri="{FF2B5EF4-FFF2-40B4-BE49-F238E27FC236}">
              <a16:creationId xmlns:a16="http://schemas.microsoft.com/office/drawing/2014/main" id="{C64F152B-BA04-4D04-8BA1-6FBE2846F08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0" name="CommandButton1" hidden="1">
          <a:extLst>
            <a:ext uri="{63B3BB69-23CF-44E3-9099-C40C66FF867C}">
              <a14:compatExt xmlns:a14="http://schemas.microsoft.com/office/drawing/2010/main" spid="_x0000_s61441"/>
            </a:ext>
            <a:ext uri="{FF2B5EF4-FFF2-40B4-BE49-F238E27FC236}">
              <a16:creationId xmlns:a16="http://schemas.microsoft.com/office/drawing/2014/main" id="{CCE49F0C-E673-4194-92E2-7162B26656F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1" name="CommandButton1" hidden="1">
          <a:extLst>
            <a:ext uri="{63B3BB69-23CF-44E3-9099-C40C66FF867C}">
              <a14:compatExt xmlns:a14="http://schemas.microsoft.com/office/drawing/2010/main" spid="_x0000_s61441"/>
            </a:ext>
            <a:ext uri="{FF2B5EF4-FFF2-40B4-BE49-F238E27FC236}">
              <a16:creationId xmlns:a16="http://schemas.microsoft.com/office/drawing/2014/main" id="{A4C7A0FD-0E50-44DE-A055-F5CC51B62AFC}"/>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2" name="CommandButton1" hidden="1">
          <a:extLst>
            <a:ext uri="{63B3BB69-23CF-44E3-9099-C40C66FF867C}">
              <a14:compatExt xmlns:a14="http://schemas.microsoft.com/office/drawing/2010/main" spid="_x0000_s61441"/>
            </a:ext>
            <a:ext uri="{FF2B5EF4-FFF2-40B4-BE49-F238E27FC236}">
              <a16:creationId xmlns:a16="http://schemas.microsoft.com/office/drawing/2014/main" id="{345F15E1-2AC6-431D-BBCF-6DD60650B72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3" name="CommandButton1" hidden="1">
          <a:extLst>
            <a:ext uri="{63B3BB69-23CF-44E3-9099-C40C66FF867C}">
              <a14:compatExt xmlns:a14="http://schemas.microsoft.com/office/drawing/2010/main" spid="_x0000_s61441"/>
            </a:ext>
            <a:ext uri="{FF2B5EF4-FFF2-40B4-BE49-F238E27FC236}">
              <a16:creationId xmlns:a16="http://schemas.microsoft.com/office/drawing/2014/main" id="{6D84C123-A3DA-4846-8379-E7544737FC70}"/>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4" name="CommandButton1" hidden="1">
          <a:extLst>
            <a:ext uri="{63B3BB69-23CF-44E3-9099-C40C66FF867C}">
              <a14:compatExt xmlns:a14="http://schemas.microsoft.com/office/drawing/2010/main" spid="_x0000_s61441"/>
            </a:ext>
            <a:ext uri="{FF2B5EF4-FFF2-40B4-BE49-F238E27FC236}">
              <a16:creationId xmlns:a16="http://schemas.microsoft.com/office/drawing/2014/main" id="{69A718EA-77BA-4769-81AE-16DD221FC59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5" name="CommandButton1" hidden="1">
          <a:extLst>
            <a:ext uri="{63B3BB69-23CF-44E3-9099-C40C66FF867C}">
              <a14:compatExt xmlns:a14="http://schemas.microsoft.com/office/drawing/2010/main" spid="_x0000_s61441"/>
            </a:ext>
            <a:ext uri="{FF2B5EF4-FFF2-40B4-BE49-F238E27FC236}">
              <a16:creationId xmlns:a16="http://schemas.microsoft.com/office/drawing/2014/main" id="{7FA03A40-1901-4AA3-93B1-7BA3C417C4A1}"/>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6" name="CommandButton1" hidden="1">
          <a:extLst>
            <a:ext uri="{63B3BB69-23CF-44E3-9099-C40C66FF867C}">
              <a14:compatExt xmlns:a14="http://schemas.microsoft.com/office/drawing/2010/main" spid="_x0000_s61441"/>
            </a:ext>
            <a:ext uri="{FF2B5EF4-FFF2-40B4-BE49-F238E27FC236}">
              <a16:creationId xmlns:a16="http://schemas.microsoft.com/office/drawing/2014/main" id="{4D446DEF-087A-4C30-8D5E-080B3DF040C9}"/>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7" name="CommandButton1" hidden="1">
          <a:extLst>
            <a:ext uri="{63B3BB69-23CF-44E3-9099-C40C66FF867C}">
              <a14:compatExt xmlns:a14="http://schemas.microsoft.com/office/drawing/2010/main" spid="_x0000_s61441"/>
            </a:ext>
            <a:ext uri="{FF2B5EF4-FFF2-40B4-BE49-F238E27FC236}">
              <a16:creationId xmlns:a16="http://schemas.microsoft.com/office/drawing/2014/main" id="{A0EE0C90-6720-4810-8A91-F4C75530B75E}"/>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8" name="CommandButton1" hidden="1">
          <a:extLst>
            <a:ext uri="{63B3BB69-23CF-44E3-9099-C40C66FF867C}">
              <a14:compatExt xmlns:a14="http://schemas.microsoft.com/office/drawing/2010/main" spid="_x0000_s61441"/>
            </a:ext>
            <a:ext uri="{FF2B5EF4-FFF2-40B4-BE49-F238E27FC236}">
              <a16:creationId xmlns:a16="http://schemas.microsoft.com/office/drawing/2014/main" id="{91C9DA3B-43C3-4FC8-B46F-580C748CCAF4}"/>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89" name="CommandButton1" hidden="1">
          <a:extLst>
            <a:ext uri="{63B3BB69-23CF-44E3-9099-C40C66FF867C}">
              <a14:compatExt xmlns:a14="http://schemas.microsoft.com/office/drawing/2010/main" spid="_x0000_s61441"/>
            </a:ext>
            <a:ext uri="{FF2B5EF4-FFF2-40B4-BE49-F238E27FC236}">
              <a16:creationId xmlns:a16="http://schemas.microsoft.com/office/drawing/2014/main" id="{D639C633-91CD-4245-BDC0-01555B190B05}"/>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90" name="CommandButton1" hidden="1">
          <a:extLst>
            <a:ext uri="{63B3BB69-23CF-44E3-9099-C40C66FF867C}">
              <a14:compatExt xmlns:a14="http://schemas.microsoft.com/office/drawing/2010/main" spid="_x0000_s61441"/>
            </a:ext>
            <a:ext uri="{FF2B5EF4-FFF2-40B4-BE49-F238E27FC236}">
              <a16:creationId xmlns:a16="http://schemas.microsoft.com/office/drawing/2014/main" id="{96DAA701-FF21-4035-99D3-C98B0572E78B}"/>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11</xdr:col>
      <xdr:colOff>0</xdr:colOff>
      <xdr:row>1</xdr:row>
      <xdr:rowOff>0</xdr:rowOff>
    </xdr:from>
    <xdr:ext cx="660400" cy="317500"/>
    <xdr:sp macro="" textlink="">
      <xdr:nvSpPr>
        <xdr:cNvPr id="1691" name="CommandButton1" hidden="1">
          <a:extLst>
            <a:ext uri="{63B3BB69-23CF-44E3-9099-C40C66FF867C}">
              <a14:compatExt xmlns:a14="http://schemas.microsoft.com/office/drawing/2010/main" spid="_x0000_s61441"/>
            </a:ext>
            <a:ext uri="{FF2B5EF4-FFF2-40B4-BE49-F238E27FC236}">
              <a16:creationId xmlns:a16="http://schemas.microsoft.com/office/drawing/2014/main" id="{B6496C2C-13BC-4150-95DD-3EC0F3421E7D}"/>
            </a:ext>
          </a:extLst>
        </xdr:cNvPr>
        <xdr:cNvSpPr/>
      </xdr:nvSpPr>
      <xdr:spPr bwMode="auto">
        <a:xfrm>
          <a:off x="185356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2" name="CommandButton1" hidden="1">
          <a:extLst>
            <a:ext uri="{63B3BB69-23CF-44E3-9099-C40C66FF867C}">
              <a14:compatExt xmlns:a14="http://schemas.microsoft.com/office/drawing/2010/main" spid="_x0000_s61441"/>
            </a:ext>
            <a:ext uri="{FF2B5EF4-FFF2-40B4-BE49-F238E27FC236}">
              <a16:creationId xmlns:a16="http://schemas.microsoft.com/office/drawing/2014/main" id="{AEB4D515-AA8F-45C0-BB27-6FBC8D1F302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3" name="CommandButton1" hidden="1">
          <a:extLst>
            <a:ext uri="{63B3BB69-23CF-44E3-9099-C40C66FF867C}">
              <a14:compatExt xmlns:a14="http://schemas.microsoft.com/office/drawing/2010/main" spid="_x0000_s61441"/>
            </a:ext>
            <a:ext uri="{FF2B5EF4-FFF2-40B4-BE49-F238E27FC236}">
              <a16:creationId xmlns:a16="http://schemas.microsoft.com/office/drawing/2014/main" id="{7F35DD2E-96E2-48C1-96C1-CE532D7C925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694" name="CommandButton1" hidden="1">
          <a:extLst>
            <a:ext uri="{63B3BB69-23CF-44E3-9099-C40C66FF867C}">
              <a14:compatExt xmlns:a14="http://schemas.microsoft.com/office/drawing/2010/main" spid="_x0000_s61441"/>
            </a:ext>
            <a:ext uri="{FF2B5EF4-FFF2-40B4-BE49-F238E27FC236}">
              <a16:creationId xmlns:a16="http://schemas.microsoft.com/office/drawing/2014/main" id="{425CBD21-5126-47A1-9947-F8AEE7187D7A}"/>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5" name="CommandButton1" hidden="1">
          <a:extLst>
            <a:ext uri="{63B3BB69-23CF-44E3-9099-C40C66FF867C}">
              <a14:compatExt xmlns:a14="http://schemas.microsoft.com/office/drawing/2010/main" spid="_x0000_s61441"/>
            </a:ext>
            <a:ext uri="{FF2B5EF4-FFF2-40B4-BE49-F238E27FC236}">
              <a16:creationId xmlns:a16="http://schemas.microsoft.com/office/drawing/2014/main" id="{8C094F1C-814B-4A1E-89A6-03803E53F3D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6" name="CommandButton1" hidden="1">
          <a:extLst>
            <a:ext uri="{63B3BB69-23CF-44E3-9099-C40C66FF867C}">
              <a14:compatExt xmlns:a14="http://schemas.microsoft.com/office/drawing/2010/main" spid="_x0000_s61441"/>
            </a:ext>
            <a:ext uri="{FF2B5EF4-FFF2-40B4-BE49-F238E27FC236}">
              <a16:creationId xmlns:a16="http://schemas.microsoft.com/office/drawing/2014/main" id="{79ED1EEE-FB64-480F-88EF-E3D15D8A76D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7" name="CommandButton1" hidden="1">
          <a:extLst>
            <a:ext uri="{63B3BB69-23CF-44E3-9099-C40C66FF867C}">
              <a14:compatExt xmlns:a14="http://schemas.microsoft.com/office/drawing/2010/main" spid="_x0000_s61441"/>
            </a:ext>
            <a:ext uri="{FF2B5EF4-FFF2-40B4-BE49-F238E27FC236}">
              <a16:creationId xmlns:a16="http://schemas.microsoft.com/office/drawing/2014/main" id="{11BEC80F-CAF3-4FFA-A62A-3BEB7746E8A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8" name="CommandButton1" hidden="1">
          <a:extLst>
            <a:ext uri="{63B3BB69-23CF-44E3-9099-C40C66FF867C}">
              <a14:compatExt xmlns:a14="http://schemas.microsoft.com/office/drawing/2010/main" spid="_x0000_s61441"/>
            </a:ext>
            <a:ext uri="{FF2B5EF4-FFF2-40B4-BE49-F238E27FC236}">
              <a16:creationId xmlns:a16="http://schemas.microsoft.com/office/drawing/2014/main" id="{D2ADEC3A-A04E-48EE-A10F-C7F651C5FD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699" name="CommandButton1" hidden="1">
          <a:extLst>
            <a:ext uri="{63B3BB69-23CF-44E3-9099-C40C66FF867C}">
              <a14:compatExt xmlns:a14="http://schemas.microsoft.com/office/drawing/2010/main" spid="_x0000_s61441"/>
            </a:ext>
            <a:ext uri="{FF2B5EF4-FFF2-40B4-BE49-F238E27FC236}">
              <a16:creationId xmlns:a16="http://schemas.microsoft.com/office/drawing/2014/main" id="{F57753B5-B5BD-45BF-8602-849D265235A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0" name="CommandButton1" hidden="1">
          <a:extLst>
            <a:ext uri="{63B3BB69-23CF-44E3-9099-C40C66FF867C}">
              <a14:compatExt xmlns:a14="http://schemas.microsoft.com/office/drawing/2010/main" spid="_x0000_s61441"/>
            </a:ext>
            <a:ext uri="{FF2B5EF4-FFF2-40B4-BE49-F238E27FC236}">
              <a16:creationId xmlns:a16="http://schemas.microsoft.com/office/drawing/2014/main" id="{B8101B0F-A43F-49DA-B7F2-B0727D7FF33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1" name="CommandButton1" hidden="1">
          <a:extLst>
            <a:ext uri="{63B3BB69-23CF-44E3-9099-C40C66FF867C}">
              <a14:compatExt xmlns:a14="http://schemas.microsoft.com/office/drawing/2010/main" spid="_x0000_s61441"/>
            </a:ext>
            <a:ext uri="{FF2B5EF4-FFF2-40B4-BE49-F238E27FC236}">
              <a16:creationId xmlns:a16="http://schemas.microsoft.com/office/drawing/2014/main" id="{E5B751CF-C135-4D88-99E9-9A9468392E4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2" name="CommandButton1" hidden="1">
          <a:extLst>
            <a:ext uri="{63B3BB69-23CF-44E3-9099-C40C66FF867C}">
              <a14:compatExt xmlns:a14="http://schemas.microsoft.com/office/drawing/2010/main" spid="_x0000_s61441"/>
            </a:ext>
            <a:ext uri="{FF2B5EF4-FFF2-40B4-BE49-F238E27FC236}">
              <a16:creationId xmlns:a16="http://schemas.microsoft.com/office/drawing/2014/main" id="{E91C9C98-BBA7-433D-943E-2B6D6A72BB1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3" name="CommandButton1" hidden="1">
          <a:extLst>
            <a:ext uri="{63B3BB69-23CF-44E3-9099-C40C66FF867C}">
              <a14:compatExt xmlns:a14="http://schemas.microsoft.com/office/drawing/2010/main" spid="_x0000_s61441"/>
            </a:ext>
            <a:ext uri="{FF2B5EF4-FFF2-40B4-BE49-F238E27FC236}">
              <a16:creationId xmlns:a16="http://schemas.microsoft.com/office/drawing/2014/main" id="{6426628F-006C-4FB7-A702-F00167148C7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4" name="CommandButton1" hidden="1">
          <a:extLst>
            <a:ext uri="{63B3BB69-23CF-44E3-9099-C40C66FF867C}">
              <a14:compatExt xmlns:a14="http://schemas.microsoft.com/office/drawing/2010/main" spid="_x0000_s61441"/>
            </a:ext>
            <a:ext uri="{FF2B5EF4-FFF2-40B4-BE49-F238E27FC236}">
              <a16:creationId xmlns:a16="http://schemas.microsoft.com/office/drawing/2014/main" id="{78BB6682-3EA0-448F-BEAF-8C43530AEBE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5" name="CommandButton1" hidden="1">
          <a:extLst>
            <a:ext uri="{63B3BB69-23CF-44E3-9099-C40C66FF867C}">
              <a14:compatExt xmlns:a14="http://schemas.microsoft.com/office/drawing/2010/main" spid="_x0000_s61441"/>
            </a:ext>
            <a:ext uri="{FF2B5EF4-FFF2-40B4-BE49-F238E27FC236}">
              <a16:creationId xmlns:a16="http://schemas.microsoft.com/office/drawing/2014/main" id="{BAC98A7C-DF73-41ED-ACF9-9EF92CB07176}"/>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6" name="CommandButton1" hidden="1">
          <a:extLst>
            <a:ext uri="{63B3BB69-23CF-44E3-9099-C40C66FF867C}">
              <a14:compatExt xmlns:a14="http://schemas.microsoft.com/office/drawing/2010/main" spid="_x0000_s61441"/>
            </a:ext>
            <a:ext uri="{FF2B5EF4-FFF2-40B4-BE49-F238E27FC236}">
              <a16:creationId xmlns:a16="http://schemas.microsoft.com/office/drawing/2014/main" id="{9EB31DEA-7BA0-4046-86EC-F09F9193124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7" name="CommandButton1" hidden="1">
          <a:extLst>
            <a:ext uri="{63B3BB69-23CF-44E3-9099-C40C66FF867C}">
              <a14:compatExt xmlns:a14="http://schemas.microsoft.com/office/drawing/2010/main" spid="_x0000_s61441"/>
            </a:ext>
            <a:ext uri="{FF2B5EF4-FFF2-40B4-BE49-F238E27FC236}">
              <a16:creationId xmlns:a16="http://schemas.microsoft.com/office/drawing/2014/main" id="{32DE84DB-D6EB-410E-AD84-B3F009FDFD6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8" name="CommandButton1" hidden="1">
          <a:extLst>
            <a:ext uri="{63B3BB69-23CF-44E3-9099-C40C66FF867C}">
              <a14:compatExt xmlns:a14="http://schemas.microsoft.com/office/drawing/2010/main" spid="_x0000_s61441"/>
            </a:ext>
            <a:ext uri="{FF2B5EF4-FFF2-40B4-BE49-F238E27FC236}">
              <a16:creationId xmlns:a16="http://schemas.microsoft.com/office/drawing/2014/main" id="{DA4E840F-E8D9-4D72-BB14-A8CC0BF4E65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09" name="CommandButton1" hidden="1">
          <a:extLst>
            <a:ext uri="{63B3BB69-23CF-44E3-9099-C40C66FF867C}">
              <a14:compatExt xmlns:a14="http://schemas.microsoft.com/office/drawing/2010/main" spid="_x0000_s61441"/>
            </a:ext>
            <a:ext uri="{FF2B5EF4-FFF2-40B4-BE49-F238E27FC236}">
              <a16:creationId xmlns:a16="http://schemas.microsoft.com/office/drawing/2014/main" id="{0B59B349-F7AB-4048-9285-995DC5F3C1A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0" name="CommandButton1" hidden="1">
          <a:extLst>
            <a:ext uri="{63B3BB69-23CF-44E3-9099-C40C66FF867C}">
              <a14:compatExt xmlns:a14="http://schemas.microsoft.com/office/drawing/2010/main" spid="_x0000_s61441"/>
            </a:ext>
            <a:ext uri="{FF2B5EF4-FFF2-40B4-BE49-F238E27FC236}">
              <a16:creationId xmlns:a16="http://schemas.microsoft.com/office/drawing/2014/main" id="{C6427638-CE70-4ADD-A39C-57DA6EBEB61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1" name="CommandButton1" hidden="1">
          <a:extLst>
            <a:ext uri="{63B3BB69-23CF-44E3-9099-C40C66FF867C}">
              <a14:compatExt xmlns:a14="http://schemas.microsoft.com/office/drawing/2010/main" spid="_x0000_s61441"/>
            </a:ext>
            <a:ext uri="{FF2B5EF4-FFF2-40B4-BE49-F238E27FC236}">
              <a16:creationId xmlns:a16="http://schemas.microsoft.com/office/drawing/2014/main" id="{90553D7B-621D-4F1F-8CB7-CF9FA6A8C1A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2" name="CommandButton1" hidden="1">
          <a:extLst>
            <a:ext uri="{63B3BB69-23CF-44E3-9099-C40C66FF867C}">
              <a14:compatExt xmlns:a14="http://schemas.microsoft.com/office/drawing/2010/main" spid="_x0000_s61441"/>
            </a:ext>
            <a:ext uri="{FF2B5EF4-FFF2-40B4-BE49-F238E27FC236}">
              <a16:creationId xmlns:a16="http://schemas.microsoft.com/office/drawing/2014/main" id="{7036EBCC-E9DB-43F2-9714-5433ED36ED0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3" name="CommandButton1" hidden="1">
          <a:extLst>
            <a:ext uri="{63B3BB69-23CF-44E3-9099-C40C66FF867C}">
              <a14:compatExt xmlns:a14="http://schemas.microsoft.com/office/drawing/2010/main" spid="_x0000_s61441"/>
            </a:ext>
            <a:ext uri="{FF2B5EF4-FFF2-40B4-BE49-F238E27FC236}">
              <a16:creationId xmlns:a16="http://schemas.microsoft.com/office/drawing/2014/main" id="{AF48AC3F-3291-4524-AB22-5B8948C5E7C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4" name="CommandButton1" hidden="1">
          <a:extLst>
            <a:ext uri="{63B3BB69-23CF-44E3-9099-C40C66FF867C}">
              <a14:compatExt xmlns:a14="http://schemas.microsoft.com/office/drawing/2010/main" spid="_x0000_s61441"/>
            </a:ext>
            <a:ext uri="{FF2B5EF4-FFF2-40B4-BE49-F238E27FC236}">
              <a16:creationId xmlns:a16="http://schemas.microsoft.com/office/drawing/2014/main" id="{C8D0A090-4B99-4556-8DC9-405885A03A9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5" name="CommandButton1" hidden="1">
          <a:extLst>
            <a:ext uri="{63B3BB69-23CF-44E3-9099-C40C66FF867C}">
              <a14:compatExt xmlns:a14="http://schemas.microsoft.com/office/drawing/2010/main" spid="_x0000_s61441"/>
            </a:ext>
            <a:ext uri="{FF2B5EF4-FFF2-40B4-BE49-F238E27FC236}">
              <a16:creationId xmlns:a16="http://schemas.microsoft.com/office/drawing/2014/main" id="{8488B468-FD20-4628-AD55-F6F07AAC1DE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716" name="CommandButton1" hidden="1">
          <a:extLst>
            <a:ext uri="{63B3BB69-23CF-44E3-9099-C40C66FF867C}">
              <a14:compatExt xmlns:a14="http://schemas.microsoft.com/office/drawing/2010/main" spid="_x0000_s61441"/>
            </a:ext>
            <a:ext uri="{FF2B5EF4-FFF2-40B4-BE49-F238E27FC236}">
              <a16:creationId xmlns:a16="http://schemas.microsoft.com/office/drawing/2014/main" id="{A768A005-F40F-4C1B-A3F8-068DECC248EB}"/>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7" name="CommandButton1" hidden="1">
          <a:extLst>
            <a:ext uri="{63B3BB69-23CF-44E3-9099-C40C66FF867C}">
              <a14:compatExt xmlns:a14="http://schemas.microsoft.com/office/drawing/2010/main" spid="_x0000_s61441"/>
            </a:ext>
            <a:ext uri="{FF2B5EF4-FFF2-40B4-BE49-F238E27FC236}">
              <a16:creationId xmlns:a16="http://schemas.microsoft.com/office/drawing/2014/main" id="{11E93368-6C7E-4D4E-8629-08164EFA273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8" name="CommandButton1" hidden="1">
          <a:extLst>
            <a:ext uri="{63B3BB69-23CF-44E3-9099-C40C66FF867C}">
              <a14:compatExt xmlns:a14="http://schemas.microsoft.com/office/drawing/2010/main" spid="_x0000_s61441"/>
            </a:ext>
            <a:ext uri="{FF2B5EF4-FFF2-40B4-BE49-F238E27FC236}">
              <a16:creationId xmlns:a16="http://schemas.microsoft.com/office/drawing/2014/main" id="{AF234BE8-F683-4DE6-96C3-5AE1397AE40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19" name="CommandButton1" hidden="1">
          <a:extLst>
            <a:ext uri="{63B3BB69-23CF-44E3-9099-C40C66FF867C}">
              <a14:compatExt xmlns:a14="http://schemas.microsoft.com/office/drawing/2010/main" spid="_x0000_s61441"/>
            </a:ext>
            <a:ext uri="{FF2B5EF4-FFF2-40B4-BE49-F238E27FC236}">
              <a16:creationId xmlns:a16="http://schemas.microsoft.com/office/drawing/2014/main" id="{E1493269-0876-443B-B53F-010F5D776B4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0" name="CommandButton1" hidden="1">
          <a:extLst>
            <a:ext uri="{63B3BB69-23CF-44E3-9099-C40C66FF867C}">
              <a14:compatExt xmlns:a14="http://schemas.microsoft.com/office/drawing/2010/main" spid="_x0000_s61441"/>
            </a:ext>
            <a:ext uri="{FF2B5EF4-FFF2-40B4-BE49-F238E27FC236}">
              <a16:creationId xmlns:a16="http://schemas.microsoft.com/office/drawing/2014/main" id="{DC3E24E6-4843-4719-9CEC-4572E97719D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1" name="CommandButton1" hidden="1">
          <a:extLst>
            <a:ext uri="{63B3BB69-23CF-44E3-9099-C40C66FF867C}">
              <a14:compatExt xmlns:a14="http://schemas.microsoft.com/office/drawing/2010/main" spid="_x0000_s61441"/>
            </a:ext>
            <a:ext uri="{FF2B5EF4-FFF2-40B4-BE49-F238E27FC236}">
              <a16:creationId xmlns:a16="http://schemas.microsoft.com/office/drawing/2014/main" id="{2C0D576F-3B91-4EBA-AA27-829E17FEACD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2" name="CommandButton1" hidden="1">
          <a:extLst>
            <a:ext uri="{63B3BB69-23CF-44E3-9099-C40C66FF867C}">
              <a14:compatExt xmlns:a14="http://schemas.microsoft.com/office/drawing/2010/main" spid="_x0000_s61441"/>
            </a:ext>
            <a:ext uri="{FF2B5EF4-FFF2-40B4-BE49-F238E27FC236}">
              <a16:creationId xmlns:a16="http://schemas.microsoft.com/office/drawing/2014/main" id="{33290B16-D345-447F-BCFC-829E06BAC12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3" name="CommandButton1" hidden="1">
          <a:extLst>
            <a:ext uri="{63B3BB69-23CF-44E3-9099-C40C66FF867C}">
              <a14:compatExt xmlns:a14="http://schemas.microsoft.com/office/drawing/2010/main" spid="_x0000_s61441"/>
            </a:ext>
            <a:ext uri="{FF2B5EF4-FFF2-40B4-BE49-F238E27FC236}">
              <a16:creationId xmlns:a16="http://schemas.microsoft.com/office/drawing/2014/main" id="{A0FAB89E-B18C-48CD-B198-81FBBCF716B8}"/>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4" name="CommandButton1" hidden="1">
          <a:extLst>
            <a:ext uri="{63B3BB69-23CF-44E3-9099-C40C66FF867C}">
              <a14:compatExt xmlns:a14="http://schemas.microsoft.com/office/drawing/2010/main" spid="_x0000_s61441"/>
            </a:ext>
            <a:ext uri="{FF2B5EF4-FFF2-40B4-BE49-F238E27FC236}">
              <a16:creationId xmlns:a16="http://schemas.microsoft.com/office/drawing/2014/main" id="{DA71BE63-CEB0-4844-823F-6A75702D680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5" name="CommandButton1" hidden="1">
          <a:extLst>
            <a:ext uri="{63B3BB69-23CF-44E3-9099-C40C66FF867C}">
              <a14:compatExt xmlns:a14="http://schemas.microsoft.com/office/drawing/2010/main" spid="_x0000_s61441"/>
            </a:ext>
            <a:ext uri="{FF2B5EF4-FFF2-40B4-BE49-F238E27FC236}">
              <a16:creationId xmlns:a16="http://schemas.microsoft.com/office/drawing/2014/main" id="{9614B763-5B6A-46CB-BF35-129F19EDAD0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6" name="CommandButton1" hidden="1">
          <a:extLst>
            <a:ext uri="{63B3BB69-23CF-44E3-9099-C40C66FF867C}">
              <a14:compatExt xmlns:a14="http://schemas.microsoft.com/office/drawing/2010/main" spid="_x0000_s61441"/>
            </a:ext>
            <a:ext uri="{FF2B5EF4-FFF2-40B4-BE49-F238E27FC236}">
              <a16:creationId xmlns:a16="http://schemas.microsoft.com/office/drawing/2014/main" id="{6A222E08-4BDF-4CFF-9ECF-D19382F50E0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7" name="CommandButton1" hidden="1">
          <a:extLst>
            <a:ext uri="{63B3BB69-23CF-44E3-9099-C40C66FF867C}">
              <a14:compatExt xmlns:a14="http://schemas.microsoft.com/office/drawing/2010/main" spid="_x0000_s61441"/>
            </a:ext>
            <a:ext uri="{FF2B5EF4-FFF2-40B4-BE49-F238E27FC236}">
              <a16:creationId xmlns:a16="http://schemas.microsoft.com/office/drawing/2014/main" id="{D22C524A-F51F-4000-8182-B4D5F607399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8" name="CommandButton1" hidden="1">
          <a:extLst>
            <a:ext uri="{63B3BB69-23CF-44E3-9099-C40C66FF867C}">
              <a14:compatExt xmlns:a14="http://schemas.microsoft.com/office/drawing/2010/main" spid="_x0000_s61441"/>
            </a:ext>
            <a:ext uri="{FF2B5EF4-FFF2-40B4-BE49-F238E27FC236}">
              <a16:creationId xmlns:a16="http://schemas.microsoft.com/office/drawing/2014/main" id="{2803ECB0-95B3-4D2A-9D02-6864F1D8FEF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29" name="CommandButton1" hidden="1">
          <a:extLst>
            <a:ext uri="{63B3BB69-23CF-44E3-9099-C40C66FF867C}">
              <a14:compatExt xmlns:a14="http://schemas.microsoft.com/office/drawing/2010/main" spid="_x0000_s61441"/>
            </a:ext>
            <a:ext uri="{FF2B5EF4-FFF2-40B4-BE49-F238E27FC236}">
              <a16:creationId xmlns:a16="http://schemas.microsoft.com/office/drawing/2014/main" id="{ACCEC722-2B40-432F-847B-B6FBECB3B76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0" name="CommandButton1" hidden="1">
          <a:extLst>
            <a:ext uri="{63B3BB69-23CF-44E3-9099-C40C66FF867C}">
              <a14:compatExt xmlns:a14="http://schemas.microsoft.com/office/drawing/2010/main" spid="_x0000_s61441"/>
            </a:ext>
            <a:ext uri="{FF2B5EF4-FFF2-40B4-BE49-F238E27FC236}">
              <a16:creationId xmlns:a16="http://schemas.microsoft.com/office/drawing/2014/main" id="{3048809D-9F33-4D8A-B779-E258013ECB2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1" name="CommandButton1" hidden="1">
          <a:extLst>
            <a:ext uri="{63B3BB69-23CF-44E3-9099-C40C66FF867C}">
              <a14:compatExt xmlns:a14="http://schemas.microsoft.com/office/drawing/2010/main" spid="_x0000_s61441"/>
            </a:ext>
            <a:ext uri="{FF2B5EF4-FFF2-40B4-BE49-F238E27FC236}">
              <a16:creationId xmlns:a16="http://schemas.microsoft.com/office/drawing/2014/main" id="{EC9FC988-8CB4-43C9-AD72-6344E536DE6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2" name="CommandButton1" hidden="1">
          <a:extLst>
            <a:ext uri="{63B3BB69-23CF-44E3-9099-C40C66FF867C}">
              <a14:compatExt xmlns:a14="http://schemas.microsoft.com/office/drawing/2010/main" spid="_x0000_s61441"/>
            </a:ext>
            <a:ext uri="{FF2B5EF4-FFF2-40B4-BE49-F238E27FC236}">
              <a16:creationId xmlns:a16="http://schemas.microsoft.com/office/drawing/2014/main" id="{45D25AA4-8306-4244-9D5C-84F99FFD5F2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3" name="CommandButton1" hidden="1">
          <a:extLst>
            <a:ext uri="{63B3BB69-23CF-44E3-9099-C40C66FF867C}">
              <a14:compatExt xmlns:a14="http://schemas.microsoft.com/office/drawing/2010/main" spid="_x0000_s61441"/>
            </a:ext>
            <a:ext uri="{FF2B5EF4-FFF2-40B4-BE49-F238E27FC236}">
              <a16:creationId xmlns:a16="http://schemas.microsoft.com/office/drawing/2014/main" id="{A28E4D98-AADA-454E-A451-E32F95CADD9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4" name="CommandButton1" hidden="1">
          <a:extLst>
            <a:ext uri="{63B3BB69-23CF-44E3-9099-C40C66FF867C}">
              <a14:compatExt xmlns:a14="http://schemas.microsoft.com/office/drawing/2010/main" spid="_x0000_s61441"/>
            </a:ext>
            <a:ext uri="{FF2B5EF4-FFF2-40B4-BE49-F238E27FC236}">
              <a16:creationId xmlns:a16="http://schemas.microsoft.com/office/drawing/2014/main" id="{C26FB48A-77A1-4DDD-8EFE-19B2D6EE6CC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5" name="CommandButton1" hidden="1">
          <a:extLst>
            <a:ext uri="{63B3BB69-23CF-44E3-9099-C40C66FF867C}">
              <a14:compatExt xmlns:a14="http://schemas.microsoft.com/office/drawing/2010/main" spid="_x0000_s61441"/>
            </a:ext>
            <a:ext uri="{FF2B5EF4-FFF2-40B4-BE49-F238E27FC236}">
              <a16:creationId xmlns:a16="http://schemas.microsoft.com/office/drawing/2014/main" id="{C5FBE3A9-A886-4A20-8EC5-941373BB1B5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6" name="CommandButton1" hidden="1">
          <a:extLst>
            <a:ext uri="{63B3BB69-23CF-44E3-9099-C40C66FF867C}">
              <a14:compatExt xmlns:a14="http://schemas.microsoft.com/office/drawing/2010/main" spid="_x0000_s61441"/>
            </a:ext>
            <a:ext uri="{FF2B5EF4-FFF2-40B4-BE49-F238E27FC236}">
              <a16:creationId xmlns:a16="http://schemas.microsoft.com/office/drawing/2014/main" id="{43634D8C-062E-4762-BEC0-D9DEDF56B73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7" name="CommandButton1" hidden="1">
          <a:extLst>
            <a:ext uri="{63B3BB69-23CF-44E3-9099-C40C66FF867C}">
              <a14:compatExt xmlns:a14="http://schemas.microsoft.com/office/drawing/2010/main" spid="_x0000_s61441"/>
            </a:ext>
            <a:ext uri="{FF2B5EF4-FFF2-40B4-BE49-F238E27FC236}">
              <a16:creationId xmlns:a16="http://schemas.microsoft.com/office/drawing/2014/main" id="{D32BF437-2CD5-4BB3-A381-531C74A3CCE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738" name="CommandButton1" hidden="1">
          <a:extLst>
            <a:ext uri="{63B3BB69-23CF-44E3-9099-C40C66FF867C}">
              <a14:compatExt xmlns:a14="http://schemas.microsoft.com/office/drawing/2010/main" spid="_x0000_s61441"/>
            </a:ext>
            <a:ext uri="{FF2B5EF4-FFF2-40B4-BE49-F238E27FC236}">
              <a16:creationId xmlns:a16="http://schemas.microsoft.com/office/drawing/2014/main" id="{7AEA19E1-B492-4BCC-B984-CF6227A594A2}"/>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39" name="CommandButton1" hidden="1">
          <a:extLst>
            <a:ext uri="{63B3BB69-23CF-44E3-9099-C40C66FF867C}">
              <a14:compatExt xmlns:a14="http://schemas.microsoft.com/office/drawing/2010/main" spid="_x0000_s61441"/>
            </a:ext>
            <a:ext uri="{FF2B5EF4-FFF2-40B4-BE49-F238E27FC236}">
              <a16:creationId xmlns:a16="http://schemas.microsoft.com/office/drawing/2014/main" id="{E9FD7279-1FC3-4A74-8C9D-EB41FC6EA35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0" name="CommandButton1" hidden="1">
          <a:extLst>
            <a:ext uri="{63B3BB69-23CF-44E3-9099-C40C66FF867C}">
              <a14:compatExt xmlns:a14="http://schemas.microsoft.com/office/drawing/2010/main" spid="_x0000_s61441"/>
            </a:ext>
            <a:ext uri="{FF2B5EF4-FFF2-40B4-BE49-F238E27FC236}">
              <a16:creationId xmlns:a16="http://schemas.microsoft.com/office/drawing/2014/main" id="{F9C7F557-D1F6-4D68-B16C-84A6A3516F2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1" name="CommandButton1" hidden="1">
          <a:extLst>
            <a:ext uri="{63B3BB69-23CF-44E3-9099-C40C66FF867C}">
              <a14:compatExt xmlns:a14="http://schemas.microsoft.com/office/drawing/2010/main" spid="_x0000_s61441"/>
            </a:ext>
            <a:ext uri="{FF2B5EF4-FFF2-40B4-BE49-F238E27FC236}">
              <a16:creationId xmlns:a16="http://schemas.microsoft.com/office/drawing/2014/main" id="{9354245C-E3E1-4CD8-A6F1-36B347555F0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2" name="CommandButton1" hidden="1">
          <a:extLst>
            <a:ext uri="{63B3BB69-23CF-44E3-9099-C40C66FF867C}">
              <a14:compatExt xmlns:a14="http://schemas.microsoft.com/office/drawing/2010/main" spid="_x0000_s61441"/>
            </a:ext>
            <a:ext uri="{FF2B5EF4-FFF2-40B4-BE49-F238E27FC236}">
              <a16:creationId xmlns:a16="http://schemas.microsoft.com/office/drawing/2014/main" id="{C5BA21AC-E355-4419-B78C-08AF79A6C4C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3" name="CommandButton1" hidden="1">
          <a:extLst>
            <a:ext uri="{63B3BB69-23CF-44E3-9099-C40C66FF867C}">
              <a14:compatExt xmlns:a14="http://schemas.microsoft.com/office/drawing/2010/main" spid="_x0000_s61441"/>
            </a:ext>
            <a:ext uri="{FF2B5EF4-FFF2-40B4-BE49-F238E27FC236}">
              <a16:creationId xmlns:a16="http://schemas.microsoft.com/office/drawing/2014/main" id="{ED3FFA4B-4AA4-4194-A01A-39D33B3C19EB}"/>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4" name="CommandButton1" hidden="1">
          <a:extLst>
            <a:ext uri="{63B3BB69-23CF-44E3-9099-C40C66FF867C}">
              <a14:compatExt xmlns:a14="http://schemas.microsoft.com/office/drawing/2010/main" spid="_x0000_s61441"/>
            </a:ext>
            <a:ext uri="{FF2B5EF4-FFF2-40B4-BE49-F238E27FC236}">
              <a16:creationId xmlns:a16="http://schemas.microsoft.com/office/drawing/2014/main" id="{A1EE37F3-25F3-476E-B847-31C1DB32C58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5" name="CommandButton1" hidden="1">
          <a:extLst>
            <a:ext uri="{63B3BB69-23CF-44E3-9099-C40C66FF867C}">
              <a14:compatExt xmlns:a14="http://schemas.microsoft.com/office/drawing/2010/main" spid="_x0000_s61441"/>
            </a:ext>
            <a:ext uri="{FF2B5EF4-FFF2-40B4-BE49-F238E27FC236}">
              <a16:creationId xmlns:a16="http://schemas.microsoft.com/office/drawing/2014/main" id="{CA5332E5-97FF-474C-8273-B2A2F669DF8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6" name="CommandButton1" hidden="1">
          <a:extLst>
            <a:ext uri="{63B3BB69-23CF-44E3-9099-C40C66FF867C}">
              <a14:compatExt xmlns:a14="http://schemas.microsoft.com/office/drawing/2010/main" spid="_x0000_s61441"/>
            </a:ext>
            <a:ext uri="{FF2B5EF4-FFF2-40B4-BE49-F238E27FC236}">
              <a16:creationId xmlns:a16="http://schemas.microsoft.com/office/drawing/2014/main" id="{027EA1BF-F539-458E-B924-24403DC8D0B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7" name="CommandButton1" hidden="1">
          <a:extLst>
            <a:ext uri="{63B3BB69-23CF-44E3-9099-C40C66FF867C}">
              <a14:compatExt xmlns:a14="http://schemas.microsoft.com/office/drawing/2010/main" spid="_x0000_s61441"/>
            </a:ext>
            <a:ext uri="{FF2B5EF4-FFF2-40B4-BE49-F238E27FC236}">
              <a16:creationId xmlns:a16="http://schemas.microsoft.com/office/drawing/2014/main" id="{FD1A3583-2D98-4DFC-9515-B8EED01D4C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8" name="CommandButton1" hidden="1">
          <a:extLst>
            <a:ext uri="{63B3BB69-23CF-44E3-9099-C40C66FF867C}">
              <a14:compatExt xmlns:a14="http://schemas.microsoft.com/office/drawing/2010/main" spid="_x0000_s61441"/>
            </a:ext>
            <a:ext uri="{FF2B5EF4-FFF2-40B4-BE49-F238E27FC236}">
              <a16:creationId xmlns:a16="http://schemas.microsoft.com/office/drawing/2014/main" id="{EF78B338-3047-48A9-B3CB-845B6F7E59A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49" name="CommandButton1" hidden="1">
          <a:extLst>
            <a:ext uri="{63B3BB69-23CF-44E3-9099-C40C66FF867C}">
              <a14:compatExt xmlns:a14="http://schemas.microsoft.com/office/drawing/2010/main" spid="_x0000_s61441"/>
            </a:ext>
            <a:ext uri="{FF2B5EF4-FFF2-40B4-BE49-F238E27FC236}">
              <a16:creationId xmlns:a16="http://schemas.microsoft.com/office/drawing/2014/main" id="{7D86DFD9-D3B1-4D49-B695-69DDCB4E45E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0" name="CommandButton1" hidden="1">
          <a:extLst>
            <a:ext uri="{63B3BB69-23CF-44E3-9099-C40C66FF867C}">
              <a14:compatExt xmlns:a14="http://schemas.microsoft.com/office/drawing/2010/main" spid="_x0000_s61441"/>
            </a:ext>
            <a:ext uri="{FF2B5EF4-FFF2-40B4-BE49-F238E27FC236}">
              <a16:creationId xmlns:a16="http://schemas.microsoft.com/office/drawing/2014/main" id="{21190AE4-5795-42EF-BC80-AA926551362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1" name="CommandButton1" hidden="1">
          <a:extLst>
            <a:ext uri="{63B3BB69-23CF-44E3-9099-C40C66FF867C}">
              <a14:compatExt xmlns:a14="http://schemas.microsoft.com/office/drawing/2010/main" spid="_x0000_s61441"/>
            </a:ext>
            <a:ext uri="{FF2B5EF4-FFF2-40B4-BE49-F238E27FC236}">
              <a16:creationId xmlns:a16="http://schemas.microsoft.com/office/drawing/2014/main" id="{AF31E2E5-1B60-49D5-A809-E88003A2262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2" name="CommandButton1" hidden="1">
          <a:extLst>
            <a:ext uri="{63B3BB69-23CF-44E3-9099-C40C66FF867C}">
              <a14:compatExt xmlns:a14="http://schemas.microsoft.com/office/drawing/2010/main" spid="_x0000_s61441"/>
            </a:ext>
            <a:ext uri="{FF2B5EF4-FFF2-40B4-BE49-F238E27FC236}">
              <a16:creationId xmlns:a16="http://schemas.microsoft.com/office/drawing/2014/main" id="{04E7AEE0-E1DC-414A-B31B-8575F0C16D84}"/>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3" name="CommandButton1" hidden="1">
          <a:extLst>
            <a:ext uri="{63B3BB69-23CF-44E3-9099-C40C66FF867C}">
              <a14:compatExt xmlns:a14="http://schemas.microsoft.com/office/drawing/2010/main" spid="_x0000_s61441"/>
            </a:ext>
            <a:ext uri="{FF2B5EF4-FFF2-40B4-BE49-F238E27FC236}">
              <a16:creationId xmlns:a16="http://schemas.microsoft.com/office/drawing/2014/main" id="{B1DA2811-EA40-42DF-BA52-1820E687EBC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4" name="CommandButton1" hidden="1">
          <a:extLst>
            <a:ext uri="{63B3BB69-23CF-44E3-9099-C40C66FF867C}">
              <a14:compatExt xmlns:a14="http://schemas.microsoft.com/office/drawing/2010/main" spid="_x0000_s61441"/>
            </a:ext>
            <a:ext uri="{FF2B5EF4-FFF2-40B4-BE49-F238E27FC236}">
              <a16:creationId xmlns:a16="http://schemas.microsoft.com/office/drawing/2014/main" id="{23EA2558-CBD0-46E3-B744-AA6398309C5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5" name="CommandButton1" hidden="1">
          <a:extLst>
            <a:ext uri="{63B3BB69-23CF-44E3-9099-C40C66FF867C}">
              <a14:compatExt xmlns:a14="http://schemas.microsoft.com/office/drawing/2010/main" spid="_x0000_s61441"/>
            </a:ext>
            <a:ext uri="{FF2B5EF4-FFF2-40B4-BE49-F238E27FC236}">
              <a16:creationId xmlns:a16="http://schemas.microsoft.com/office/drawing/2014/main" id="{1580A996-3ECB-49AC-BBE3-672BBF06ABB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6" name="CommandButton1" hidden="1">
          <a:extLst>
            <a:ext uri="{63B3BB69-23CF-44E3-9099-C40C66FF867C}">
              <a14:compatExt xmlns:a14="http://schemas.microsoft.com/office/drawing/2010/main" spid="_x0000_s61441"/>
            </a:ext>
            <a:ext uri="{FF2B5EF4-FFF2-40B4-BE49-F238E27FC236}">
              <a16:creationId xmlns:a16="http://schemas.microsoft.com/office/drawing/2014/main" id="{FCF2299C-365A-47A5-9691-E7EDE8CE27A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7" name="CommandButton1" hidden="1">
          <a:extLst>
            <a:ext uri="{63B3BB69-23CF-44E3-9099-C40C66FF867C}">
              <a14:compatExt xmlns:a14="http://schemas.microsoft.com/office/drawing/2010/main" spid="_x0000_s61441"/>
            </a:ext>
            <a:ext uri="{FF2B5EF4-FFF2-40B4-BE49-F238E27FC236}">
              <a16:creationId xmlns:a16="http://schemas.microsoft.com/office/drawing/2014/main" id="{14AFDB6D-88D6-4B36-B1DB-F19D0389552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8" name="CommandButton1" hidden="1">
          <a:extLst>
            <a:ext uri="{63B3BB69-23CF-44E3-9099-C40C66FF867C}">
              <a14:compatExt xmlns:a14="http://schemas.microsoft.com/office/drawing/2010/main" spid="_x0000_s61441"/>
            </a:ext>
            <a:ext uri="{FF2B5EF4-FFF2-40B4-BE49-F238E27FC236}">
              <a16:creationId xmlns:a16="http://schemas.microsoft.com/office/drawing/2014/main" id="{58D1B3A3-467A-46BE-95B7-8E253F14915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59" name="CommandButton1" hidden="1">
          <a:extLst>
            <a:ext uri="{63B3BB69-23CF-44E3-9099-C40C66FF867C}">
              <a14:compatExt xmlns:a14="http://schemas.microsoft.com/office/drawing/2010/main" spid="_x0000_s61441"/>
            </a:ext>
            <a:ext uri="{FF2B5EF4-FFF2-40B4-BE49-F238E27FC236}">
              <a16:creationId xmlns:a16="http://schemas.microsoft.com/office/drawing/2014/main" id="{F4562DAB-4253-4D92-B23C-6926EBEF427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760" name="CommandButton1" hidden="1">
          <a:extLst>
            <a:ext uri="{63B3BB69-23CF-44E3-9099-C40C66FF867C}">
              <a14:compatExt xmlns:a14="http://schemas.microsoft.com/office/drawing/2010/main" spid="_x0000_s61441"/>
            </a:ext>
            <a:ext uri="{FF2B5EF4-FFF2-40B4-BE49-F238E27FC236}">
              <a16:creationId xmlns:a16="http://schemas.microsoft.com/office/drawing/2014/main" id="{55DD5A2E-12C8-48FA-B2AF-E3CB38F9AC9F}"/>
            </a:ext>
          </a:extLst>
        </xdr:cNvPr>
        <xdr:cNvSpPr/>
      </xdr:nvSpPr>
      <xdr:spPr bwMode="auto">
        <a:xfrm>
          <a:off x="20085050" y="5264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1" name="CommandButton1" hidden="1">
          <a:extLst>
            <a:ext uri="{63B3BB69-23CF-44E3-9099-C40C66FF867C}">
              <a14:compatExt xmlns:a14="http://schemas.microsoft.com/office/drawing/2010/main" spid="_x0000_s61441"/>
            </a:ext>
            <a:ext uri="{FF2B5EF4-FFF2-40B4-BE49-F238E27FC236}">
              <a16:creationId xmlns:a16="http://schemas.microsoft.com/office/drawing/2014/main" id="{A1DC6F65-B5E3-4587-8D32-34AB129EAB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2" name="CommandButton1" hidden="1">
          <a:extLst>
            <a:ext uri="{63B3BB69-23CF-44E3-9099-C40C66FF867C}">
              <a14:compatExt xmlns:a14="http://schemas.microsoft.com/office/drawing/2010/main" spid="_x0000_s61441"/>
            </a:ext>
            <a:ext uri="{FF2B5EF4-FFF2-40B4-BE49-F238E27FC236}">
              <a16:creationId xmlns:a16="http://schemas.microsoft.com/office/drawing/2014/main" id="{EC080FA3-1600-410D-A56E-3CED8E94896E}"/>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3" name="CommandButton1" hidden="1">
          <a:extLst>
            <a:ext uri="{63B3BB69-23CF-44E3-9099-C40C66FF867C}">
              <a14:compatExt xmlns:a14="http://schemas.microsoft.com/office/drawing/2010/main" spid="_x0000_s61441"/>
            </a:ext>
            <a:ext uri="{FF2B5EF4-FFF2-40B4-BE49-F238E27FC236}">
              <a16:creationId xmlns:a16="http://schemas.microsoft.com/office/drawing/2014/main" id="{4A790615-CAF9-4D6D-B0E0-9F90DE65765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4" name="CommandButton1" hidden="1">
          <a:extLst>
            <a:ext uri="{63B3BB69-23CF-44E3-9099-C40C66FF867C}">
              <a14:compatExt xmlns:a14="http://schemas.microsoft.com/office/drawing/2010/main" spid="_x0000_s61441"/>
            </a:ext>
            <a:ext uri="{FF2B5EF4-FFF2-40B4-BE49-F238E27FC236}">
              <a16:creationId xmlns:a16="http://schemas.microsoft.com/office/drawing/2014/main" id="{63578491-2F74-4FE5-9A44-9F50EB1106A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5" name="CommandButton1" hidden="1">
          <a:extLst>
            <a:ext uri="{63B3BB69-23CF-44E3-9099-C40C66FF867C}">
              <a14:compatExt xmlns:a14="http://schemas.microsoft.com/office/drawing/2010/main" spid="_x0000_s61441"/>
            </a:ext>
            <a:ext uri="{FF2B5EF4-FFF2-40B4-BE49-F238E27FC236}">
              <a16:creationId xmlns:a16="http://schemas.microsoft.com/office/drawing/2014/main" id="{F7C8EE9A-2B1B-4EF1-BE10-84A49483483A}"/>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6" name="CommandButton1" hidden="1">
          <a:extLst>
            <a:ext uri="{63B3BB69-23CF-44E3-9099-C40C66FF867C}">
              <a14:compatExt xmlns:a14="http://schemas.microsoft.com/office/drawing/2010/main" spid="_x0000_s61441"/>
            </a:ext>
            <a:ext uri="{FF2B5EF4-FFF2-40B4-BE49-F238E27FC236}">
              <a16:creationId xmlns:a16="http://schemas.microsoft.com/office/drawing/2014/main" id="{BCFFDC5C-9536-4E5D-8BD7-A34920AD9FC0}"/>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7" name="CommandButton1" hidden="1">
          <a:extLst>
            <a:ext uri="{63B3BB69-23CF-44E3-9099-C40C66FF867C}">
              <a14:compatExt xmlns:a14="http://schemas.microsoft.com/office/drawing/2010/main" spid="_x0000_s61441"/>
            </a:ext>
            <a:ext uri="{FF2B5EF4-FFF2-40B4-BE49-F238E27FC236}">
              <a16:creationId xmlns:a16="http://schemas.microsoft.com/office/drawing/2014/main" id="{D3AD29FD-9013-426D-A6CE-105E88CBCEC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8" name="CommandButton1" hidden="1">
          <a:extLst>
            <a:ext uri="{63B3BB69-23CF-44E3-9099-C40C66FF867C}">
              <a14:compatExt xmlns:a14="http://schemas.microsoft.com/office/drawing/2010/main" spid="_x0000_s61441"/>
            </a:ext>
            <a:ext uri="{FF2B5EF4-FFF2-40B4-BE49-F238E27FC236}">
              <a16:creationId xmlns:a16="http://schemas.microsoft.com/office/drawing/2014/main" id="{F760F9DF-8ACF-42A5-943C-6B141F2DFCD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69" name="CommandButton1" hidden="1">
          <a:extLst>
            <a:ext uri="{63B3BB69-23CF-44E3-9099-C40C66FF867C}">
              <a14:compatExt xmlns:a14="http://schemas.microsoft.com/office/drawing/2010/main" spid="_x0000_s61441"/>
            </a:ext>
            <a:ext uri="{FF2B5EF4-FFF2-40B4-BE49-F238E27FC236}">
              <a16:creationId xmlns:a16="http://schemas.microsoft.com/office/drawing/2014/main" id="{385D6246-CF11-46E2-A9E0-7614AD9F4DF3}"/>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0" name="CommandButton1" hidden="1">
          <a:extLst>
            <a:ext uri="{63B3BB69-23CF-44E3-9099-C40C66FF867C}">
              <a14:compatExt xmlns:a14="http://schemas.microsoft.com/office/drawing/2010/main" spid="_x0000_s61441"/>
            </a:ext>
            <a:ext uri="{FF2B5EF4-FFF2-40B4-BE49-F238E27FC236}">
              <a16:creationId xmlns:a16="http://schemas.microsoft.com/office/drawing/2014/main" id="{EBB3485D-BD25-4DF1-89DF-8C354F06EC91}"/>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1" name="CommandButton1" hidden="1">
          <a:extLst>
            <a:ext uri="{63B3BB69-23CF-44E3-9099-C40C66FF867C}">
              <a14:compatExt xmlns:a14="http://schemas.microsoft.com/office/drawing/2010/main" spid="_x0000_s61441"/>
            </a:ext>
            <a:ext uri="{FF2B5EF4-FFF2-40B4-BE49-F238E27FC236}">
              <a16:creationId xmlns:a16="http://schemas.microsoft.com/office/drawing/2014/main" id="{DA7BBA2C-04CF-4D6F-B7E2-D0937254E6D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2" name="CommandButton1" hidden="1">
          <a:extLst>
            <a:ext uri="{63B3BB69-23CF-44E3-9099-C40C66FF867C}">
              <a14:compatExt xmlns:a14="http://schemas.microsoft.com/office/drawing/2010/main" spid="_x0000_s61441"/>
            </a:ext>
            <a:ext uri="{FF2B5EF4-FFF2-40B4-BE49-F238E27FC236}">
              <a16:creationId xmlns:a16="http://schemas.microsoft.com/office/drawing/2014/main" id="{9F034FE9-4D47-47F1-9D18-A48A1813BB8D}"/>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3" name="CommandButton1" hidden="1">
          <a:extLst>
            <a:ext uri="{63B3BB69-23CF-44E3-9099-C40C66FF867C}">
              <a14:compatExt xmlns:a14="http://schemas.microsoft.com/office/drawing/2010/main" spid="_x0000_s61441"/>
            </a:ext>
            <a:ext uri="{FF2B5EF4-FFF2-40B4-BE49-F238E27FC236}">
              <a16:creationId xmlns:a16="http://schemas.microsoft.com/office/drawing/2014/main" id="{D9032BC2-79A7-4937-9463-1F6ADFBA4AF9}"/>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4" name="CommandButton1" hidden="1">
          <a:extLst>
            <a:ext uri="{63B3BB69-23CF-44E3-9099-C40C66FF867C}">
              <a14:compatExt xmlns:a14="http://schemas.microsoft.com/office/drawing/2010/main" spid="_x0000_s61441"/>
            </a:ext>
            <a:ext uri="{FF2B5EF4-FFF2-40B4-BE49-F238E27FC236}">
              <a16:creationId xmlns:a16="http://schemas.microsoft.com/office/drawing/2014/main" id="{6C9D0008-5878-4E1B-9821-691640DB5CC7}"/>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5" name="CommandButton1" hidden="1">
          <a:extLst>
            <a:ext uri="{63B3BB69-23CF-44E3-9099-C40C66FF867C}">
              <a14:compatExt xmlns:a14="http://schemas.microsoft.com/office/drawing/2010/main" spid="_x0000_s61441"/>
            </a:ext>
            <a:ext uri="{FF2B5EF4-FFF2-40B4-BE49-F238E27FC236}">
              <a16:creationId xmlns:a16="http://schemas.microsoft.com/office/drawing/2014/main" id="{054A7855-07C3-4575-A811-1DA96E7B3EDC}"/>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6" name="CommandButton1" hidden="1">
          <a:extLst>
            <a:ext uri="{63B3BB69-23CF-44E3-9099-C40C66FF867C}">
              <a14:compatExt xmlns:a14="http://schemas.microsoft.com/office/drawing/2010/main" spid="_x0000_s61441"/>
            </a:ext>
            <a:ext uri="{FF2B5EF4-FFF2-40B4-BE49-F238E27FC236}">
              <a16:creationId xmlns:a16="http://schemas.microsoft.com/office/drawing/2014/main" id="{CB9803F0-3E1A-4E21-BC4F-CFCA25F0696F}"/>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7" name="CommandButton1" hidden="1">
          <a:extLst>
            <a:ext uri="{63B3BB69-23CF-44E3-9099-C40C66FF867C}">
              <a14:compatExt xmlns:a14="http://schemas.microsoft.com/office/drawing/2010/main" spid="_x0000_s61441"/>
            </a:ext>
            <a:ext uri="{FF2B5EF4-FFF2-40B4-BE49-F238E27FC236}">
              <a16:creationId xmlns:a16="http://schemas.microsoft.com/office/drawing/2014/main" id="{E680B9D0-E259-4F7C-AD51-A36B2C318DB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8" name="CommandButton1" hidden="1">
          <a:extLst>
            <a:ext uri="{63B3BB69-23CF-44E3-9099-C40C66FF867C}">
              <a14:compatExt xmlns:a14="http://schemas.microsoft.com/office/drawing/2010/main" spid="_x0000_s61441"/>
            </a:ext>
            <a:ext uri="{FF2B5EF4-FFF2-40B4-BE49-F238E27FC236}">
              <a16:creationId xmlns:a16="http://schemas.microsoft.com/office/drawing/2014/main" id="{A801F33E-C256-4B5F-887E-3A526E860362}"/>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79" name="CommandButton1" hidden="1">
          <a:extLst>
            <a:ext uri="{63B3BB69-23CF-44E3-9099-C40C66FF867C}">
              <a14:compatExt xmlns:a14="http://schemas.microsoft.com/office/drawing/2010/main" spid="_x0000_s61441"/>
            </a:ext>
            <a:ext uri="{FF2B5EF4-FFF2-40B4-BE49-F238E27FC236}">
              <a16:creationId xmlns:a16="http://schemas.microsoft.com/office/drawing/2014/main" id="{8FF13D86-0CC4-4CD0-A603-4AFD44857B95}"/>
            </a:ext>
          </a:extLst>
        </xdr:cNvPr>
        <xdr:cNvSpPr/>
      </xdr:nvSpPr>
      <xdr:spPr bwMode="auto">
        <a:xfrm>
          <a:off x="20085050" y="5264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780" name="CommandButton1" hidden="1">
          <a:extLst>
            <a:ext uri="{63B3BB69-23CF-44E3-9099-C40C66FF867C}">
              <a14:compatExt xmlns:a14="http://schemas.microsoft.com/office/drawing/2010/main" spid="_x0000_s61441"/>
            </a:ext>
            <a:ext uri="{FF2B5EF4-FFF2-40B4-BE49-F238E27FC236}">
              <a16:creationId xmlns:a16="http://schemas.microsoft.com/office/drawing/2014/main" id="{4FF793F4-C902-4847-B769-B55BAB141907}"/>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1" name="CommandButton1" hidden="1">
          <a:extLst>
            <a:ext uri="{63B3BB69-23CF-44E3-9099-C40C66FF867C}">
              <a14:compatExt xmlns:a14="http://schemas.microsoft.com/office/drawing/2010/main" spid="_x0000_s61441"/>
            </a:ext>
            <a:ext uri="{FF2B5EF4-FFF2-40B4-BE49-F238E27FC236}">
              <a16:creationId xmlns:a16="http://schemas.microsoft.com/office/drawing/2014/main" id="{A88EF4EE-F93F-41AB-9B10-8B0FFB47CA11}"/>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2" name="CommandButton1" hidden="1">
          <a:extLst>
            <a:ext uri="{63B3BB69-23CF-44E3-9099-C40C66FF867C}">
              <a14:compatExt xmlns:a14="http://schemas.microsoft.com/office/drawing/2010/main" spid="_x0000_s61441"/>
            </a:ext>
            <a:ext uri="{FF2B5EF4-FFF2-40B4-BE49-F238E27FC236}">
              <a16:creationId xmlns:a16="http://schemas.microsoft.com/office/drawing/2014/main" id="{881D8AF7-2BD1-435D-958F-4B1F39E6E3D3}"/>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349"/>
    <xdr:sp macro="" textlink="">
      <xdr:nvSpPr>
        <xdr:cNvPr id="1783" name="CommandButton1" hidden="1">
          <a:extLst>
            <a:ext uri="{63B3BB69-23CF-44E3-9099-C40C66FF867C}">
              <a14:compatExt xmlns:a14="http://schemas.microsoft.com/office/drawing/2010/main" spid="_x0000_s61441"/>
            </a:ext>
            <a:ext uri="{FF2B5EF4-FFF2-40B4-BE49-F238E27FC236}">
              <a16:creationId xmlns:a16="http://schemas.microsoft.com/office/drawing/2014/main" id="{6CCBEC39-BE30-4AD6-AC21-A6CF52645C31}"/>
            </a:ext>
          </a:extLst>
        </xdr:cNvPr>
        <xdr:cNvSpPr/>
      </xdr:nvSpPr>
      <xdr:spPr bwMode="auto">
        <a:xfrm>
          <a:off x="200850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4" name="CommandButton1" hidden="1">
          <a:extLst>
            <a:ext uri="{63B3BB69-23CF-44E3-9099-C40C66FF867C}">
              <a14:compatExt xmlns:a14="http://schemas.microsoft.com/office/drawing/2010/main" spid="_x0000_s61441"/>
            </a:ext>
            <a:ext uri="{FF2B5EF4-FFF2-40B4-BE49-F238E27FC236}">
              <a16:creationId xmlns:a16="http://schemas.microsoft.com/office/drawing/2014/main" id="{970B39C5-CB7E-4A40-BFC3-FF0A0034A4EB}"/>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785" name="CommandButton1" hidden="1">
          <a:extLst>
            <a:ext uri="{63B3BB69-23CF-44E3-9099-C40C66FF867C}">
              <a14:compatExt xmlns:a14="http://schemas.microsoft.com/office/drawing/2010/main" spid="_x0000_s61441"/>
            </a:ext>
            <a:ext uri="{FF2B5EF4-FFF2-40B4-BE49-F238E27FC236}">
              <a16:creationId xmlns:a16="http://schemas.microsoft.com/office/drawing/2014/main" id="{B7179D72-CF0A-4C61-83C1-FD56EEDAB12A}"/>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6" name="CommandButton1" hidden="1">
          <a:extLst>
            <a:ext uri="{63B3BB69-23CF-44E3-9099-C40C66FF867C}">
              <a14:compatExt xmlns:a14="http://schemas.microsoft.com/office/drawing/2010/main" spid="_x0000_s61441"/>
            </a:ext>
            <a:ext uri="{FF2B5EF4-FFF2-40B4-BE49-F238E27FC236}">
              <a16:creationId xmlns:a16="http://schemas.microsoft.com/office/drawing/2014/main" id="{CE674EB9-5585-4B12-80AB-2B7581ED8A81}"/>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7" name="CommandButton1" hidden="1">
          <a:extLst>
            <a:ext uri="{63B3BB69-23CF-44E3-9099-C40C66FF867C}">
              <a14:compatExt xmlns:a14="http://schemas.microsoft.com/office/drawing/2010/main" spid="_x0000_s61441"/>
            </a:ext>
            <a:ext uri="{FF2B5EF4-FFF2-40B4-BE49-F238E27FC236}">
              <a16:creationId xmlns:a16="http://schemas.microsoft.com/office/drawing/2014/main" id="{3515B5B3-CCD8-43F4-86E7-DDBB9ECCA998}"/>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788" name="CommandButton1" hidden="1">
          <a:extLst>
            <a:ext uri="{63B3BB69-23CF-44E3-9099-C40C66FF867C}">
              <a14:compatExt xmlns:a14="http://schemas.microsoft.com/office/drawing/2010/main" spid="_x0000_s61441"/>
            </a:ext>
            <a:ext uri="{FF2B5EF4-FFF2-40B4-BE49-F238E27FC236}">
              <a16:creationId xmlns:a16="http://schemas.microsoft.com/office/drawing/2014/main" id="{C1E52A4E-3365-442A-84A2-81B37410E8F6}"/>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89" name="CommandButton1" hidden="1">
          <a:extLst>
            <a:ext uri="{63B3BB69-23CF-44E3-9099-C40C66FF867C}">
              <a14:compatExt xmlns:a14="http://schemas.microsoft.com/office/drawing/2010/main" spid="_x0000_s61441"/>
            </a:ext>
            <a:ext uri="{FF2B5EF4-FFF2-40B4-BE49-F238E27FC236}">
              <a16:creationId xmlns:a16="http://schemas.microsoft.com/office/drawing/2014/main" id="{0D99C0E4-0724-48DF-96A0-E00E6CC65C93}"/>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0" name="CommandButton1" hidden="1">
          <a:extLst>
            <a:ext uri="{63B3BB69-23CF-44E3-9099-C40C66FF867C}">
              <a14:compatExt xmlns:a14="http://schemas.microsoft.com/office/drawing/2010/main" spid="_x0000_s61441"/>
            </a:ext>
            <a:ext uri="{FF2B5EF4-FFF2-40B4-BE49-F238E27FC236}">
              <a16:creationId xmlns:a16="http://schemas.microsoft.com/office/drawing/2014/main" id="{311B71D2-8768-462C-A89E-7D2DF405D98B}"/>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791" name="CommandButton1" hidden="1">
          <a:extLst>
            <a:ext uri="{63B3BB69-23CF-44E3-9099-C40C66FF867C}">
              <a14:compatExt xmlns:a14="http://schemas.microsoft.com/office/drawing/2010/main" spid="_x0000_s61441"/>
            </a:ext>
            <a:ext uri="{FF2B5EF4-FFF2-40B4-BE49-F238E27FC236}">
              <a16:creationId xmlns:a16="http://schemas.microsoft.com/office/drawing/2014/main" id="{DAD836E8-17B3-41EF-BC11-7D87ADDCFB22}"/>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2" name="CommandButton1" hidden="1">
          <a:extLst>
            <a:ext uri="{63B3BB69-23CF-44E3-9099-C40C66FF867C}">
              <a14:compatExt xmlns:a14="http://schemas.microsoft.com/office/drawing/2010/main" spid="_x0000_s61441"/>
            </a:ext>
            <a:ext uri="{FF2B5EF4-FFF2-40B4-BE49-F238E27FC236}">
              <a16:creationId xmlns:a16="http://schemas.microsoft.com/office/drawing/2014/main" id="{B10355A0-9724-4DFC-83AC-D7AD87112573}"/>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3" name="CommandButton1" hidden="1">
          <a:extLst>
            <a:ext uri="{63B3BB69-23CF-44E3-9099-C40C66FF867C}">
              <a14:compatExt xmlns:a14="http://schemas.microsoft.com/office/drawing/2010/main" spid="_x0000_s61441"/>
            </a:ext>
            <a:ext uri="{FF2B5EF4-FFF2-40B4-BE49-F238E27FC236}">
              <a16:creationId xmlns:a16="http://schemas.microsoft.com/office/drawing/2014/main" id="{F0E4FD99-9823-469D-BA72-F185061D7248}"/>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0000"/>
    <xdr:sp macro="" textlink="">
      <xdr:nvSpPr>
        <xdr:cNvPr id="1794" name="CommandButton1" hidden="1">
          <a:extLst>
            <a:ext uri="{63B3BB69-23CF-44E3-9099-C40C66FF867C}">
              <a14:compatExt xmlns:a14="http://schemas.microsoft.com/office/drawing/2010/main" spid="_x0000_s61441"/>
            </a:ext>
            <a:ext uri="{FF2B5EF4-FFF2-40B4-BE49-F238E27FC236}">
              <a16:creationId xmlns:a16="http://schemas.microsoft.com/office/drawing/2014/main" id="{1C457B99-7122-406A-8061-EF3ED6554EC4}"/>
            </a:ext>
          </a:extLst>
        </xdr:cNvPr>
        <xdr:cNvSpPr/>
      </xdr:nvSpPr>
      <xdr:spPr bwMode="auto">
        <a:xfrm>
          <a:off x="2008505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5" name="CommandButton1" hidden="1">
          <a:extLst>
            <a:ext uri="{63B3BB69-23CF-44E3-9099-C40C66FF867C}">
              <a14:compatExt xmlns:a14="http://schemas.microsoft.com/office/drawing/2010/main" spid="_x0000_s61441"/>
            </a:ext>
            <a:ext uri="{FF2B5EF4-FFF2-40B4-BE49-F238E27FC236}">
              <a16:creationId xmlns:a16="http://schemas.microsoft.com/office/drawing/2014/main" id="{58746A0D-697A-4D94-AFF4-F9E3B94A89C7}"/>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6" name="CommandButton1" hidden="1">
          <a:extLst>
            <a:ext uri="{63B3BB69-23CF-44E3-9099-C40C66FF867C}">
              <a14:compatExt xmlns:a14="http://schemas.microsoft.com/office/drawing/2010/main" spid="_x0000_s61441"/>
            </a:ext>
            <a:ext uri="{FF2B5EF4-FFF2-40B4-BE49-F238E27FC236}">
              <a16:creationId xmlns:a16="http://schemas.microsoft.com/office/drawing/2014/main" id="{5EF575C1-77EE-4EBD-B540-238CA7C43F23}"/>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797" name="CommandButton1" hidden="1">
          <a:extLst>
            <a:ext uri="{63B3BB69-23CF-44E3-9099-C40C66FF867C}">
              <a14:compatExt xmlns:a14="http://schemas.microsoft.com/office/drawing/2010/main" spid="_x0000_s61441"/>
            </a:ext>
            <a:ext uri="{FF2B5EF4-FFF2-40B4-BE49-F238E27FC236}">
              <a16:creationId xmlns:a16="http://schemas.microsoft.com/office/drawing/2014/main" id="{A12CB98D-0F90-4BE9-A956-E44685AA4FA6}"/>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8" name="CommandButton1" hidden="1">
          <a:extLst>
            <a:ext uri="{63B3BB69-23CF-44E3-9099-C40C66FF867C}">
              <a14:compatExt xmlns:a14="http://schemas.microsoft.com/office/drawing/2010/main" spid="_x0000_s61441"/>
            </a:ext>
            <a:ext uri="{FF2B5EF4-FFF2-40B4-BE49-F238E27FC236}">
              <a16:creationId xmlns:a16="http://schemas.microsoft.com/office/drawing/2014/main" id="{A59E60EA-446D-4D73-A3A4-0589D99AA2C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799" name="CommandButton1" hidden="1">
          <a:extLst>
            <a:ext uri="{63B3BB69-23CF-44E3-9099-C40C66FF867C}">
              <a14:compatExt xmlns:a14="http://schemas.microsoft.com/office/drawing/2010/main" spid="_x0000_s61441"/>
            </a:ext>
            <a:ext uri="{FF2B5EF4-FFF2-40B4-BE49-F238E27FC236}">
              <a16:creationId xmlns:a16="http://schemas.microsoft.com/office/drawing/2014/main" id="{783947E6-A414-49AC-98C0-F0CDBF1FE5B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800" name="CommandButton1" hidden="1">
          <a:extLst>
            <a:ext uri="{63B3BB69-23CF-44E3-9099-C40C66FF867C}">
              <a14:compatExt xmlns:a14="http://schemas.microsoft.com/office/drawing/2010/main" spid="_x0000_s61441"/>
            </a:ext>
            <a:ext uri="{FF2B5EF4-FFF2-40B4-BE49-F238E27FC236}">
              <a16:creationId xmlns:a16="http://schemas.microsoft.com/office/drawing/2014/main" id="{61728D93-573B-4C9A-9A42-416443F5E415}"/>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1" name="CommandButton1" hidden="1">
          <a:extLst>
            <a:ext uri="{63B3BB69-23CF-44E3-9099-C40C66FF867C}">
              <a14:compatExt xmlns:a14="http://schemas.microsoft.com/office/drawing/2010/main" spid="_x0000_s61441"/>
            </a:ext>
            <a:ext uri="{FF2B5EF4-FFF2-40B4-BE49-F238E27FC236}">
              <a16:creationId xmlns:a16="http://schemas.microsoft.com/office/drawing/2014/main" id="{89FF391B-9F15-4E6C-AC95-075DC0FD41D7}"/>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2" name="CommandButton1" hidden="1">
          <a:extLst>
            <a:ext uri="{63B3BB69-23CF-44E3-9099-C40C66FF867C}">
              <a14:compatExt xmlns:a14="http://schemas.microsoft.com/office/drawing/2010/main" spid="_x0000_s61441"/>
            </a:ext>
            <a:ext uri="{FF2B5EF4-FFF2-40B4-BE49-F238E27FC236}">
              <a16:creationId xmlns:a16="http://schemas.microsoft.com/office/drawing/2014/main" id="{2EF8F353-BEA5-46EE-956B-F0DD8B081BE5}"/>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803" name="CommandButton1" hidden="1">
          <a:extLst>
            <a:ext uri="{63B3BB69-23CF-44E3-9099-C40C66FF867C}">
              <a14:compatExt xmlns:a14="http://schemas.microsoft.com/office/drawing/2010/main" spid="_x0000_s61441"/>
            </a:ext>
            <a:ext uri="{FF2B5EF4-FFF2-40B4-BE49-F238E27FC236}">
              <a16:creationId xmlns:a16="http://schemas.microsoft.com/office/drawing/2014/main" id="{ACA94E53-AA34-49F4-8E4C-D8074241249C}"/>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4" name="CommandButton1" hidden="1">
          <a:extLst>
            <a:ext uri="{63B3BB69-23CF-44E3-9099-C40C66FF867C}">
              <a14:compatExt xmlns:a14="http://schemas.microsoft.com/office/drawing/2010/main" spid="_x0000_s61441"/>
            </a:ext>
            <a:ext uri="{FF2B5EF4-FFF2-40B4-BE49-F238E27FC236}">
              <a16:creationId xmlns:a16="http://schemas.microsoft.com/office/drawing/2014/main" id="{D2A57561-9E84-4549-95B8-2902D503F58E}"/>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5" name="CommandButton1" hidden="1">
          <a:extLst>
            <a:ext uri="{63B3BB69-23CF-44E3-9099-C40C66FF867C}">
              <a14:compatExt xmlns:a14="http://schemas.microsoft.com/office/drawing/2010/main" spid="_x0000_s61441"/>
            </a:ext>
            <a:ext uri="{FF2B5EF4-FFF2-40B4-BE49-F238E27FC236}">
              <a16:creationId xmlns:a16="http://schemas.microsoft.com/office/drawing/2014/main" id="{70C2B4A4-7D16-418A-9219-86A7C2100D1E}"/>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806" name="CommandButton1" hidden="1">
          <a:extLst>
            <a:ext uri="{63B3BB69-23CF-44E3-9099-C40C66FF867C}">
              <a14:compatExt xmlns:a14="http://schemas.microsoft.com/office/drawing/2010/main" spid="_x0000_s61441"/>
            </a:ext>
            <a:ext uri="{FF2B5EF4-FFF2-40B4-BE49-F238E27FC236}">
              <a16:creationId xmlns:a16="http://schemas.microsoft.com/office/drawing/2014/main" id="{4AF3FE82-6938-4164-AB3F-43837DB2CDE4}"/>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7" name="CommandButton1" hidden="1">
          <a:extLst>
            <a:ext uri="{63B3BB69-23CF-44E3-9099-C40C66FF867C}">
              <a14:compatExt xmlns:a14="http://schemas.microsoft.com/office/drawing/2010/main" spid="_x0000_s61441"/>
            </a:ext>
            <a:ext uri="{FF2B5EF4-FFF2-40B4-BE49-F238E27FC236}">
              <a16:creationId xmlns:a16="http://schemas.microsoft.com/office/drawing/2014/main" id="{89DC480A-9BD8-4D36-B6CE-15D57375E758}"/>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08" name="CommandButton1" hidden="1">
          <a:extLst>
            <a:ext uri="{63B3BB69-23CF-44E3-9099-C40C66FF867C}">
              <a14:compatExt xmlns:a14="http://schemas.microsoft.com/office/drawing/2010/main" spid="_x0000_s61441"/>
            </a:ext>
            <a:ext uri="{FF2B5EF4-FFF2-40B4-BE49-F238E27FC236}">
              <a16:creationId xmlns:a16="http://schemas.microsoft.com/office/drawing/2014/main" id="{224E433A-6499-45A9-8A6D-2A6CC5B4EEC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1274233"/>
    <xdr:sp macro="" textlink="">
      <xdr:nvSpPr>
        <xdr:cNvPr id="1809" name="CommandButton1" hidden="1">
          <a:extLst>
            <a:ext uri="{63B3BB69-23CF-44E3-9099-C40C66FF867C}">
              <a14:compatExt xmlns:a14="http://schemas.microsoft.com/office/drawing/2010/main" spid="_x0000_s61441"/>
            </a:ext>
            <a:ext uri="{FF2B5EF4-FFF2-40B4-BE49-F238E27FC236}">
              <a16:creationId xmlns:a16="http://schemas.microsoft.com/office/drawing/2014/main" id="{45995730-23DD-4A5D-817E-09DF7A4CC4DD}"/>
            </a:ext>
          </a:extLst>
        </xdr:cNvPr>
        <xdr:cNvSpPr/>
      </xdr:nvSpPr>
      <xdr:spPr bwMode="auto">
        <a:xfrm>
          <a:off x="200850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10" name="CommandButton1" hidden="1">
          <a:extLst>
            <a:ext uri="{63B3BB69-23CF-44E3-9099-C40C66FF867C}">
              <a14:compatExt xmlns:a14="http://schemas.microsoft.com/office/drawing/2010/main" spid="_x0000_s61441"/>
            </a:ext>
            <a:ext uri="{FF2B5EF4-FFF2-40B4-BE49-F238E27FC236}">
              <a16:creationId xmlns:a16="http://schemas.microsoft.com/office/drawing/2014/main" id="{C23328B7-4175-45CD-8DFA-1D456D7DEA7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0</xdr:colOff>
      <xdr:row>1</xdr:row>
      <xdr:rowOff>0</xdr:rowOff>
    </xdr:from>
    <xdr:ext cx="660400" cy="317500"/>
    <xdr:sp macro="" textlink="">
      <xdr:nvSpPr>
        <xdr:cNvPr id="1811" name="CommandButton1" hidden="1">
          <a:extLst>
            <a:ext uri="{63B3BB69-23CF-44E3-9099-C40C66FF867C}">
              <a14:compatExt xmlns:a14="http://schemas.microsoft.com/office/drawing/2010/main" spid="_x0000_s61441"/>
            </a:ext>
            <a:ext uri="{FF2B5EF4-FFF2-40B4-BE49-F238E27FC236}">
              <a16:creationId xmlns:a16="http://schemas.microsoft.com/office/drawing/2014/main" id="{90F986D0-BCF5-4F23-86D1-689EDCF2C7AF}"/>
            </a:ext>
          </a:extLst>
        </xdr:cNvPr>
        <xdr:cNvSpPr/>
      </xdr:nvSpPr>
      <xdr:spPr bwMode="auto">
        <a:xfrm>
          <a:off x="200850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2" name="CommandButton1" hidden="1">
          <a:extLst>
            <a:ext uri="{63B3BB69-23CF-44E3-9099-C40C66FF867C}">
              <a14:compatExt xmlns:a14="http://schemas.microsoft.com/office/drawing/2010/main" spid="_x0000_s61441"/>
            </a:ext>
            <a:ext uri="{FF2B5EF4-FFF2-40B4-BE49-F238E27FC236}">
              <a16:creationId xmlns:a16="http://schemas.microsoft.com/office/drawing/2014/main" id="{C9FBB0B5-7E5F-4F68-9158-C4B378BA062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3" name="CommandButton1" hidden="1">
          <a:extLst>
            <a:ext uri="{63B3BB69-23CF-44E3-9099-C40C66FF867C}">
              <a14:compatExt xmlns:a14="http://schemas.microsoft.com/office/drawing/2010/main" spid="_x0000_s61441"/>
            </a:ext>
            <a:ext uri="{FF2B5EF4-FFF2-40B4-BE49-F238E27FC236}">
              <a16:creationId xmlns:a16="http://schemas.microsoft.com/office/drawing/2014/main" id="{F7E7205E-DC53-44AD-84E1-DEE3E1A9BFF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814" name="CommandButton1" hidden="1">
          <a:extLst>
            <a:ext uri="{63B3BB69-23CF-44E3-9099-C40C66FF867C}">
              <a14:compatExt xmlns:a14="http://schemas.microsoft.com/office/drawing/2010/main" spid="_x0000_s61441"/>
            </a:ext>
            <a:ext uri="{FF2B5EF4-FFF2-40B4-BE49-F238E27FC236}">
              <a16:creationId xmlns:a16="http://schemas.microsoft.com/office/drawing/2014/main" id="{A0ADC741-694C-4052-AC99-D19EFB6F2AD6}"/>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5" name="CommandButton1" hidden="1">
          <a:extLst>
            <a:ext uri="{63B3BB69-23CF-44E3-9099-C40C66FF867C}">
              <a14:compatExt xmlns:a14="http://schemas.microsoft.com/office/drawing/2010/main" spid="_x0000_s61441"/>
            </a:ext>
            <a:ext uri="{FF2B5EF4-FFF2-40B4-BE49-F238E27FC236}">
              <a16:creationId xmlns:a16="http://schemas.microsoft.com/office/drawing/2014/main" id="{BAC1E2A2-8CB0-407B-B516-2E8534423CA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6" name="CommandButton1" hidden="1">
          <a:extLst>
            <a:ext uri="{63B3BB69-23CF-44E3-9099-C40C66FF867C}">
              <a14:compatExt xmlns:a14="http://schemas.microsoft.com/office/drawing/2010/main" spid="_x0000_s61441"/>
            </a:ext>
            <a:ext uri="{FF2B5EF4-FFF2-40B4-BE49-F238E27FC236}">
              <a16:creationId xmlns:a16="http://schemas.microsoft.com/office/drawing/2014/main" id="{B60B880B-30BF-4E37-8510-8732634D81D8}"/>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7" name="CommandButton1" hidden="1">
          <a:extLst>
            <a:ext uri="{63B3BB69-23CF-44E3-9099-C40C66FF867C}">
              <a14:compatExt xmlns:a14="http://schemas.microsoft.com/office/drawing/2010/main" spid="_x0000_s61441"/>
            </a:ext>
            <a:ext uri="{FF2B5EF4-FFF2-40B4-BE49-F238E27FC236}">
              <a16:creationId xmlns:a16="http://schemas.microsoft.com/office/drawing/2014/main" id="{E2C59F05-6D74-420B-A371-982EF2BA1B7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8" name="CommandButton1" hidden="1">
          <a:extLst>
            <a:ext uri="{63B3BB69-23CF-44E3-9099-C40C66FF867C}">
              <a14:compatExt xmlns:a14="http://schemas.microsoft.com/office/drawing/2010/main" spid="_x0000_s61441"/>
            </a:ext>
            <a:ext uri="{FF2B5EF4-FFF2-40B4-BE49-F238E27FC236}">
              <a16:creationId xmlns:a16="http://schemas.microsoft.com/office/drawing/2014/main" id="{A06B757E-30CC-4EC6-AABB-1142B264106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19" name="CommandButton1" hidden="1">
          <a:extLst>
            <a:ext uri="{63B3BB69-23CF-44E3-9099-C40C66FF867C}">
              <a14:compatExt xmlns:a14="http://schemas.microsoft.com/office/drawing/2010/main" spid="_x0000_s61441"/>
            </a:ext>
            <a:ext uri="{FF2B5EF4-FFF2-40B4-BE49-F238E27FC236}">
              <a16:creationId xmlns:a16="http://schemas.microsoft.com/office/drawing/2014/main" id="{3018996C-5C19-4856-9A04-D3E9958BE5D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0" name="CommandButton1" hidden="1">
          <a:extLst>
            <a:ext uri="{63B3BB69-23CF-44E3-9099-C40C66FF867C}">
              <a14:compatExt xmlns:a14="http://schemas.microsoft.com/office/drawing/2010/main" spid="_x0000_s61441"/>
            </a:ext>
            <a:ext uri="{FF2B5EF4-FFF2-40B4-BE49-F238E27FC236}">
              <a16:creationId xmlns:a16="http://schemas.microsoft.com/office/drawing/2014/main" id="{584B08F2-A381-4FE4-AC32-311971E91AF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1" name="CommandButton1" hidden="1">
          <a:extLst>
            <a:ext uri="{63B3BB69-23CF-44E3-9099-C40C66FF867C}">
              <a14:compatExt xmlns:a14="http://schemas.microsoft.com/office/drawing/2010/main" spid="_x0000_s61441"/>
            </a:ext>
            <a:ext uri="{FF2B5EF4-FFF2-40B4-BE49-F238E27FC236}">
              <a16:creationId xmlns:a16="http://schemas.microsoft.com/office/drawing/2014/main" id="{0A2C7F5C-6D19-4D9A-BEA5-FCDCB114195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2" name="CommandButton1" hidden="1">
          <a:extLst>
            <a:ext uri="{63B3BB69-23CF-44E3-9099-C40C66FF867C}">
              <a14:compatExt xmlns:a14="http://schemas.microsoft.com/office/drawing/2010/main" spid="_x0000_s61441"/>
            </a:ext>
            <a:ext uri="{FF2B5EF4-FFF2-40B4-BE49-F238E27FC236}">
              <a16:creationId xmlns:a16="http://schemas.microsoft.com/office/drawing/2014/main" id="{C8F5A2D9-D56A-4856-8683-9B93484A38B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3" name="CommandButton1" hidden="1">
          <a:extLst>
            <a:ext uri="{63B3BB69-23CF-44E3-9099-C40C66FF867C}">
              <a14:compatExt xmlns:a14="http://schemas.microsoft.com/office/drawing/2010/main" spid="_x0000_s61441"/>
            </a:ext>
            <a:ext uri="{FF2B5EF4-FFF2-40B4-BE49-F238E27FC236}">
              <a16:creationId xmlns:a16="http://schemas.microsoft.com/office/drawing/2014/main" id="{1A50B660-9F66-450F-9C43-A67660E18E9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4" name="CommandButton1" hidden="1">
          <a:extLst>
            <a:ext uri="{63B3BB69-23CF-44E3-9099-C40C66FF867C}">
              <a14:compatExt xmlns:a14="http://schemas.microsoft.com/office/drawing/2010/main" spid="_x0000_s61441"/>
            </a:ext>
            <a:ext uri="{FF2B5EF4-FFF2-40B4-BE49-F238E27FC236}">
              <a16:creationId xmlns:a16="http://schemas.microsoft.com/office/drawing/2014/main" id="{46D6FC7E-08BE-42B0-8842-B4547A0613C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5" name="CommandButton1" hidden="1">
          <a:extLst>
            <a:ext uri="{63B3BB69-23CF-44E3-9099-C40C66FF867C}">
              <a14:compatExt xmlns:a14="http://schemas.microsoft.com/office/drawing/2010/main" spid="_x0000_s61441"/>
            </a:ext>
            <a:ext uri="{FF2B5EF4-FFF2-40B4-BE49-F238E27FC236}">
              <a16:creationId xmlns:a16="http://schemas.microsoft.com/office/drawing/2014/main" id="{ECB9FF52-5992-4601-8DF1-2401F0623AF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6" name="CommandButton1" hidden="1">
          <a:extLst>
            <a:ext uri="{63B3BB69-23CF-44E3-9099-C40C66FF867C}">
              <a14:compatExt xmlns:a14="http://schemas.microsoft.com/office/drawing/2010/main" spid="_x0000_s61441"/>
            </a:ext>
            <a:ext uri="{FF2B5EF4-FFF2-40B4-BE49-F238E27FC236}">
              <a16:creationId xmlns:a16="http://schemas.microsoft.com/office/drawing/2014/main" id="{1E38FA44-6BBB-419F-9793-A485B6FCC9E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7" name="CommandButton1" hidden="1">
          <a:extLst>
            <a:ext uri="{63B3BB69-23CF-44E3-9099-C40C66FF867C}">
              <a14:compatExt xmlns:a14="http://schemas.microsoft.com/office/drawing/2010/main" spid="_x0000_s61441"/>
            </a:ext>
            <a:ext uri="{FF2B5EF4-FFF2-40B4-BE49-F238E27FC236}">
              <a16:creationId xmlns:a16="http://schemas.microsoft.com/office/drawing/2014/main" id="{396C757C-A58C-43D7-AF20-725ED13A98E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8" name="CommandButton1" hidden="1">
          <a:extLst>
            <a:ext uri="{63B3BB69-23CF-44E3-9099-C40C66FF867C}">
              <a14:compatExt xmlns:a14="http://schemas.microsoft.com/office/drawing/2010/main" spid="_x0000_s61441"/>
            </a:ext>
            <a:ext uri="{FF2B5EF4-FFF2-40B4-BE49-F238E27FC236}">
              <a16:creationId xmlns:a16="http://schemas.microsoft.com/office/drawing/2014/main" id="{F28AADB9-864E-45C5-87AB-A0C2C359C5E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29" name="CommandButton1" hidden="1">
          <a:extLst>
            <a:ext uri="{63B3BB69-23CF-44E3-9099-C40C66FF867C}">
              <a14:compatExt xmlns:a14="http://schemas.microsoft.com/office/drawing/2010/main" spid="_x0000_s61441"/>
            </a:ext>
            <a:ext uri="{FF2B5EF4-FFF2-40B4-BE49-F238E27FC236}">
              <a16:creationId xmlns:a16="http://schemas.microsoft.com/office/drawing/2014/main" id="{0A808CC6-7798-4496-966A-91705D4FA0D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30" name="CommandButton1" hidden="1">
          <a:extLst>
            <a:ext uri="{63B3BB69-23CF-44E3-9099-C40C66FF867C}">
              <a14:compatExt xmlns:a14="http://schemas.microsoft.com/office/drawing/2010/main" spid="_x0000_s61441"/>
            </a:ext>
            <a:ext uri="{FF2B5EF4-FFF2-40B4-BE49-F238E27FC236}">
              <a16:creationId xmlns:a16="http://schemas.microsoft.com/office/drawing/2014/main" id="{81CF1F2E-7BF7-4376-A553-519B389C2A4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31" name="CommandButton1" hidden="1">
          <a:extLst>
            <a:ext uri="{63B3BB69-23CF-44E3-9099-C40C66FF867C}">
              <a14:compatExt xmlns:a14="http://schemas.microsoft.com/office/drawing/2010/main" spid="_x0000_s61441"/>
            </a:ext>
            <a:ext uri="{FF2B5EF4-FFF2-40B4-BE49-F238E27FC236}">
              <a16:creationId xmlns:a16="http://schemas.microsoft.com/office/drawing/2014/main" id="{6B5E571B-F07A-441E-AB50-26F95AAF447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32" name="CommandButton1" hidden="1">
          <a:extLst>
            <a:ext uri="{63B3BB69-23CF-44E3-9099-C40C66FF867C}">
              <a14:compatExt xmlns:a14="http://schemas.microsoft.com/office/drawing/2010/main" spid="_x0000_s61441"/>
            </a:ext>
            <a:ext uri="{FF2B5EF4-FFF2-40B4-BE49-F238E27FC236}">
              <a16:creationId xmlns:a16="http://schemas.microsoft.com/office/drawing/2014/main" id="{611E956C-9FCD-4531-A110-058B03EF0F3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33" name="CommandButton1" hidden="1">
          <a:extLst>
            <a:ext uri="{63B3BB69-23CF-44E3-9099-C40C66FF867C}">
              <a14:compatExt xmlns:a14="http://schemas.microsoft.com/office/drawing/2010/main" spid="_x0000_s61441"/>
            </a:ext>
            <a:ext uri="{FF2B5EF4-FFF2-40B4-BE49-F238E27FC236}">
              <a16:creationId xmlns:a16="http://schemas.microsoft.com/office/drawing/2014/main" id="{AD7DE792-79C2-499C-B751-BD04CAD8458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34" name="CommandButton1" hidden="1">
          <a:extLst>
            <a:ext uri="{63B3BB69-23CF-44E3-9099-C40C66FF867C}">
              <a14:compatExt xmlns:a14="http://schemas.microsoft.com/office/drawing/2010/main" spid="_x0000_s61441"/>
            </a:ext>
            <a:ext uri="{FF2B5EF4-FFF2-40B4-BE49-F238E27FC236}">
              <a16:creationId xmlns:a16="http://schemas.microsoft.com/office/drawing/2014/main" id="{C6576842-BE59-48F8-B0FF-B8D57096EA7C}"/>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35" name="CommandButton1" hidden="1">
          <a:extLst>
            <a:ext uri="{63B3BB69-23CF-44E3-9099-C40C66FF867C}">
              <a14:compatExt xmlns:a14="http://schemas.microsoft.com/office/drawing/2010/main" spid="_x0000_s61441"/>
            </a:ext>
            <a:ext uri="{FF2B5EF4-FFF2-40B4-BE49-F238E27FC236}">
              <a16:creationId xmlns:a16="http://schemas.microsoft.com/office/drawing/2014/main" id="{41087387-9B67-427D-8123-C7B4933CE24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836" name="CommandButton1" hidden="1">
          <a:extLst>
            <a:ext uri="{63B3BB69-23CF-44E3-9099-C40C66FF867C}">
              <a14:compatExt xmlns:a14="http://schemas.microsoft.com/office/drawing/2010/main" spid="_x0000_s61441"/>
            </a:ext>
            <a:ext uri="{FF2B5EF4-FFF2-40B4-BE49-F238E27FC236}">
              <a16:creationId xmlns:a16="http://schemas.microsoft.com/office/drawing/2014/main" id="{4730C1E0-E000-431E-AFC4-9AA6B63A0D31}"/>
            </a:ext>
          </a:extLst>
        </xdr:cNvPr>
        <xdr:cNvSpPr/>
      </xdr:nvSpPr>
      <xdr:spPr bwMode="auto">
        <a:xfrm>
          <a:off x="318198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37" name="CommandButton1" hidden="1">
          <a:extLst>
            <a:ext uri="{63B3BB69-23CF-44E3-9099-C40C66FF867C}">
              <a14:compatExt xmlns:a14="http://schemas.microsoft.com/office/drawing/2010/main" spid="_x0000_s61441"/>
            </a:ext>
            <a:ext uri="{FF2B5EF4-FFF2-40B4-BE49-F238E27FC236}">
              <a16:creationId xmlns:a16="http://schemas.microsoft.com/office/drawing/2014/main" id="{9A5248AA-B078-4C13-8402-FB819BF04E0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38" name="CommandButton1" hidden="1">
          <a:extLst>
            <a:ext uri="{63B3BB69-23CF-44E3-9099-C40C66FF867C}">
              <a14:compatExt xmlns:a14="http://schemas.microsoft.com/office/drawing/2010/main" spid="_x0000_s61441"/>
            </a:ext>
            <a:ext uri="{FF2B5EF4-FFF2-40B4-BE49-F238E27FC236}">
              <a16:creationId xmlns:a16="http://schemas.microsoft.com/office/drawing/2014/main" id="{0EF4192E-E8A3-469D-A4AE-A72E90D0A2DF}"/>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39" name="CommandButton1" hidden="1">
          <a:extLst>
            <a:ext uri="{63B3BB69-23CF-44E3-9099-C40C66FF867C}">
              <a14:compatExt xmlns:a14="http://schemas.microsoft.com/office/drawing/2010/main" spid="_x0000_s61441"/>
            </a:ext>
            <a:ext uri="{FF2B5EF4-FFF2-40B4-BE49-F238E27FC236}">
              <a16:creationId xmlns:a16="http://schemas.microsoft.com/office/drawing/2014/main" id="{63672122-AB45-437A-8DCF-62E114B03F73}"/>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0" name="CommandButton1" hidden="1">
          <a:extLst>
            <a:ext uri="{63B3BB69-23CF-44E3-9099-C40C66FF867C}">
              <a14:compatExt xmlns:a14="http://schemas.microsoft.com/office/drawing/2010/main" spid="_x0000_s61441"/>
            </a:ext>
            <a:ext uri="{FF2B5EF4-FFF2-40B4-BE49-F238E27FC236}">
              <a16:creationId xmlns:a16="http://schemas.microsoft.com/office/drawing/2014/main" id="{4A6C1009-31BC-462F-B075-3011100DCA5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1" name="CommandButton1" hidden="1">
          <a:extLst>
            <a:ext uri="{63B3BB69-23CF-44E3-9099-C40C66FF867C}">
              <a14:compatExt xmlns:a14="http://schemas.microsoft.com/office/drawing/2010/main" spid="_x0000_s61441"/>
            </a:ext>
            <a:ext uri="{FF2B5EF4-FFF2-40B4-BE49-F238E27FC236}">
              <a16:creationId xmlns:a16="http://schemas.microsoft.com/office/drawing/2014/main" id="{2C8456DF-17EC-4407-ADF0-CDD35F985F3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2" name="CommandButton1" hidden="1">
          <a:extLst>
            <a:ext uri="{63B3BB69-23CF-44E3-9099-C40C66FF867C}">
              <a14:compatExt xmlns:a14="http://schemas.microsoft.com/office/drawing/2010/main" spid="_x0000_s61441"/>
            </a:ext>
            <a:ext uri="{FF2B5EF4-FFF2-40B4-BE49-F238E27FC236}">
              <a16:creationId xmlns:a16="http://schemas.microsoft.com/office/drawing/2014/main" id="{7AA04B28-83C2-4976-B5C6-9FFC97FB485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3" name="CommandButton1" hidden="1">
          <a:extLst>
            <a:ext uri="{63B3BB69-23CF-44E3-9099-C40C66FF867C}">
              <a14:compatExt xmlns:a14="http://schemas.microsoft.com/office/drawing/2010/main" spid="_x0000_s61441"/>
            </a:ext>
            <a:ext uri="{FF2B5EF4-FFF2-40B4-BE49-F238E27FC236}">
              <a16:creationId xmlns:a16="http://schemas.microsoft.com/office/drawing/2014/main" id="{74D448E5-0F25-431C-9A87-F5D70F2FE2E8}"/>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4" name="CommandButton1" hidden="1">
          <a:extLst>
            <a:ext uri="{63B3BB69-23CF-44E3-9099-C40C66FF867C}">
              <a14:compatExt xmlns:a14="http://schemas.microsoft.com/office/drawing/2010/main" spid="_x0000_s61441"/>
            </a:ext>
            <a:ext uri="{FF2B5EF4-FFF2-40B4-BE49-F238E27FC236}">
              <a16:creationId xmlns:a16="http://schemas.microsoft.com/office/drawing/2014/main" id="{D97F69D5-32D1-47A4-A425-907F43E79B0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5" name="CommandButton1" hidden="1">
          <a:extLst>
            <a:ext uri="{63B3BB69-23CF-44E3-9099-C40C66FF867C}">
              <a14:compatExt xmlns:a14="http://schemas.microsoft.com/office/drawing/2010/main" spid="_x0000_s61441"/>
            </a:ext>
            <a:ext uri="{FF2B5EF4-FFF2-40B4-BE49-F238E27FC236}">
              <a16:creationId xmlns:a16="http://schemas.microsoft.com/office/drawing/2014/main" id="{C5D48908-8635-4170-BE72-C3A92C7F162A}"/>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6" name="CommandButton1" hidden="1">
          <a:extLst>
            <a:ext uri="{63B3BB69-23CF-44E3-9099-C40C66FF867C}">
              <a14:compatExt xmlns:a14="http://schemas.microsoft.com/office/drawing/2010/main" spid="_x0000_s61441"/>
            </a:ext>
            <a:ext uri="{FF2B5EF4-FFF2-40B4-BE49-F238E27FC236}">
              <a16:creationId xmlns:a16="http://schemas.microsoft.com/office/drawing/2014/main" id="{C8F663B0-67C1-4D6A-8E9D-04A0C1F2D63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7" name="CommandButton1" hidden="1">
          <a:extLst>
            <a:ext uri="{63B3BB69-23CF-44E3-9099-C40C66FF867C}">
              <a14:compatExt xmlns:a14="http://schemas.microsoft.com/office/drawing/2010/main" spid="_x0000_s61441"/>
            </a:ext>
            <a:ext uri="{FF2B5EF4-FFF2-40B4-BE49-F238E27FC236}">
              <a16:creationId xmlns:a16="http://schemas.microsoft.com/office/drawing/2014/main" id="{BBF8ECB2-1C86-49E7-A341-105EE4453FF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8" name="CommandButton1" hidden="1">
          <a:extLst>
            <a:ext uri="{63B3BB69-23CF-44E3-9099-C40C66FF867C}">
              <a14:compatExt xmlns:a14="http://schemas.microsoft.com/office/drawing/2010/main" spid="_x0000_s61441"/>
            </a:ext>
            <a:ext uri="{FF2B5EF4-FFF2-40B4-BE49-F238E27FC236}">
              <a16:creationId xmlns:a16="http://schemas.microsoft.com/office/drawing/2014/main" id="{C8FEF2BE-106B-445D-B26D-D5A9866F4A3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49" name="CommandButton1" hidden="1">
          <a:extLst>
            <a:ext uri="{63B3BB69-23CF-44E3-9099-C40C66FF867C}">
              <a14:compatExt xmlns:a14="http://schemas.microsoft.com/office/drawing/2010/main" spid="_x0000_s61441"/>
            </a:ext>
            <a:ext uri="{FF2B5EF4-FFF2-40B4-BE49-F238E27FC236}">
              <a16:creationId xmlns:a16="http://schemas.microsoft.com/office/drawing/2014/main" id="{53A18BF0-7F9B-46D9-919C-43650752F8A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0" name="CommandButton1" hidden="1">
          <a:extLst>
            <a:ext uri="{63B3BB69-23CF-44E3-9099-C40C66FF867C}">
              <a14:compatExt xmlns:a14="http://schemas.microsoft.com/office/drawing/2010/main" spid="_x0000_s61441"/>
            </a:ext>
            <a:ext uri="{FF2B5EF4-FFF2-40B4-BE49-F238E27FC236}">
              <a16:creationId xmlns:a16="http://schemas.microsoft.com/office/drawing/2014/main" id="{BECDA504-5703-4A46-A7BD-8D8690437D64}"/>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1" name="CommandButton1" hidden="1">
          <a:extLst>
            <a:ext uri="{63B3BB69-23CF-44E3-9099-C40C66FF867C}">
              <a14:compatExt xmlns:a14="http://schemas.microsoft.com/office/drawing/2010/main" spid="_x0000_s61441"/>
            </a:ext>
            <a:ext uri="{FF2B5EF4-FFF2-40B4-BE49-F238E27FC236}">
              <a16:creationId xmlns:a16="http://schemas.microsoft.com/office/drawing/2014/main" id="{DAE9C04C-153D-45CF-9BA4-4D490A9C81EA}"/>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2" name="CommandButton1" hidden="1">
          <a:extLst>
            <a:ext uri="{63B3BB69-23CF-44E3-9099-C40C66FF867C}">
              <a14:compatExt xmlns:a14="http://schemas.microsoft.com/office/drawing/2010/main" spid="_x0000_s61441"/>
            </a:ext>
            <a:ext uri="{FF2B5EF4-FFF2-40B4-BE49-F238E27FC236}">
              <a16:creationId xmlns:a16="http://schemas.microsoft.com/office/drawing/2014/main" id="{D35055A2-73D7-4459-BA9C-EDAE392C051B}"/>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3" name="CommandButton1" hidden="1">
          <a:extLst>
            <a:ext uri="{63B3BB69-23CF-44E3-9099-C40C66FF867C}">
              <a14:compatExt xmlns:a14="http://schemas.microsoft.com/office/drawing/2010/main" spid="_x0000_s61441"/>
            </a:ext>
            <a:ext uri="{FF2B5EF4-FFF2-40B4-BE49-F238E27FC236}">
              <a16:creationId xmlns:a16="http://schemas.microsoft.com/office/drawing/2014/main" id="{B187C0AC-0B4A-432E-B5F8-5039FA06D21A}"/>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4" name="CommandButton1" hidden="1">
          <a:extLst>
            <a:ext uri="{63B3BB69-23CF-44E3-9099-C40C66FF867C}">
              <a14:compatExt xmlns:a14="http://schemas.microsoft.com/office/drawing/2010/main" spid="_x0000_s61441"/>
            </a:ext>
            <a:ext uri="{FF2B5EF4-FFF2-40B4-BE49-F238E27FC236}">
              <a16:creationId xmlns:a16="http://schemas.microsoft.com/office/drawing/2014/main" id="{98AE4D9D-AEFC-4DDD-A82D-AC28DB5F662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5" name="CommandButton1" hidden="1">
          <a:extLst>
            <a:ext uri="{63B3BB69-23CF-44E3-9099-C40C66FF867C}">
              <a14:compatExt xmlns:a14="http://schemas.microsoft.com/office/drawing/2010/main" spid="_x0000_s61441"/>
            </a:ext>
            <a:ext uri="{FF2B5EF4-FFF2-40B4-BE49-F238E27FC236}">
              <a16:creationId xmlns:a16="http://schemas.microsoft.com/office/drawing/2014/main" id="{AAED27CB-F693-476D-B9BE-BFE94C801BE8}"/>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56" name="CommandButton1" hidden="1">
          <a:extLst>
            <a:ext uri="{63B3BB69-23CF-44E3-9099-C40C66FF867C}">
              <a14:compatExt xmlns:a14="http://schemas.microsoft.com/office/drawing/2010/main" spid="_x0000_s61441"/>
            </a:ext>
            <a:ext uri="{FF2B5EF4-FFF2-40B4-BE49-F238E27FC236}">
              <a16:creationId xmlns:a16="http://schemas.microsoft.com/office/drawing/2014/main" id="{8DFD98A7-F69C-4572-A6A4-118568CFC3AD}"/>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7" name="CommandButton1" hidden="1">
          <a:extLst>
            <a:ext uri="{63B3BB69-23CF-44E3-9099-C40C66FF867C}">
              <a14:compatExt xmlns:a14="http://schemas.microsoft.com/office/drawing/2010/main" spid="_x0000_s61441"/>
            </a:ext>
            <a:ext uri="{FF2B5EF4-FFF2-40B4-BE49-F238E27FC236}">
              <a16:creationId xmlns:a16="http://schemas.microsoft.com/office/drawing/2014/main" id="{EA37C4D9-59FA-4928-88F2-8A93C4829A0A}"/>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58" name="CommandButton1" hidden="1">
          <a:extLst>
            <a:ext uri="{63B3BB69-23CF-44E3-9099-C40C66FF867C}">
              <a14:compatExt xmlns:a14="http://schemas.microsoft.com/office/drawing/2010/main" spid="_x0000_s61441"/>
            </a:ext>
            <a:ext uri="{FF2B5EF4-FFF2-40B4-BE49-F238E27FC236}">
              <a16:creationId xmlns:a16="http://schemas.microsoft.com/office/drawing/2014/main" id="{E087CDE1-569A-4D15-A2F5-1EA37EDC6EE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349"/>
    <xdr:sp macro="" textlink="">
      <xdr:nvSpPr>
        <xdr:cNvPr id="1859" name="CommandButton1" hidden="1">
          <a:extLst>
            <a:ext uri="{63B3BB69-23CF-44E3-9099-C40C66FF867C}">
              <a14:compatExt xmlns:a14="http://schemas.microsoft.com/office/drawing/2010/main" spid="_x0000_s61441"/>
            </a:ext>
            <a:ext uri="{FF2B5EF4-FFF2-40B4-BE49-F238E27FC236}">
              <a16:creationId xmlns:a16="http://schemas.microsoft.com/office/drawing/2014/main" id="{95BD57D4-2845-45F8-ABC6-5D11A46D753F}"/>
            </a:ext>
          </a:extLst>
        </xdr:cNvPr>
        <xdr:cNvSpPr/>
      </xdr:nvSpPr>
      <xdr:spPr bwMode="auto">
        <a:xfrm>
          <a:off x="318198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0" name="CommandButton1" hidden="1">
          <a:extLst>
            <a:ext uri="{63B3BB69-23CF-44E3-9099-C40C66FF867C}">
              <a14:compatExt xmlns:a14="http://schemas.microsoft.com/office/drawing/2010/main" spid="_x0000_s61441"/>
            </a:ext>
            <a:ext uri="{FF2B5EF4-FFF2-40B4-BE49-F238E27FC236}">
              <a16:creationId xmlns:a16="http://schemas.microsoft.com/office/drawing/2014/main" id="{B19F0BCF-AEB9-465D-9BD0-AF3D506A667F}"/>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61" name="CommandButton1" hidden="1">
          <a:extLst>
            <a:ext uri="{63B3BB69-23CF-44E3-9099-C40C66FF867C}">
              <a14:compatExt xmlns:a14="http://schemas.microsoft.com/office/drawing/2010/main" spid="_x0000_s61441"/>
            </a:ext>
            <a:ext uri="{FF2B5EF4-FFF2-40B4-BE49-F238E27FC236}">
              <a16:creationId xmlns:a16="http://schemas.microsoft.com/office/drawing/2014/main" id="{03145DFA-61C7-4A30-92FF-B36345E367B0}"/>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2" name="CommandButton1" hidden="1">
          <a:extLst>
            <a:ext uri="{63B3BB69-23CF-44E3-9099-C40C66FF867C}">
              <a14:compatExt xmlns:a14="http://schemas.microsoft.com/office/drawing/2010/main" spid="_x0000_s61441"/>
            </a:ext>
            <a:ext uri="{FF2B5EF4-FFF2-40B4-BE49-F238E27FC236}">
              <a16:creationId xmlns:a16="http://schemas.microsoft.com/office/drawing/2014/main" id="{E8A213DE-5EBB-40D9-9B33-F098E06CAC8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3" name="CommandButton1" hidden="1">
          <a:extLst>
            <a:ext uri="{63B3BB69-23CF-44E3-9099-C40C66FF867C}">
              <a14:compatExt xmlns:a14="http://schemas.microsoft.com/office/drawing/2010/main" spid="_x0000_s61441"/>
            </a:ext>
            <a:ext uri="{FF2B5EF4-FFF2-40B4-BE49-F238E27FC236}">
              <a16:creationId xmlns:a16="http://schemas.microsoft.com/office/drawing/2014/main" id="{89266F88-6807-45BB-BB0C-5DF553325396}"/>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64" name="CommandButton1" hidden="1">
          <a:extLst>
            <a:ext uri="{63B3BB69-23CF-44E3-9099-C40C66FF867C}">
              <a14:compatExt xmlns:a14="http://schemas.microsoft.com/office/drawing/2010/main" spid="_x0000_s61441"/>
            </a:ext>
            <a:ext uri="{FF2B5EF4-FFF2-40B4-BE49-F238E27FC236}">
              <a16:creationId xmlns:a16="http://schemas.microsoft.com/office/drawing/2014/main" id="{B0EC8126-523A-4135-BDD9-38C5A784EA6F}"/>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5" name="CommandButton1" hidden="1">
          <a:extLst>
            <a:ext uri="{63B3BB69-23CF-44E3-9099-C40C66FF867C}">
              <a14:compatExt xmlns:a14="http://schemas.microsoft.com/office/drawing/2010/main" spid="_x0000_s61441"/>
            </a:ext>
            <a:ext uri="{FF2B5EF4-FFF2-40B4-BE49-F238E27FC236}">
              <a16:creationId xmlns:a16="http://schemas.microsoft.com/office/drawing/2014/main" id="{D6C22E31-6BBD-430A-9BA3-FEAC102F549F}"/>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6" name="CommandButton1" hidden="1">
          <a:extLst>
            <a:ext uri="{63B3BB69-23CF-44E3-9099-C40C66FF867C}">
              <a14:compatExt xmlns:a14="http://schemas.microsoft.com/office/drawing/2010/main" spid="_x0000_s61441"/>
            </a:ext>
            <a:ext uri="{FF2B5EF4-FFF2-40B4-BE49-F238E27FC236}">
              <a16:creationId xmlns:a16="http://schemas.microsoft.com/office/drawing/2014/main" id="{4DE1068D-50DA-4A3C-B345-D5A1F644E1F4}"/>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67" name="CommandButton1" hidden="1">
          <a:extLst>
            <a:ext uri="{63B3BB69-23CF-44E3-9099-C40C66FF867C}">
              <a14:compatExt xmlns:a14="http://schemas.microsoft.com/office/drawing/2010/main" spid="_x0000_s61441"/>
            </a:ext>
            <a:ext uri="{FF2B5EF4-FFF2-40B4-BE49-F238E27FC236}">
              <a16:creationId xmlns:a16="http://schemas.microsoft.com/office/drawing/2014/main" id="{5DE8F0EF-0E70-4F31-9BBB-8643462E24A3}"/>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8" name="CommandButton1" hidden="1">
          <a:extLst>
            <a:ext uri="{63B3BB69-23CF-44E3-9099-C40C66FF867C}">
              <a14:compatExt xmlns:a14="http://schemas.microsoft.com/office/drawing/2010/main" spid="_x0000_s61441"/>
            </a:ext>
            <a:ext uri="{FF2B5EF4-FFF2-40B4-BE49-F238E27FC236}">
              <a16:creationId xmlns:a16="http://schemas.microsoft.com/office/drawing/2014/main" id="{4BAF434E-B6D9-4D33-83BB-ABA951B8E650}"/>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69" name="CommandButton1" hidden="1">
          <a:extLst>
            <a:ext uri="{63B3BB69-23CF-44E3-9099-C40C66FF867C}">
              <a14:compatExt xmlns:a14="http://schemas.microsoft.com/office/drawing/2010/main" spid="_x0000_s61441"/>
            </a:ext>
            <a:ext uri="{FF2B5EF4-FFF2-40B4-BE49-F238E27FC236}">
              <a16:creationId xmlns:a16="http://schemas.microsoft.com/office/drawing/2014/main" id="{4289EFBD-D7FC-4B31-8B53-E161B5A7930D}"/>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0000"/>
    <xdr:sp macro="" textlink="">
      <xdr:nvSpPr>
        <xdr:cNvPr id="1870" name="CommandButton1" hidden="1">
          <a:extLst>
            <a:ext uri="{63B3BB69-23CF-44E3-9099-C40C66FF867C}">
              <a14:compatExt xmlns:a14="http://schemas.microsoft.com/office/drawing/2010/main" spid="_x0000_s61441"/>
            </a:ext>
            <a:ext uri="{FF2B5EF4-FFF2-40B4-BE49-F238E27FC236}">
              <a16:creationId xmlns:a16="http://schemas.microsoft.com/office/drawing/2014/main" id="{97B44E92-8BEF-489F-8659-BC2701694124}"/>
            </a:ext>
          </a:extLst>
        </xdr:cNvPr>
        <xdr:cNvSpPr/>
      </xdr:nvSpPr>
      <xdr:spPr bwMode="auto">
        <a:xfrm>
          <a:off x="3181985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1" name="CommandButton1" hidden="1">
          <a:extLst>
            <a:ext uri="{63B3BB69-23CF-44E3-9099-C40C66FF867C}">
              <a14:compatExt xmlns:a14="http://schemas.microsoft.com/office/drawing/2010/main" spid="_x0000_s61441"/>
            </a:ext>
            <a:ext uri="{FF2B5EF4-FFF2-40B4-BE49-F238E27FC236}">
              <a16:creationId xmlns:a16="http://schemas.microsoft.com/office/drawing/2014/main" id="{0F5ECE09-0AB9-416C-9B1F-26C6381954C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2" name="CommandButton1" hidden="1">
          <a:extLst>
            <a:ext uri="{63B3BB69-23CF-44E3-9099-C40C66FF867C}">
              <a14:compatExt xmlns:a14="http://schemas.microsoft.com/office/drawing/2010/main" spid="_x0000_s61441"/>
            </a:ext>
            <a:ext uri="{FF2B5EF4-FFF2-40B4-BE49-F238E27FC236}">
              <a16:creationId xmlns:a16="http://schemas.microsoft.com/office/drawing/2014/main" id="{BF8C2A4D-4145-4ECB-A0A6-06C1E2E7B2A4}"/>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73" name="CommandButton1" hidden="1">
          <a:extLst>
            <a:ext uri="{63B3BB69-23CF-44E3-9099-C40C66FF867C}">
              <a14:compatExt xmlns:a14="http://schemas.microsoft.com/office/drawing/2010/main" spid="_x0000_s61441"/>
            </a:ext>
            <a:ext uri="{FF2B5EF4-FFF2-40B4-BE49-F238E27FC236}">
              <a16:creationId xmlns:a16="http://schemas.microsoft.com/office/drawing/2014/main" id="{90170CD9-4BC7-4897-8FF1-6092BB366E05}"/>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4" name="CommandButton1" hidden="1">
          <a:extLst>
            <a:ext uri="{63B3BB69-23CF-44E3-9099-C40C66FF867C}">
              <a14:compatExt xmlns:a14="http://schemas.microsoft.com/office/drawing/2010/main" spid="_x0000_s61441"/>
            </a:ext>
            <a:ext uri="{FF2B5EF4-FFF2-40B4-BE49-F238E27FC236}">
              <a16:creationId xmlns:a16="http://schemas.microsoft.com/office/drawing/2014/main" id="{D7D98109-B296-44AE-A84E-C84730589713}"/>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5" name="CommandButton1" hidden="1">
          <a:extLst>
            <a:ext uri="{63B3BB69-23CF-44E3-9099-C40C66FF867C}">
              <a14:compatExt xmlns:a14="http://schemas.microsoft.com/office/drawing/2010/main" spid="_x0000_s61441"/>
            </a:ext>
            <a:ext uri="{FF2B5EF4-FFF2-40B4-BE49-F238E27FC236}">
              <a16:creationId xmlns:a16="http://schemas.microsoft.com/office/drawing/2014/main" id="{9697C284-DCE8-4F53-80C7-78A642BC6CB5}"/>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76" name="CommandButton1" hidden="1">
          <a:extLst>
            <a:ext uri="{63B3BB69-23CF-44E3-9099-C40C66FF867C}">
              <a14:compatExt xmlns:a14="http://schemas.microsoft.com/office/drawing/2010/main" spid="_x0000_s61441"/>
            </a:ext>
            <a:ext uri="{FF2B5EF4-FFF2-40B4-BE49-F238E27FC236}">
              <a16:creationId xmlns:a16="http://schemas.microsoft.com/office/drawing/2014/main" id="{C78605B4-D8CF-4E68-BC17-69A18DCCC983}"/>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7" name="CommandButton1" hidden="1">
          <a:extLst>
            <a:ext uri="{63B3BB69-23CF-44E3-9099-C40C66FF867C}">
              <a14:compatExt xmlns:a14="http://schemas.microsoft.com/office/drawing/2010/main" spid="_x0000_s61441"/>
            </a:ext>
            <a:ext uri="{FF2B5EF4-FFF2-40B4-BE49-F238E27FC236}">
              <a16:creationId xmlns:a16="http://schemas.microsoft.com/office/drawing/2014/main" id="{02C86648-1BC6-4529-BA53-0EF2C74E2A21}"/>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78" name="CommandButton1" hidden="1">
          <a:extLst>
            <a:ext uri="{63B3BB69-23CF-44E3-9099-C40C66FF867C}">
              <a14:compatExt xmlns:a14="http://schemas.microsoft.com/office/drawing/2010/main" spid="_x0000_s61441"/>
            </a:ext>
            <a:ext uri="{FF2B5EF4-FFF2-40B4-BE49-F238E27FC236}">
              <a16:creationId xmlns:a16="http://schemas.microsoft.com/office/drawing/2014/main" id="{3B36616D-9293-46C3-8529-7427F82400DC}"/>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79" name="CommandButton1" hidden="1">
          <a:extLst>
            <a:ext uri="{63B3BB69-23CF-44E3-9099-C40C66FF867C}">
              <a14:compatExt xmlns:a14="http://schemas.microsoft.com/office/drawing/2010/main" spid="_x0000_s61441"/>
            </a:ext>
            <a:ext uri="{FF2B5EF4-FFF2-40B4-BE49-F238E27FC236}">
              <a16:creationId xmlns:a16="http://schemas.microsoft.com/office/drawing/2014/main" id="{0A43F1FC-C88E-4663-948A-A64C6EB1A834}"/>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0" name="CommandButton1" hidden="1">
          <a:extLst>
            <a:ext uri="{63B3BB69-23CF-44E3-9099-C40C66FF867C}">
              <a14:compatExt xmlns:a14="http://schemas.microsoft.com/office/drawing/2010/main" spid="_x0000_s61441"/>
            </a:ext>
            <a:ext uri="{FF2B5EF4-FFF2-40B4-BE49-F238E27FC236}">
              <a16:creationId xmlns:a16="http://schemas.microsoft.com/office/drawing/2014/main" id="{DAE3273F-DDD8-4A4C-BDEA-5DAC2BFA860A}"/>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1" name="CommandButton1" hidden="1">
          <a:extLst>
            <a:ext uri="{63B3BB69-23CF-44E3-9099-C40C66FF867C}">
              <a14:compatExt xmlns:a14="http://schemas.microsoft.com/office/drawing/2010/main" spid="_x0000_s61441"/>
            </a:ext>
            <a:ext uri="{FF2B5EF4-FFF2-40B4-BE49-F238E27FC236}">
              <a16:creationId xmlns:a16="http://schemas.microsoft.com/office/drawing/2014/main" id="{B091551A-1368-423B-B639-97C14A8C731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82" name="CommandButton1" hidden="1">
          <a:extLst>
            <a:ext uri="{63B3BB69-23CF-44E3-9099-C40C66FF867C}">
              <a14:compatExt xmlns:a14="http://schemas.microsoft.com/office/drawing/2010/main" spid="_x0000_s61441"/>
            </a:ext>
            <a:ext uri="{FF2B5EF4-FFF2-40B4-BE49-F238E27FC236}">
              <a16:creationId xmlns:a16="http://schemas.microsoft.com/office/drawing/2014/main" id="{D683C4E3-2865-4B75-BF8F-5E32AC197C64}"/>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3" name="CommandButton1" hidden="1">
          <a:extLst>
            <a:ext uri="{63B3BB69-23CF-44E3-9099-C40C66FF867C}">
              <a14:compatExt xmlns:a14="http://schemas.microsoft.com/office/drawing/2010/main" spid="_x0000_s61441"/>
            </a:ext>
            <a:ext uri="{FF2B5EF4-FFF2-40B4-BE49-F238E27FC236}">
              <a16:creationId xmlns:a16="http://schemas.microsoft.com/office/drawing/2014/main" id="{A0E34DE7-2DA8-4414-9D13-D1661768DE2D}"/>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4" name="CommandButton1" hidden="1">
          <a:extLst>
            <a:ext uri="{63B3BB69-23CF-44E3-9099-C40C66FF867C}">
              <a14:compatExt xmlns:a14="http://schemas.microsoft.com/office/drawing/2010/main" spid="_x0000_s61441"/>
            </a:ext>
            <a:ext uri="{FF2B5EF4-FFF2-40B4-BE49-F238E27FC236}">
              <a16:creationId xmlns:a16="http://schemas.microsoft.com/office/drawing/2014/main" id="{C66ABE79-7E79-41B2-8A00-BC7BAF255ADB}"/>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1274233"/>
    <xdr:sp macro="" textlink="">
      <xdr:nvSpPr>
        <xdr:cNvPr id="1885" name="CommandButton1" hidden="1">
          <a:extLst>
            <a:ext uri="{63B3BB69-23CF-44E3-9099-C40C66FF867C}">
              <a14:compatExt xmlns:a14="http://schemas.microsoft.com/office/drawing/2010/main" spid="_x0000_s61441"/>
            </a:ext>
            <a:ext uri="{FF2B5EF4-FFF2-40B4-BE49-F238E27FC236}">
              <a16:creationId xmlns:a16="http://schemas.microsoft.com/office/drawing/2014/main" id="{A832750F-09C1-4AF7-A23A-DD51AB01D703}"/>
            </a:ext>
          </a:extLst>
        </xdr:cNvPr>
        <xdr:cNvSpPr/>
      </xdr:nvSpPr>
      <xdr:spPr bwMode="auto">
        <a:xfrm>
          <a:off x="318198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6" name="CommandButton1" hidden="1">
          <a:extLst>
            <a:ext uri="{63B3BB69-23CF-44E3-9099-C40C66FF867C}">
              <a14:compatExt xmlns:a14="http://schemas.microsoft.com/office/drawing/2010/main" spid="_x0000_s61441"/>
            </a:ext>
            <a:ext uri="{FF2B5EF4-FFF2-40B4-BE49-F238E27FC236}">
              <a16:creationId xmlns:a16="http://schemas.microsoft.com/office/drawing/2014/main" id="{8A13FD74-4EAE-4D4B-9336-71BE0161103C}"/>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17</xdr:col>
      <xdr:colOff>0</xdr:colOff>
      <xdr:row>1</xdr:row>
      <xdr:rowOff>0</xdr:rowOff>
    </xdr:from>
    <xdr:ext cx="660400" cy="317500"/>
    <xdr:sp macro="" textlink="">
      <xdr:nvSpPr>
        <xdr:cNvPr id="1887" name="CommandButton1" hidden="1">
          <a:extLst>
            <a:ext uri="{63B3BB69-23CF-44E3-9099-C40C66FF867C}">
              <a14:compatExt xmlns:a14="http://schemas.microsoft.com/office/drawing/2010/main" spid="_x0000_s61441"/>
            </a:ext>
            <a:ext uri="{FF2B5EF4-FFF2-40B4-BE49-F238E27FC236}">
              <a16:creationId xmlns:a16="http://schemas.microsoft.com/office/drawing/2014/main" id="{36F63310-CC24-42E1-8F45-37C399561D52}"/>
            </a:ext>
          </a:extLst>
        </xdr:cNvPr>
        <xdr:cNvSpPr/>
      </xdr:nvSpPr>
      <xdr:spPr bwMode="auto">
        <a:xfrm>
          <a:off x="318198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88" name="CommandButton1" hidden="1">
          <a:extLst>
            <a:ext uri="{63B3BB69-23CF-44E3-9099-C40C66FF867C}">
              <a14:compatExt xmlns:a14="http://schemas.microsoft.com/office/drawing/2010/main" spid="_x0000_s61441"/>
            </a:ext>
            <a:ext uri="{FF2B5EF4-FFF2-40B4-BE49-F238E27FC236}">
              <a16:creationId xmlns:a16="http://schemas.microsoft.com/office/drawing/2014/main" id="{F910BB40-99AB-402A-A362-715661BFFE1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89" name="CommandButton1" hidden="1">
          <a:extLst>
            <a:ext uri="{63B3BB69-23CF-44E3-9099-C40C66FF867C}">
              <a14:compatExt xmlns:a14="http://schemas.microsoft.com/office/drawing/2010/main" spid="_x0000_s61441"/>
            </a:ext>
            <a:ext uri="{FF2B5EF4-FFF2-40B4-BE49-F238E27FC236}">
              <a16:creationId xmlns:a16="http://schemas.microsoft.com/office/drawing/2014/main" id="{D15D91CA-7803-4F82-9615-2B02AEB960D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890" name="CommandButton1" hidden="1">
          <a:extLst>
            <a:ext uri="{63B3BB69-23CF-44E3-9099-C40C66FF867C}">
              <a14:compatExt xmlns:a14="http://schemas.microsoft.com/office/drawing/2010/main" spid="_x0000_s61441"/>
            </a:ext>
            <a:ext uri="{FF2B5EF4-FFF2-40B4-BE49-F238E27FC236}">
              <a16:creationId xmlns:a16="http://schemas.microsoft.com/office/drawing/2014/main" id="{C6B5300D-2417-49C5-8A29-0A572966A228}"/>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1" name="CommandButton1" hidden="1">
          <a:extLst>
            <a:ext uri="{63B3BB69-23CF-44E3-9099-C40C66FF867C}">
              <a14:compatExt xmlns:a14="http://schemas.microsoft.com/office/drawing/2010/main" spid="_x0000_s61441"/>
            </a:ext>
            <a:ext uri="{FF2B5EF4-FFF2-40B4-BE49-F238E27FC236}">
              <a16:creationId xmlns:a16="http://schemas.microsoft.com/office/drawing/2014/main" id="{FB489176-A4EB-4DEC-8C1D-CD9F009D7F9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2" name="CommandButton1" hidden="1">
          <a:extLst>
            <a:ext uri="{63B3BB69-23CF-44E3-9099-C40C66FF867C}">
              <a14:compatExt xmlns:a14="http://schemas.microsoft.com/office/drawing/2010/main" spid="_x0000_s61441"/>
            </a:ext>
            <a:ext uri="{FF2B5EF4-FFF2-40B4-BE49-F238E27FC236}">
              <a16:creationId xmlns:a16="http://schemas.microsoft.com/office/drawing/2014/main" id="{1D855DC7-DFD8-47A1-AF05-CF0779C9AAE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3" name="CommandButton1" hidden="1">
          <a:extLst>
            <a:ext uri="{63B3BB69-23CF-44E3-9099-C40C66FF867C}">
              <a14:compatExt xmlns:a14="http://schemas.microsoft.com/office/drawing/2010/main" spid="_x0000_s61441"/>
            </a:ext>
            <a:ext uri="{FF2B5EF4-FFF2-40B4-BE49-F238E27FC236}">
              <a16:creationId xmlns:a16="http://schemas.microsoft.com/office/drawing/2014/main" id="{22620BD4-9DD2-4844-8449-F28F23B6B63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4" name="CommandButton1" hidden="1">
          <a:extLst>
            <a:ext uri="{63B3BB69-23CF-44E3-9099-C40C66FF867C}">
              <a14:compatExt xmlns:a14="http://schemas.microsoft.com/office/drawing/2010/main" spid="_x0000_s61441"/>
            </a:ext>
            <a:ext uri="{FF2B5EF4-FFF2-40B4-BE49-F238E27FC236}">
              <a16:creationId xmlns:a16="http://schemas.microsoft.com/office/drawing/2014/main" id="{42EAFCB3-A6B8-405C-AD9A-651F0156D68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5" name="CommandButton1" hidden="1">
          <a:extLst>
            <a:ext uri="{63B3BB69-23CF-44E3-9099-C40C66FF867C}">
              <a14:compatExt xmlns:a14="http://schemas.microsoft.com/office/drawing/2010/main" spid="_x0000_s61441"/>
            </a:ext>
            <a:ext uri="{FF2B5EF4-FFF2-40B4-BE49-F238E27FC236}">
              <a16:creationId xmlns:a16="http://schemas.microsoft.com/office/drawing/2014/main" id="{7154A8B5-863A-4546-B9B2-3900F53CC86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6" name="CommandButton1" hidden="1">
          <a:extLst>
            <a:ext uri="{63B3BB69-23CF-44E3-9099-C40C66FF867C}">
              <a14:compatExt xmlns:a14="http://schemas.microsoft.com/office/drawing/2010/main" spid="_x0000_s61441"/>
            </a:ext>
            <a:ext uri="{FF2B5EF4-FFF2-40B4-BE49-F238E27FC236}">
              <a16:creationId xmlns:a16="http://schemas.microsoft.com/office/drawing/2014/main" id="{D2DBEF72-B117-4C8B-8448-107A913BE8E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7" name="CommandButton1" hidden="1">
          <a:extLst>
            <a:ext uri="{63B3BB69-23CF-44E3-9099-C40C66FF867C}">
              <a14:compatExt xmlns:a14="http://schemas.microsoft.com/office/drawing/2010/main" spid="_x0000_s61441"/>
            </a:ext>
            <a:ext uri="{FF2B5EF4-FFF2-40B4-BE49-F238E27FC236}">
              <a16:creationId xmlns:a16="http://schemas.microsoft.com/office/drawing/2014/main" id="{7A7B2087-7959-46B8-BDA4-9495373531F6}"/>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8" name="CommandButton1" hidden="1">
          <a:extLst>
            <a:ext uri="{63B3BB69-23CF-44E3-9099-C40C66FF867C}">
              <a14:compatExt xmlns:a14="http://schemas.microsoft.com/office/drawing/2010/main" spid="_x0000_s61441"/>
            </a:ext>
            <a:ext uri="{FF2B5EF4-FFF2-40B4-BE49-F238E27FC236}">
              <a16:creationId xmlns:a16="http://schemas.microsoft.com/office/drawing/2014/main" id="{0F956D4B-5050-4EC0-BE62-CB3F284A28D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899" name="CommandButton1" hidden="1">
          <a:extLst>
            <a:ext uri="{63B3BB69-23CF-44E3-9099-C40C66FF867C}">
              <a14:compatExt xmlns:a14="http://schemas.microsoft.com/office/drawing/2010/main" spid="_x0000_s61441"/>
            </a:ext>
            <a:ext uri="{FF2B5EF4-FFF2-40B4-BE49-F238E27FC236}">
              <a16:creationId xmlns:a16="http://schemas.microsoft.com/office/drawing/2014/main" id="{D1DA973E-5602-4129-B60D-4E975EC48CC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0" name="CommandButton1" hidden="1">
          <a:extLst>
            <a:ext uri="{63B3BB69-23CF-44E3-9099-C40C66FF867C}">
              <a14:compatExt xmlns:a14="http://schemas.microsoft.com/office/drawing/2010/main" spid="_x0000_s61441"/>
            </a:ext>
            <a:ext uri="{FF2B5EF4-FFF2-40B4-BE49-F238E27FC236}">
              <a16:creationId xmlns:a16="http://schemas.microsoft.com/office/drawing/2014/main" id="{5A7494C4-D55A-4B4C-A839-29C64921009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1" name="CommandButton1" hidden="1">
          <a:extLst>
            <a:ext uri="{63B3BB69-23CF-44E3-9099-C40C66FF867C}">
              <a14:compatExt xmlns:a14="http://schemas.microsoft.com/office/drawing/2010/main" spid="_x0000_s61441"/>
            </a:ext>
            <a:ext uri="{FF2B5EF4-FFF2-40B4-BE49-F238E27FC236}">
              <a16:creationId xmlns:a16="http://schemas.microsoft.com/office/drawing/2014/main" id="{62A66134-F12F-49E7-8668-5AE5F1E4888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2" name="CommandButton1" hidden="1">
          <a:extLst>
            <a:ext uri="{63B3BB69-23CF-44E3-9099-C40C66FF867C}">
              <a14:compatExt xmlns:a14="http://schemas.microsoft.com/office/drawing/2010/main" spid="_x0000_s61441"/>
            </a:ext>
            <a:ext uri="{FF2B5EF4-FFF2-40B4-BE49-F238E27FC236}">
              <a16:creationId xmlns:a16="http://schemas.microsoft.com/office/drawing/2014/main" id="{5D3B08DC-FF3B-448F-BDA0-AB9D26FD800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3" name="CommandButton1" hidden="1">
          <a:extLst>
            <a:ext uri="{63B3BB69-23CF-44E3-9099-C40C66FF867C}">
              <a14:compatExt xmlns:a14="http://schemas.microsoft.com/office/drawing/2010/main" spid="_x0000_s61441"/>
            </a:ext>
            <a:ext uri="{FF2B5EF4-FFF2-40B4-BE49-F238E27FC236}">
              <a16:creationId xmlns:a16="http://schemas.microsoft.com/office/drawing/2014/main" id="{FA1D31F1-878E-4844-B029-B78C869D88A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4" name="CommandButton1" hidden="1">
          <a:extLst>
            <a:ext uri="{63B3BB69-23CF-44E3-9099-C40C66FF867C}">
              <a14:compatExt xmlns:a14="http://schemas.microsoft.com/office/drawing/2010/main" spid="_x0000_s61441"/>
            </a:ext>
            <a:ext uri="{FF2B5EF4-FFF2-40B4-BE49-F238E27FC236}">
              <a16:creationId xmlns:a16="http://schemas.microsoft.com/office/drawing/2014/main" id="{BC8B0EAE-CB17-4A2E-B9DD-675BCEC5EBE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5" name="CommandButton1" hidden="1">
          <a:extLst>
            <a:ext uri="{63B3BB69-23CF-44E3-9099-C40C66FF867C}">
              <a14:compatExt xmlns:a14="http://schemas.microsoft.com/office/drawing/2010/main" spid="_x0000_s61441"/>
            </a:ext>
            <a:ext uri="{FF2B5EF4-FFF2-40B4-BE49-F238E27FC236}">
              <a16:creationId xmlns:a16="http://schemas.microsoft.com/office/drawing/2014/main" id="{4C8A1D7C-90EA-483B-BE97-65DD2F8A7E9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6" name="CommandButton1" hidden="1">
          <a:extLst>
            <a:ext uri="{63B3BB69-23CF-44E3-9099-C40C66FF867C}">
              <a14:compatExt xmlns:a14="http://schemas.microsoft.com/office/drawing/2010/main" spid="_x0000_s61441"/>
            </a:ext>
            <a:ext uri="{FF2B5EF4-FFF2-40B4-BE49-F238E27FC236}">
              <a16:creationId xmlns:a16="http://schemas.microsoft.com/office/drawing/2014/main" id="{3B44D44C-E915-4474-95C5-9966DF0B816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7" name="CommandButton1" hidden="1">
          <a:extLst>
            <a:ext uri="{63B3BB69-23CF-44E3-9099-C40C66FF867C}">
              <a14:compatExt xmlns:a14="http://schemas.microsoft.com/office/drawing/2010/main" spid="_x0000_s61441"/>
            </a:ext>
            <a:ext uri="{FF2B5EF4-FFF2-40B4-BE49-F238E27FC236}">
              <a16:creationId xmlns:a16="http://schemas.microsoft.com/office/drawing/2014/main" id="{7B1C71FA-0DC9-43B5-A40E-6A9348FDF9B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8" name="CommandButton1" hidden="1">
          <a:extLst>
            <a:ext uri="{63B3BB69-23CF-44E3-9099-C40C66FF867C}">
              <a14:compatExt xmlns:a14="http://schemas.microsoft.com/office/drawing/2010/main" spid="_x0000_s61441"/>
            </a:ext>
            <a:ext uri="{FF2B5EF4-FFF2-40B4-BE49-F238E27FC236}">
              <a16:creationId xmlns:a16="http://schemas.microsoft.com/office/drawing/2014/main" id="{9A71F402-2AE5-4B41-AEB0-2D1007E2A11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09" name="CommandButton1" hidden="1">
          <a:extLst>
            <a:ext uri="{63B3BB69-23CF-44E3-9099-C40C66FF867C}">
              <a14:compatExt xmlns:a14="http://schemas.microsoft.com/office/drawing/2010/main" spid="_x0000_s61441"/>
            </a:ext>
            <a:ext uri="{FF2B5EF4-FFF2-40B4-BE49-F238E27FC236}">
              <a16:creationId xmlns:a16="http://schemas.microsoft.com/office/drawing/2014/main" id="{8E904F3E-AF95-4B00-9E6B-334B6F7B234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0" name="CommandButton1" hidden="1">
          <a:extLst>
            <a:ext uri="{63B3BB69-23CF-44E3-9099-C40C66FF867C}">
              <a14:compatExt xmlns:a14="http://schemas.microsoft.com/office/drawing/2010/main" spid="_x0000_s61441"/>
            </a:ext>
            <a:ext uri="{FF2B5EF4-FFF2-40B4-BE49-F238E27FC236}">
              <a16:creationId xmlns:a16="http://schemas.microsoft.com/office/drawing/2014/main" id="{626E71B9-B748-405E-B964-94A55F6A125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1" name="CommandButton1" hidden="1">
          <a:extLst>
            <a:ext uri="{63B3BB69-23CF-44E3-9099-C40C66FF867C}">
              <a14:compatExt xmlns:a14="http://schemas.microsoft.com/office/drawing/2010/main" spid="_x0000_s61441"/>
            </a:ext>
            <a:ext uri="{FF2B5EF4-FFF2-40B4-BE49-F238E27FC236}">
              <a16:creationId xmlns:a16="http://schemas.microsoft.com/office/drawing/2014/main" id="{0E9A8A89-D209-417E-ABFA-C5F1956CAEE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912" name="CommandButton1" hidden="1">
          <a:extLst>
            <a:ext uri="{63B3BB69-23CF-44E3-9099-C40C66FF867C}">
              <a14:compatExt xmlns:a14="http://schemas.microsoft.com/office/drawing/2010/main" spid="_x0000_s61441"/>
            </a:ext>
            <a:ext uri="{FF2B5EF4-FFF2-40B4-BE49-F238E27FC236}">
              <a16:creationId xmlns:a16="http://schemas.microsoft.com/office/drawing/2014/main" id="{4837D750-BC7C-4E88-AAB2-C91E65C1A5E8}"/>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3" name="CommandButton1" hidden="1">
          <a:extLst>
            <a:ext uri="{63B3BB69-23CF-44E3-9099-C40C66FF867C}">
              <a14:compatExt xmlns:a14="http://schemas.microsoft.com/office/drawing/2010/main" spid="_x0000_s61441"/>
            </a:ext>
            <a:ext uri="{FF2B5EF4-FFF2-40B4-BE49-F238E27FC236}">
              <a16:creationId xmlns:a16="http://schemas.microsoft.com/office/drawing/2014/main" id="{73231BB4-6E2F-4229-8A76-B4215775CC0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4" name="CommandButton1" hidden="1">
          <a:extLst>
            <a:ext uri="{63B3BB69-23CF-44E3-9099-C40C66FF867C}">
              <a14:compatExt xmlns:a14="http://schemas.microsoft.com/office/drawing/2010/main" spid="_x0000_s61441"/>
            </a:ext>
            <a:ext uri="{FF2B5EF4-FFF2-40B4-BE49-F238E27FC236}">
              <a16:creationId xmlns:a16="http://schemas.microsoft.com/office/drawing/2014/main" id="{5AE0C243-DFFB-4F2C-B7BC-11F2BE36140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5" name="CommandButton1" hidden="1">
          <a:extLst>
            <a:ext uri="{63B3BB69-23CF-44E3-9099-C40C66FF867C}">
              <a14:compatExt xmlns:a14="http://schemas.microsoft.com/office/drawing/2010/main" spid="_x0000_s61441"/>
            </a:ext>
            <a:ext uri="{FF2B5EF4-FFF2-40B4-BE49-F238E27FC236}">
              <a16:creationId xmlns:a16="http://schemas.microsoft.com/office/drawing/2014/main" id="{11FC2BD6-077E-4590-9FDD-B3567A814DA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6" name="CommandButton1" hidden="1">
          <a:extLst>
            <a:ext uri="{63B3BB69-23CF-44E3-9099-C40C66FF867C}">
              <a14:compatExt xmlns:a14="http://schemas.microsoft.com/office/drawing/2010/main" spid="_x0000_s61441"/>
            </a:ext>
            <a:ext uri="{FF2B5EF4-FFF2-40B4-BE49-F238E27FC236}">
              <a16:creationId xmlns:a16="http://schemas.microsoft.com/office/drawing/2014/main" id="{980452E3-2550-4E00-8444-93D3BE4D15E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7" name="CommandButton1" hidden="1">
          <a:extLst>
            <a:ext uri="{63B3BB69-23CF-44E3-9099-C40C66FF867C}">
              <a14:compatExt xmlns:a14="http://schemas.microsoft.com/office/drawing/2010/main" spid="_x0000_s61441"/>
            </a:ext>
            <a:ext uri="{FF2B5EF4-FFF2-40B4-BE49-F238E27FC236}">
              <a16:creationId xmlns:a16="http://schemas.microsoft.com/office/drawing/2014/main" id="{6B1C1897-D867-494B-8768-160B377678F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8" name="CommandButton1" hidden="1">
          <a:extLst>
            <a:ext uri="{63B3BB69-23CF-44E3-9099-C40C66FF867C}">
              <a14:compatExt xmlns:a14="http://schemas.microsoft.com/office/drawing/2010/main" spid="_x0000_s61441"/>
            </a:ext>
            <a:ext uri="{FF2B5EF4-FFF2-40B4-BE49-F238E27FC236}">
              <a16:creationId xmlns:a16="http://schemas.microsoft.com/office/drawing/2014/main" id="{03AD7CCD-8DE4-48FB-AC32-187DD91B3C0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19" name="CommandButton1" hidden="1">
          <a:extLst>
            <a:ext uri="{63B3BB69-23CF-44E3-9099-C40C66FF867C}">
              <a14:compatExt xmlns:a14="http://schemas.microsoft.com/office/drawing/2010/main" spid="_x0000_s61441"/>
            </a:ext>
            <a:ext uri="{FF2B5EF4-FFF2-40B4-BE49-F238E27FC236}">
              <a16:creationId xmlns:a16="http://schemas.microsoft.com/office/drawing/2014/main" id="{BEC136B8-E730-4328-BE7F-031CF00D739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0" name="CommandButton1" hidden="1">
          <a:extLst>
            <a:ext uri="{63B3BB69-23CF-44E3-9099-C40C66FF867C}">
              <a14:compatExt xmlns:a14="http://schemas.microsoft.com/office/drawing/2010/main" spid="_x0000_s61441"/>
            </a:ext>
            <a:ext uri="{FF2B5EF4-FFF2-40B4-BE49-F238E27FC236}">
              <a16:creationId xmlns:a16="http://schemas.microsoft.com/office/drawing/2014/main" id="{E839B3E9-BDE3-4814-8FFD-D83DD8100A8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1" name="CommandButton1" hidden="1">
          <a:extLst>
            <a:ext uri="{63B3BB69-23CF-44E3-9099-C40C66FF867C}">
              <a14:compatExt xmlns:a14="http://schemas.microsoft.com/office/drawing/2010/main" spid="_x0000_s61441"/>
            </a:ext>
            <a:ext uri="{FF2B5EF4-FFF2-40B4-BE49-F238E27FC236}">
              <a16:creationId xmlns:a16="http://schemas.microsoft.com/office/drawing/2014/main" id="{603F036F-FD12-46B4-B141-ECD344486B7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2" name="CommandButton1" hidden="1">
          <a:extLst>
            <a:ext uri="{63B3BB69-23CF-44E3-9099-C40C66FF867C}">
              <a14:compatExt xmlns:a14="http://schemas.microsoft.com/office/drawing/2010/main" spid="_x0000_s61441"/>
            </a:ext>
            <a:ext uri="{FF2B5EF4-FFF2-40B4-BE49-F238E27FC236}">
              <a16:creationId xmlns:a16="http://schemas.microsoft.com/office/drawing/2014/main" id="{C3DFB3F0-D36D-4891-9016-6FCB22BD936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3" name="CommandButton1" hidden="1">
          <a:extLst>
            <a:ext uri="{63B3BB69-23CF-44E3-9099-C40C66FF867C}">
              <a14:compatExt xmlns:a14="http://schemas.microsoft.com/office/drawing/2010/main" spid="_x0000_s61441"/>
            </a:ext>
            <a:ext uri="{FF2B5EF4-FFF2-40B4-BE49-F238E27FC236}">
              <a16:creationId xmlns:a16="http://schemas.microsoft.com/office/drawing/2014/main" id="{A2EE7E0B-C564-4B37-9783-3346F93E94B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4" name="CommandButton1" hidden="1">
          <a:extLst>
            <a:ext uri="{63B3BB69-23CF-44E3-9099-C40C66FF867C}">
              <a14:compatExt xmlns:a14="http://schemas.microsoft.com/office/drawing/2010/main" spid="_x0000_s61441"/>
            </a:ext>
            <a:ext uri="{FF2B5EF4-FFF2-40B4-BE49-F238E27FC236}">
              <a16:creationId xmlns:a16="http://schemas.microsoft.com/office/drawing/2014/main" id="{C5846E96-CAFE-4376-8C1F-6E1B3DD3B25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5" name="CommandButton1" hidden="1">
          <a:extLst>
            <a:ext uri="{63B3BB69-23CF-44E3-9099-C40C66FF867C}">
              <a14:compatExt xmlns:a14="http://schemas.microsoft.com/office/drawing/2010/main" spid="_x0000_s61441"/>
            </a:ext>
            <a:ext uri="{FF2B5EF4-FFF2-40B4-BE49-F238E27FC236}">
              <a16:creationId xmlns:a16="http://schemas.microsoft.com/office/drawing/2014/main" id="{3C0F6557-C994-4693-9F59-08E52FEF3E6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6" name="CommandButton1" hidden="1">
          <a:extLst>
            <a:ext uri="{63B3BB69-23CF-44E3-9099-C40C66FF867C}">
              <a14:compatExt xmlns:a14="http://schemas.microsoft.com/office/drawing/2010/main" spid="_x0000_s61441"/>
            </a:ext>
            <a:ext uri="{FF2B5EF4-FFF2-40B4-BE49-F238E27FC236}">
              <a16:creationId xmlns:a16="http://schemas.microsoft.com/office/drawing/2014/main" id="{1B1026EC-4F4B-4A5E-8B4B-89162D63A0D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7" name="CommandButton1" hidden="1">
          <a:extLst>
            <a:ext uri="{63B3BB69-23CF-44E3-9099-C40C66FF867C}">
              <a14:compatExt xmlns:a14="http://schemas.microsoft.com/office/drawing/2010/main" spid="_x0000_s61441"/>
            </a:ext>
            <a:ext uri="{FF2B5EF4-FFF2-40B4-BE49-F238E27FC236}">
              <a16:creationId xmlns:a16="http://schemas.microsoft.com/office/drawing/2014/main" id="{1FE4345B-F337-412C-8AD8-4545315CBF4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8" name="CommandButton1" hidden="1">
          <a:extLst>
            <a:ext uri="{63B3BB69-23CF-44E3-9099-C40C66FF867C}">
              <a14:compatExt xmlns:a14="http://schemas.microsoft.com/office/drawing/2010/main" spid="_x0000_s61441"/>
            </a:ext>
            <a:ext uri="{FF2B5EF4-FFF2-40B4-BE49-F238E27FC236}">
              <a16:creationId xmlns:a16="http://schemas.microsoft.com/office/drawing/2014/main" id="{46E7236D-5B75-4F3B-82C0-8A04C0334A0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29" name="CommandButton1" hidden="1">
          <a:extLst>
            <a:ext uri="{63B3BB69-23CF-44E3-9099-C40C66FF867C}">
              <a14:compatExt xmlns:a14="http://schemas.microsoft.com/office/drawing/2010/main" spid="_x0000_s61441"/>
            </a:ext>
            <a:ext uri="{FF2B5EF4-FFF2-40B4-BE49-F238E27FC236}">
              <a16:creationId xmlns:a16="http://schemas.microsoft.com/office/drawing/2014/main" id="{BD8F249D-476A-48E0-BDEB-73102EC133C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0" name="CommandButton1" hidden="1">
          <a:extLst>
            <a:ext uri="{63B3BB69-23CF-44E3-9099-C40C66FF867C}">
              <a14:compatExt xmlns:a14="http://schemas.microsoft.com/office/drawing/2010/main" spid="_x0000_s61441"/>
            </a:ext>
            <a:ext uri="{FF2B5EF4-FFF2-40B4-BE49-F238E27FC236}">
              <a16:creationId xmlns:a16="http://schemas.microsoft.com/office/drawing/2014/main" id="{2A8E124A-CEC8-44DF-8B5F-C112BF30FE9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1" name="CommandButton1" hidden="1">
          <a:extLst>
            <a:ext uri="{63B3BB69-23CF-44E3-9099-C40C66FF867C}">
              <a14:compatExt xmlns:a14="http://schemas.microsoft.com/office/drawing/2010/main" spid="_x0000_s61441"/>
            </a:ext>
            <a:ext uri="{FF2B5EF4-FFF2-40B4-BE49-F238E27FC236}">
              <a16:creationId xmlns:a16="http://schemas.microsoft.com/office/drawing/2014/main" id="{90617AD4-8D9C-4C4E-AEA5-7D4285BCB0C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32" name="CommandButton1" hidden="1">
          <a:extLst>
            <a:ext uri="{63B3BB69-23CF-44E3-9099-C40C66FF867C}">
              <a14:compatExt xmlns:a14="http://schemas.microsoft.com/office/drawing/2010/main" spid="_x0000_s61441"/>
            </a:ext>
            <a:ext uri="{FF2B5EF4-FFF2-40B4-BE49-F238E27FC236}">
              <a16:creationId xmlns:a16="http://schemas.microsoft.com/office/drawing/2014/main" id="{DEB81262-9D28-471D-8F39-761F41808B49}"/>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3" name="CommandButton1" hidden="1">
          <a:extLst>
            <a:ext uri="{63B3BB69-23CF-44E3-9099-C40C66FF867C}">
              <a14:compatExt xmlns:a14="http://schemas.microsoft.com/office/drawing/2010/main" spid="_x0000_s61441"/>
            </a:ext>
            <a:ext uri="{FF2B5EF4-FFF2-40B4-BE49-F238E27FC236}">
              <a16:creationId xmlns:a16="http://schemas.microsoft.com/office/drawing/2014/main" id="{6C902B89-1D85-4770-A47E-F529DF1363F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4" name="CommandButton1" hidden="1">
          <a:extLst>
            <a:ext uri="{63B3BB69-23CF-44E3-9099-C40C66FF867C}">
              <a14:compatExt xmlns:a14="http://schemas.microsoft.com/office/drawing/2010/main" spid="_x0000_s61441"/>
            </a:ext>
            <a:ext uri="{FF2B5EF4-FFF2-40B4-BE49-F238E27FC236}">
              <a16:creationId xmlns:a16="http://schemas.microsoft.com/office/drawing/2014/main" id="{1C25DC1D-52F8-4B60-9263-9E1003B7287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1935" name="CommandButton1" hidden="1">
          <a:extLst>
            <a:ext uri="{63B3BB69-23CF-44E3-9099-C40C66FF867C}">
              <a14:compatExt xmlns:a14="http://schemas.microsoft.com/office/drawing/2010/main" spid="_x0000_s61441"/>
            </a:ext>
            <a:ext uri="{FF2B5EF4-FFF2-40B4-BE49-F238E27FC236}">
              <a16:creationId xmlns:a16="http://schemas.microsoft.com/office/drawing/2014/main" id="{14CCE662-E3D8-4249-AEAA-B74CEA0A9FF4}"/>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6" name="CommandButton1" hidden="1">
          <a:extLst>
            <a:ext uri="{63B3BB69-23CF-44E3-9099-C40C66FF867C}">
              <a14:compatExt xmlns:a14="http://schemas.microsoft.com/office/drawing/2010/main" spid="_x0000_s61441"/>
            </a:ext>
            <a:ext uri="{FF2B5EF4-FFF2-40B4-BE49-F238E27FC236}">
              <a16:creationId xmlns:a16="http://schemas.microsoft.com/office/drawing/2014/main" id="{C59DF48A-FF5D-4E35-B6AD-158966F63CB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37" name="CommandButton1" hidden="1">
          <a:extLst>
            <a:ext uri="{63B3BB69-23CF-44E3-9099-C40C66FF867C}">
              <a14:compatExt xmlns:a14="http://schemas.microsoft.com/office/drawing/2010/main" spid="_x0000_s61441"/>
            </a:ext>
            <a:ext uri="{FF2B5EF4-FFF2-40B4-BE49-F238E27FC236}">
              <a16:creationId xmlns:a16="http://schemas.microsoft.com/office/drawing/2014/main" id="{791DFE7A-0BD9-4CD2-8551-B5F92C989983}"/>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8" name="CommandButton1" hidden="1">
          <a:extLst>
            <a:ext uri="{63B3BB69-23CF-44E3-9099-C40C66FF867C}">
              <a14:compatExt xmlns:a14="http://schemas.microsoft.com/office/drawing/2010/main" spid="_x0000_s61441"/>
            </a:ext>
            <a:ext uri="{FF2B5EF4-FFF2-40B4-BE49-F238E27FC236}">
              <a16:creationId xmlns:a16="http://schemas.microsoft.com/office/drawing/2014/main" id="{DB742BFC-4111-4065-9A85-9D4EF122620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39" name="CommandButton1" hidden="1">
          <a:extLst>
            <a:ext uri="{63B3BB69-23CF-44E3-9099-C40C66FF867C}">
              <a14:compatExt xmlns:a14="http://schemas.microsoft.com/office/drawing/2010/main" spid="_x0000_s61441"/>
            </a:ext>
            <a:ext uri="{FF2B5EF4-FFF2-40B4-BE49-F238E27FC236}">
              <a16:creationId xmlns:a16="http://schemas.microsoft.com/office/drawing/2014/main" id="{A30FCC07-0F4F-4B66-9B84-999361E0AA0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40" name="CommandButton1" hidden="1">
          <a:extLst>
            <a:ext uri="{63B3BB69-23CF-44E3-9099-C40C66FF867C}">
              <a14:compatExt xmlns:a14="http://schemas.microsoft.com/office/drawing/2010/main" spid="_x0000_s61441"/>
            </a:ext>
            <a:ext uri="{FF2B5EF4-FFF2-40B4-BE49-F238E27FC236}">
              <a16:creationId xmlns:a16="http://schemas.microsoft.com/office/drawing/2014/main" id="{2644A513-E8A8-42AE-ABF0-8B344CB106B4}"/>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1" name="CommandButton1" hidden="1">
          <a:extLst>
            <a:ext uri="{63B3BB69-23CF-44E3-9099-C40C66FF867C}">
              <a14:compatExt xmlns:a14="http://schemas.microsoft.com/office/drawing/2010/main" spid="_x0000_s61441"/>
            </a:ext>
            <a:ext uri="{FF2B5EF4-FFF2-40B4-BE49-F238E27FC236}">
              <a16:creationId xmlns:a16="http://schemas.microsoft.com/office/drawing/2014/main" id="{7C0E2452-129E-4640-922C-5D639D14471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2" name="CommandButton1" hidden="1">
          <a:extLst>
            <a:ext uri="{63B3BB69-23CF-44E3-9099-C40C66FF867C}">
              <a14:compatExt xmlns:a14="http://schemas.microsoft.com/office/drawing/2010/main" spid="_x0000_s61441"/>
            </a:ext>
            <a:ext uri="{FF2B5EF4-FFF2-40B4-BE49-F238E27FC236}">
              <a16:creationId xmlns:a16="http://schemas.microsoft.com/office/drawing/2014/main" id="{BE363EA9-3369-4B73-8ACB-F0B6AB551E5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43" name="CommandButton1" hidden="1">
          <a:extLst>
            <a:ext uri="{63B3BB69-23CF-44E3-9099-C40C66FF867C}">
              <a14:compatExt xmlns:a14="http://schemas.microsoft.com/office/drawing/2010/main" spid="_x0000_s61441"/>
            </a:ext>
            <a:ext uri="{FF2B5EF4-FFF2-40B4-BE49-F238E27FC236}">
              <a16:creationId xmlns:a16="http://schemas.microsoft.com/office/drawing/2014/main" id="{BEA0AB1E-CD2B-4457-BFEC-0A4DDEE96378}"/>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4" name="CommandButton1" hidden="1">
          <a:extLst>
            <a:ext uri="{63B3BB69-23CF-44E3-9099-C40C66FF867C}">
              <a14:compatExt xmlns:a14="http://schemas.microsoft.com/office/drawing/2010/main" spid="_x0000_s61441"/>
            </a:ext>
            <a:ext uri="{FF2B5EF4-FFF2-40B4-BE49-F238E27FC236}">
              <a16:creationId xmlns:a16="http://schemas.microsoft.com/office/drawing/2014/main" id="{67D2CE7B-86CF-4C04-A1EF-E084DF6303B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5" name="CommandButton1" hidden="1">
          <a:extLst>
            <a:ext uri="{63B3BB69-23CF-44E3-9099-C40C66FF867C}">
              <a14:compatExt xmlns:a14="http://schemas.microsoft.com/office/drawing/2010/main" spid="_x0000_s61441"/>
            </a:ext>
            <a:ext uri="{FF2B5EF4-FFF2-40B4-BE49-F238E27FC236}">
              <a16:creationId xmlns:a16="http://schemas.microsoft.com/office/drawing/2014/main" id="{D738C0C0-529B-489C-AF60-69DC441A5C9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0000"/>
    <xdr:sp macro="" textlink="">
      <xdr:nvSpPr>
        <xdr:cNvPr id="1946" name="CommandButton1" hidden="1">
          <a:extLst>
            <a:ext uri="{63B3BB69-23CF-44E3-9099-C40C66FF867C}">
              <a14:compatExt xmlns:a14="http://schemas.microsoft.com/office/drawing/2010/main" spid="_x0000_s61441"/>
            </a:ext>
            <a:ext uri="{FF2B5EF4-FFF2-40B4-BE49-F238E27FC236}">
              <a16:creationId xmlns:a16="http://schemas.microsoft.com/office/drawing/2014/main" id="{867B597E-9D25-442F-82AB-6EFB85CFC9FC}"/>
            </a:ext>
          </a:extLst>
        </xdr:cNvPr>
        <xdr:cNvSpPr/>
      </xdr:nvSpPr>
      <xdr:spPr bwMode="auto">
        <a:xfrm>
          <a:off x="3483610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7" name="CommandButton1" hidden="1">
          <a:extLst>
            <a:ext uri="{63B3BB69-23CF-44E3-9099-C40C66FF867C}">
              <a14:compatExt xmlns:a14="http://schemas.microsoft.com/office/drawing/2010/main" spid="_x0000_s61441"/>
            </a:ext>
            <a:ext uri="{FF2B5EF4-FFF2-40B4-BE49-F238E27FC236}">
              <a16:creationId xmlns:a16="http://schemas.microsoft.com/office/drawing/2014/main" id="{A291F08D-A268-4FF2-89F2-317C509352E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48" name="CommandButton1" hidden="1">
          <a:extLst>
            <a:ext uri="{63B3BB69-23CF-44E3-9099-C40C66FF867C}">
              <a14:compatExt xmlns:a14="http://schemas.microsoft.com/office/drawing/2010/main" spid="_x0000_s61441"/>
            </a:ext>
            <a:ext uri="{FF2B5EF4-FFF2-40B4-BE49-F238E27FC236}">
              <a16:creationId xmlns:a16="http://schemas.microsoft.com/office/drawing/2014/main" id="{49C666B3-8CEB-4147-AF25-C4F69E8A0FD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49" name="CommandButton1" hidden="1">
          <a:extLst>
            <a:ext uri="{63B3BB69-23CF-44E3-9099-C40C66FF867C}">
              <a14:compatExt xmlns:a14="http://schemas.microsoft.com/office/drawing/2010/main" spid="_x0000_s61441"/>
            </a:ext>
            <a:ext uri="{FF2B5EF4-FFF2-40B4-BE49-F238E27FC236}">
              <a16:creationId xmlns:a16="http://schemas.microsoft.com/office/drawing/2014/main" id="{4887FC6C-EF7C-446E-8C18-65365602E6C7}"/>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0" name="CommandButton1" hidden="1">
          <a:extLst>
            <a:ext uri="{63B3BB69-23CF-44E3-9099-C40C66FF867C}">
              <a14:compatExt xmlns:a14="http://schemas.microsoft.com/office/drawing/2010/main" spid="_x0000_s61441"/>
            </a:ext>
            <a:ext uri="{FF2B5EF4-FFF2-40B4-BE49-F238E27FC236}">
              <a16:creationId xmlns:a16="http://schemas.microsoft.com/office/drawing/2014/main" id="{0528FA8B-B3AD-4057-B187-7A6DB8873DC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1" name="CommandButton1" hidden="1">
          <a:extLst>
            <a:ext uri="{63B3BB69-23CF-44E3-9099-C40C66FF867C}">
              <a14:compatExt xmlns:a14="http://schemas.microsoft.com/office/drawing/2010/main" spid="_x0000_s61441"/>
            </a:ext>
            <a:ext uri="{FF2B5EF4-FFF2-40B4-BE49-F238E27FC236}">
              <a16:creationId xmlns:a16="http://schemas.microsoft.com/office/drawing/2014/main" id="{661C0FC5-FFE8-4EA8-93F5-E306F8C4E46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52" name="CommandButton1" hidden="1">
          <a:extLst>
            <a:ext uri="{63B3BB69-23CF-44E3-9099-C40C66FF867C}">
              <a14:compatExt xmlns:a14="http://schemas.microsoft.com/office/drawing/2010/main" spid="_x0000_s61441"/>
            </a:ext>
            <a:ext uri="{FF2B5EF4-FFF2-40B4-BE49-F238E27FC236}">
              <a16:creationId xmlns:a16="http://schemas.microsoft.com/office/drawing/2014/main" id="{E80A17AE-6E0F-422A-BB77-1398740C9F22}"/>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3" name="CommandButton1" hidden="1">
          <a:extLst>
            <a:ext uri="{63B3BB69-23CF-44E3-9099-C40C66FF867C}">
              <a14:compatExt xmlns:a14="http://schemas.microsoft.com/office/drawing/2010/main" spid="_x0000_s61441"/>
            </a:ext>
            <a:ext uri="{FF2B5EF4-FFF2-40B4-BE49-F238E27FC236}">
              <a16:creationId xmlns:a16="http://schemas.microsoft.com/office/drawing/2014/main" id="{F9711509-7401-41A1-959B-0B2CDA79506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4" name="CommandButton1" hidden="1">
          <a:extLst>
            <a:ext uri="{63B3BB69-23CF-44E3-9099-C40C66FF867C}">
              <a14:compatExt xmlns:a14="http://schemas.microsoft.com/office/drawing/2010/main" spid="_x0000_s61441"/>
            </a:ext>
            <a:ext uri="{FF2B5EF4-FFF2-40B4-BE49-F238E27FC236}">
              <a16:creationId xmlns:a16="http://schemas.microsoft.com/office/drawing/2014/main" id="{410AF91D-A5C8-4996-9887-6FFFDD5B45A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55" name="CommandButton1" hidden="1">
          <a:extLst>
            <a:ext uri="{63B3BB69-23CF-44E3-9099-C40C66FF867C}">
              <a14:compatExt xmlns:a14="http://schemas.microsoft.com/office/drawing/2010/main" spid="_x0000_s61441"/>
            </a:ext>
            <a:ext uri="{FF2B5EF4-FFF2-40B4-BE49-F238E27FC236}">
              <a16:creationId xmlns:a16="http://schemas.microsoft.com/office/drawing/2014/main" id="{34AA370D-69E9-4C44-B3A8-62E76B389AB4}"/>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6" name="CommandButton1" hidden="1">
          <a:extLst>
            <a:ext uri="{63B3BB69-23CF-44E3-9099-C40C66FF867C}">
              <a14:compatExt xmlns:a14="http://schemas.microsoft.com/office/drawing/2010/main" spid="_x0000_s61441"/>
            </a:ext>
            <a:ext uri="{FF2B5EF4-FFF2-40B4-BE49-F238E27FC236}">
              <a16:creationId xmlns:a16="http://schemas.microsoft.com/office/drawing/2014/main" id="{5D5C86C4-B63D-48FA-AA50-5C3180A506B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7" name="CommandButton1" hidden="1">
          <a:extLst>
            <a:ext uri="{63B3BB69-23CF-44E3-9099-C40C66FF867C}">
              <a14:compatExt xmlns:a14="http://schemas.microsoft.com/office/drawing/2010/main" spid="_x0000_s61441"/>
            </a:ext>
            <a:ext uri="{FF2B5EF4-FFF2-40B4-BE49-F238E27FC236}">
              <a16:creationId xmlns:a16="http://schemas.microsoft.com/office/drawing/2014/main" id="{3AF312C1-3DB2-4263-85EB-F751DE3314A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58" name="CommandButton1" hidden="1">
          <a:extLst>
            <a:ext uri="{63B3BB69-23CF-44E3-9099-C40C66FF867C}">
              <a14:compatExt xmlns:a14="http://schemas.microsoft.com/office/drawing/2010/main" spid="_x0000_s61441"/>
            </a:ext>
            <a:ext uri="{FF2B5EF4-FFF2-40B4-BE49-F238E27FC236}">
              <a16:creationId xmlns:a16="http://schemas.microsoft.com/office/drawing/2014/main" id="{27D86161-5702-48D6-951E-D92E86DCADCE}"/>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59" name="CommandButton1" hidden="1">
          <a:extLst>
            <a:ext uri="{63B3BB69-23CF-44E3-9099-C40C66FF867C}">
              <a14:compatExt xmlns:a14="http://schemas.microsoft.com/office/drawing/2010/main" spid="_x0000_s61441"/>
            </a:ext>
            <a:ext uri="{FF2B5EF4-FFF2-40B4-BE49-F238E27FC236}">
              <a16:creationId xmlns:a16="http://schemas.microsoft.com/office/drawing/2014/main" id="{758B9D99-DC7E-4EFB-B81A-75A0CABFB24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60" name="CommandButton1" hidden="1">
          <a:extLst>
            <a:ext uri="{63B3BB69-23CF-44E3-9099-C40C66FF867C}">
              <a14:compatExt xmlns:a14="http://schemas.microsoft.com/office/drawing/2010/main" spid="_x0000_s61441"/>
            </a:ext>
            <a:ext uri="{FF2B5EF4-FFF2-40B4-BE49-F238E27FC236}">
              <a16:creationId xmlns:a16="http://schemas.microsoft.com/office/drawing/2014/main" id="{431F0E5B-D6F2-4B96-A724-42BE1133FDB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1961" name="CommandButton1" hidden="1">
          <a:extLst>
            <a:ext uri="{63B3BB69-23CF-44E3-9099-C40C66FF867C}">
              <a14:compatExt xmlns:a14="http://schemas.microsoft.com/office/drawing/2010/main" spid="_x0000_s61441"/>
            </a:ext>
            <a:ext uri="{FF2B5EF4-FFF2-40B4-BE49-F238E27FC236}">
              <a16:creationId xmlns:a16="http://schemas.microsoft.com/office/drawing/2014/main" id="{C57AFD17-7152-4771-978F-83552324DC7B}"/>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62" name="CommandButton1" hidden="1">
          <a:extLst>
            <a:ext uri="{63B3BB69-23CF-44E3-9099-C40C66FF867C}">
              <a14:compatExt xmlns:a14="http://schemas.microsoft.com/office/drawing/2010/main" spid="_x0000_s61441"/>
            </a:ext>
            <a:ext uri="{FF2B5EF4-FFF2-40B4-BE49-F238E27FC236}">
              <a16:creationId xmlns:a16="http://schemas.microsoft.com/office/drawing/2014/main" id="{3E2FFB32-9254-4A0B-B71D-C44291ED1C2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1963" name="CommandButton1" hidden="1">
          <a:extLst>
            <a:ext uri="{63B3BB69-23CF-44E3-9099-C40C66FF867C}">
              <a14:compatExt xmlns:a14="http://schemas.microsoft.com/office/drawing/2010/main" spid="_x0000_s61441"/>
            </a:ext>
            <a:ext uri="{FF2B5EF4-FFF2-40B4-BE49-F238E27FC236}">
              <a16:creationId xmlns:a16="http://schemas.microsoft.com/office/drawing/2014/main" id="{EF45255C-697F-484B-8FE6-8E9DC7D1395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64" name="CommandButton1" hidden="1">
          <a:extLst>
            <a:ext uri="{63B3BB69-23CF-44E3-9099-C40C66FF867C}">
              <a14:compatExt xmlns:a14="http://schemas.microsoft.com/office/drawing/2010/main" spid="_x0000_s61441"/>
            </a:ext>
            <a:ext uri="{FF2B5EF4-FFF2-40B4-BE49-F238E27FC236}">
              <a16:creationId xmlns:a16="http://schemas.microsoft.com/office/drawing/2014/main" id="{09A4816D-F394-443D-872B-BDA3A54D13F3}"/>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65" name="CommandButton1" hidden="1">
          <a:extLst>
            <a:ext uri="{63B3BB69-23CF-44E3-9099-C40C66FF867C}">
              <a14:compatExt xmlns:a14="http://schemas.microsoft.com/office/drawing/2010/main" spid="_x0000_s61441"/>
            </a:ext>
            <a:ext uri="{FF2B5EF4-FFF2-40B4-BE49-F238E27FC236}">
              <a16:creationId xmlns:a16="http://schemas.microsoft.com/office/drawing/2014/main" id="{04B12AA4-9A1C-4294-80CA-D1F127F3FCD8}"/>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349"/>
    <xdr:sp macro="" textlink="">
      <xdr:nvSpPr>
        <xdr:cNvPr id="1966" name="CommandButton1" hidden="1">
          <a:extLst>
            <a:ext uri="{63B3BB69-23CF-44E3-9099-C40C66FF867C}">
              <a14:compatExt xmlns:a14="http://schemas.microsoft.com/office/drawing/2010/main" spid="_x0000_s61441"/>
            </a:ext>
            <a:ext uri="{FF2B5EF4-FFF2-40B4-BE49-F238E27FC236}">
              <a16:creationId xmlns:a16="http://schemas.microsoft.com/office/drawing/2014/main" id="{6EC0F232-4533-4C22-86A4-5589B8EBB8ED}"/>
            </a:ext>
          </a:extLst>
        </xdr:cNvPr>
        <xdr:cNvSpPr/>
      </xdr:nvSpPr>
      <xdr:spPr bwMode="auto">
        <a:xfrm>
          <a:off x="547878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67" name="CommandButton1" hidden="1">
          <a:extLst>
            <a:ext uri="{63B3BB69-23CF-44E3-9099-C40C66FF867C}">
              <a14:compatExt xmlns:a14="http://schemas.microsoft.com/office/drawing/2010/main" spid="_x0000_s61441"/>
            </a:ext>
            <a:ext uri="{FF2B5EF4-FFF2-40B4-BE49-F238E27FC236}">
              <a16:creationId xmlns:a16="http://schemas.microsoft.com/office/drawing/2014/main" id="{719C997B-DE5D-4416-A4A0-54DDE82DD5C3}"/>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68" name="CommandButton1" hidden="1">
          <a:extLst>
            <a:ext uri="{63B3BB69-23CF-44E3-9099-C40C66FF867C}">
              <a14:compatExt xmlns:a14="http://schemas.microsoft.com/office/drawing/2010/main" spid="_x0000_s61441"/>
            </a:ext>
            <a:ext uri="{FF2B5EF4-FFF2-40B4-BE49-F238E27FC236}">
              <a16:creationId xmlns:a16="http://schemas.microsoft.com/office/drawing/2014/main" id="{4700F390-4E94-4EC3-8F56-004D85E50429}"/>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69" name="CommandButton1" hidden="1">
          <a:extLst>
            <a:ext uri="{63B3BB69-23CF-44E3-9099-C40C66FF867C}">
              <a14:compatExt xmlns:a14="http://schemas.microsoft.com/office/drawing/2010/main" spid="_x0000_s61441"/>
            </a:ext>
            <a:ext uri="{FF2B5EF4-FFF2-40B4-BE49-F238E27FC236}">
              <a16:creationId xmlns:a16="http://schemas.microsoft.com/office/drawing/2014/main" id="{2665F001-B6A9-46A6-8D2A-3FF93CA66D0D}"/>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0" name="CommandButton1" hidden="1">
          <a:extLst>
            <a:ext uri="{63B3BB69-23CF-44E3-9099-C40C66FF867C}">
              <a14:compatExt xmlns:a14="http://schemas.microsoft.com/office/drawing/2010/main" spid="_x0000_s61441"/>
            </a:ext>
            <a:ext uri="{FF2B5EF4-FFF2-40B4-BE49-F238E27FC236}">
              <a16:creationId xmlns:a16="http://schemas.microsoft.com/office/drawing/2014/main" id="{05164D4D-FAAE-4103-974B-7092BFD99BB9}"/>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1" name="CommandButton1" hidden="1">
          <a:extLst>
            <a:ext uri="{63B3BB69-23CF-44E3-9099-C40C66FF867C}">
              <a14:compatExt xmlns:a14="http://schemas.microsoft.com/office/drawing/2010/main" spid="_x0000_s61441"/>
            </a:ext>
            <a:ext uri="{FF2B5EF4-FFF2-40B4-BE49-F238E27FC236}">
              <a16:creationId xmlns:a16="http://schemas.microsoft.com/office/drawing/2014/main" id="{A8232540-A8B9-4AE7-85AB-6E6495CEF4BD}"/>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2" name="CommandButton1" hidden="1">
          <a:extLst>
            <a:ext uri="{63B3BB69-23CF-44E3-9099-C40C66FF867C}">
              <a14:compatExt xmlns:a14="http://schemas.microsoft.com/office/drawing/2010/main" spid="_x0000_s61441"/>
            </a:ext>
            <a:ext uri="{FF2B5EF4-FFF2-40B4-BE49-F238E27FC236}">
              <a16:creationId xmlns:a16="http://schemas.microsoft.com/office/drawing/2014/main" id="{00FFB513-7B67-4B78-BD0C-3D281CB564B4}"/>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3" name="CommandButton1" hidden="1">
          <a:extLst>
            <a:ext uri="{63B3BB69-23CF-44E3-9099-C40C66FF867C}">
              <a14:compatExt xmlns:a14="http://schemas.microsoft.com/office/drawing/2010/main" spid="_x0000_s61441"/>
            </a:ext>
            <a:ext uri="{FF2B5EF4-FFF2-40B4-BE49-F238E27FC236}">
              <a16:creationId xmlns:a16="http://schemas.microsoft.com/office/drawing/2014/main" id="{75007B1E-D48B-4C3C-8ECA-5B716D9317CB}"/>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4" name="CommandButton1" hidden="1">
          <a:extLst>
            <a:ext uri="{63B3BB69-23CF-44E3-9099-C40C66FF867C}">
              <a14:compatExt xmlns:a14="http://schemas.microsoft.com/office/drawing/2010/main" spid="_x0000_s61441"/>
            </a:ext>
            <a:ext uri="{FF2B5EF4-FFF2-40B4-BE49-F238E27FC236}">
              <a16:creationId xmlns:a16="http://schemas.microsoft.com/office/drawing/2014/main" id="{F5CCF32D-D028-45DE-AD64-80AE817454C5}"/>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5" name="CommandButton1" hidden="1">
          <a:extLst>
            <a:ext uri="{63B3BB69-23CF-44E3-9099-C40C66FF867C}">
              <a14:compatExt xmlns:a14="http://schemas.microsoft.com/office/drawing/2010/main" spid="_x0000_s61441"/>
            </a:ext>
            <a:ext uri="{FF2B5EF4-FFF2-40B4-BE49-F238E27FC236}">
              <a16:creationId xmlns:a16="http://schemas.microsoft.com/office/drawing/2014/main" id="{44322537-C88B-4E21-BE62-F42AEBE85F8C}"/>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6" name="CommandButton1" hidden="1">
          <a:extLst>
            <a:ext uri="{63B3BB69-23CF-44E3-9099-C40C66FF867C}">
              <a14:compatExt xmlns:a14="http://schemas.microsoft.com/office/drawing/2010/main" spid="_x0000_s61441"/>
            </a:ext>
            <a:ext uri="{FF2B5EF4-FFF2-40B4-BE49-F238E27FC236}">
              <a16:creationId xmlns:a16="http://schemas.microsoft.com/office/drawing/2014/main" id="{89C638C0-F770-4697-9AF2-614C77E1869D}"/>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7" name="CommandButton1" hidden="1">
          <a:extLst>
            <a:ext uri="{63B3BB69-23CF-44E3-9099-C40C66FF867C}">
              <a14:compatExt xmlns:a14="http://schemas.microsoft.com/office/drawing/2010/main" spid="_x0000_s61441"/>
            </a:ext>
            <a:ext uri="{FF2B5EF4-FFF2-40B4-BE49-F238E27FC236}">
              <a16:creationId xmlns:a16="http://schemas.microsoft.com/office/drawing/2014/main" id="{5E67B592-BD87-494A-B1CB-995B012A686B}"/>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8" name="CommandButton1" hidden="1">
          <a:extLst>
            <a:ext uri="{63B3BB69-23CF-44E3-9099-C40C66FF867C}">
              <a14:compatExt xmlns:a14="http://schemas.microsoft.com/office/drawing/2010/main" spid="_x0000_s61441"/>
            </a:ext>
            <a:ext uri="{FF2B5EF4-FFF2-40B4-BE49-F238E27FC236}">
              <a16:creationId xmlns:a16="http://schemas.microsoft.com/office/drawing/2014/main" id="{720F355E-7114-42ED-BEFB-E366A1A93CC5}"/>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79" name="CommandButton1" hidden="1">
          <a:extLst>
            <a:ext uri="{63B3BB69-23CF-44E3-9099-C40C66FF867C}">
              <a14:compatExt xmlns:a14="http://schemas.microsoft.com/office/drawing/2010/main" spid="_x0000_s61441"/>
            </a:ext>
            <a:ext uri="{FF2B5EF4-FFF2-40B4-BE49-F238E27FC236}">
              <a16:creationId xmlns:a16="http://schemas.microsoft.com/office/drawing/2014/main" id="{BA834EAD-B939-41FF-9C69-64342F5AA79E}"/>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0" name="CommandButton1" hidden="1">
          <a:extLst>
            <a:ext uri="{63B3BB69-23CF-44E3-9099-C40C66FF867C}">
              <a14:compatExt xmlns:a14="http://schemas.microsoft.com/office/drawing/2010/main" spid="_x0000_s61441"/>
            </a:ext>
            <a:ext uri="{FF2B5EF4-FFF2-40B4-BE49-F238E27FC236}">
              <a16:creationId xmlns:a16="http://schemas.microsoft.com/office/drawing/2014/main" id="{451D2A09-9926-49BA-8105-8968DF7E14B4}"/>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1" name="CommandButton1" hidden="1">
          <a:extLst>
            <a:ext uri="{63B3BB69-23CF-44E3-9099-C40C66FF867C}">
              <a14:compatExt xmlns:a14="http://schemas.microsoft.com/office/drawing/2010/main" spid="_x0000_s61441"/>
            </a:ext>
            <a:ext uri="{FF2B5EF4-FFF2-40B4-BE49-F238E27FC236}">
              <a16:creationId xmlns:a16="http://schemas.microsoft.com/office/drawing/2014/main" id="{A712683D-3D80-42DF-A2B3-FD41FCD6F323}"/>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2" name="CommandButton1" hidden="1">
          <a:extLst>
            <a:ext uri="{63B3BB69-23CF-44E3-9099-C40C66FF867C}">
              <a14:compatExt xmlns:a14="http://schemas.microsoft.com/office/drawing/2010/main" spid="_x0000_s61441"/>
            </a:ext>
            <a:ext uri="{FF2B5EF4-FFF2-40B4-BE49-F238E27FC236}">
              <a16:creationId xmlns:a16="http://schemas.microsoft.com/office/drawing/2014/main" id="{51130BB0-5521-460D-A26A-D2B1B5197926}"/>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3" name="CommandButton1" hidden="1">
          <a:extLst>
            <a:ext uri="{63B3BB69-23CF-44E3-9099-C40C66FF867C}">
              <a14:compatExt xmlns:a14="http://schemas.microsoft.com/office/drawing/2010/main" spid="_x0000_s61441"/>
            </a:ext>
            <a:ext uri="{FF2B5EF4-FFF2-40B4-BE49-F238E27FC236}">
              <a16:creationId xmlns:a16="http://schemas.microsoft.com/office/drawing/2014/main" id="{1CA8107D-822B-4361-AC34-F8EDA6D1BE23}"/>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4" name="CommandButton1" hidden="1">
          <a:extLst>
            <a:ext uri="{63B3BB69-23CF-44E3-9099-C40C66FF867C}">
              <a14:compatExt xmlns:a14="http://schemas.microsoft.com/office/drawing/2010/main" spid="_x0000_s61441"/>
            </a:ext>
            <a:ext uri="{FF2B5EF4-FFF2-40B4-BE49-F238E27FC236}">
              <a16:creationId xmlns:a16="http://schemas.microsoft.com/office/drawing/2014/main" id="{23DEB542-71BA-40ED-BC2C-B5446441C22A}"/>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5" name="CommandButton1" hidden="1">
          <a:extLst>
            <a:ext uri="{63B3BB69-23CF-44E3-9099-C40C66FF867C}">
              <a14:compatExt xmlns:a14="http://schemas.microsoft.com/office/drawing/2010/main" spid="_x0000_s61441"/>
            </a:ext>
            <a:ext uri="{FF2B5EF4-FFF2-40B4-BE49-F238E27FC236}">
              <a16:creationId xmlns:a16="http://schemas.microsoft.com/office/drawing/2014/main" id="{F7594D6A-5523-45EE-997A-17FE273F382C}"/>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1986" name="CommandButton1" hidden="1">
          <a:extLst>
            <a:ext uri="{63B3BB69-23CF-44E3-9099-C40C66FF867C}">
              <a14:compatExt xmlns:a14="http://schemas.microsoft.com/office/drawing/2010/main" spid="_x0000_s61441"/>
            </a:ext>
            <a:ext uri="{FF2B5EF4-FFF2-40B4-BE49-F238E27FC236}">
              <a16:creationId xmlns:a16="http://schemas.microsoft.com/office/drawing/2014/main" id="{CA144BA9-63BD-4EBB-83A6-CF1737C01576}"/>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7" name="CommandButton1" hidden="1">
          <a:extLst>
            <a:ext uri="{63B3BB69-23CF-44E3-9099-C40C66FF867C}">
              <a14:compatExt xmlns:a14="http://schemas.microsoft.com/office/drawing/2010/main" spid="_x0000_s61441"/>
            </a:ext>
            <a:ext uri="{FF2B5EF4-FFF2-40B4-BE49-F238E27FC236}">
              <a16:creationId xmlns:a16="http://schemas.microsoft.com/office/drawing/2014/main" id="{DFF3CE1B-2464-4A9B-B957-AE649573B5F9}"/>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88" name="CommandButton1" hidden="1">
          <a:extLst>
            <a:ext uri="{63B3BB69-23CF-44E3-9099-C40C66FF867C}">
              <a14:compatExt xmlns:a14="http://schemas.microsoft.com/office/drawing/2010/main" spid="_x0000_s61441"/>
            </a:ext>
            <a:ext uri="{FF2B5EF4-FFF2-40B4-BE49-F238E27FC236}">
              <a16:creationId xmlns:a16="http://schemas.microsoft.com/office/drawing/2014/main" id="{2A9E1A70-1ECD-49C3-880F-41ECF4E91CCD}"/>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349"/>
    <xdr:sp macro="" textlink="">
      <xdr:nvSpPr>
        <xdr:cNvPr id="1989" name="CommandButton1" hidden="1">
          <a:extLst>
            <a:ext uri="{63B3BB69-23CF-44E3-9099-C40C66FF867C}">
              <a14:compatExt xmlns:a14="http://schemas.microsoft.com/office/drawing/2010/main" spid="_x0000_s61441"/>
            </a:ext>
            <a:ext uri="{FF2B5EF4-FFF2-40B4-BE49-F238E27FC236}">
              <a16:creationId xmlns:a16="http://schemas.microsoft.com/office/drawing/2014/main" id="{C3BA69AB-C436-4C2B-A4D9-9EE7F11D5CA0}"/>
            </a:ext>
          </a:extLst>
        </xdr:cNvPr>
        <xdr:cNvSpPr/>
      </xdr:nvSpPr>
      <xdr:spPr bwMode="auto">
        <a:xfrm>
          <a:off x="547878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0" name="CommandButton1" hidden="1">
          <a:extLst>
            <a:ext uri="{63B3BB69-23CF-44E3-9099-C40C66FF867C}">
              <a14:compatExt xmlns:a14="http://schemas.microsoft.com/office/drawing/2010/main" spid="_x0000_s61441"/>
            </a:ext>
            <a:ext uri="{FF2B5EF4-FFF2-40B4-BE49-F238E27FC236}">
              <a16:creationId xmlns:a16="http://schemas.microsoft.com/office/drawing/2014/main" id="{663118A3-2985-48D1-BF88-EAD4B874328D}"/>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1991" name="CommandButton1" hidden="1">
          <a:extLst>
            <a:ext uri="{63B3BB69-23CF-44E3-9099-C40C66FF867C}">
              <a14:compatExt xmlns:a14="http://schemas.microsoft.com/office/drawing/2010/main" spid="_x0000_s61441"/>
            </a:ext>
            <a:ext uri="{FF2B5EF4-FFF2-40B4-BE49-F238E27FC236}">
              <a16:creationId xmlns:a16="http://schemas.microsoft.com/office/drawing/2014/main" id="{60686C96-532F-45F3-87E2-04F5F20ED063}"/>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2" name="CommandButton1" hidden="1">
          <a:extLst>
            <a:ext uri="{63B3BB69-23CF-44E3-9099-C40C66FF867C}">
              <a14:compatExt xmlns:a14="http://schemas.microsoft.com/office/drawing/2010/main" spid="_x0000_s61441"/>
            </a:ext>
            <a:ext uri="{FF2B5EF4-FFF2-40B4-BE49-F238E27FC236}">
              <a16:creationId xmlns:a16="http://schemas.microsoft.com/office/drawing/2014/main" id="{E3560D1D-6A0A-4EE6-9BA2-C86601E93B6B}"/>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3" name="CommandButton1" hidden="1">
          <a:extLst>
            <a:ext uri="{63B3BB69-23CF-44E3-9099-C40C66FF867C}">
              <a14:compatExt xmlns:a14="http://schemas.microsoft.com/office/drawing/2010/main" spid="_x0000_s61441"/>
            </a:ext>
            <a:ext uri="{FF2B5EF4-FFF2-40B4-BE49-F238E27FC236}">
              <a16:creationId xmlns:a16="http://schemas.microsoft.com/office/drawing/2014/main" id="{2A4A0E69-6599-4A82-9000-79C9F739B6A2}"/>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1994" name="CommandButton1" hidden="1">
          <a:extLst>
            <a:ext uri="{63B3BB69-23CF-44E3-9099-C40C66FF867C}">
              <a14:compatExt xmlns:a14="http://schemas.microsoft.com/office/drawing/2010/main" spid="_x0000_s61441"/>
            </a:ext>
            <a:ext uri="{FF2B5EF4-FFF2-40B4-BE49-F238E27FC236}">
              <a16:creationId xmlns:a16="http://schemas.microsoft.com/office/drawing/2014/main" id="{8DDCDCFC-ED8E-4DD1-8FFD-B29BC3BAD80B}"/>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5" name="CommandButton1" hidden="1">
          <a:extLst>
            <a:ext uri="{63B3BB69-23CF-44E3-9099-C40C66FF867C}">
              <a14:compatExt xmlns:a14="http://schemas.microsoft.com/office/drawing/2010/main" spid="_x0000_s61441"/>
            </a:ext>
            <a:ext uri="{FF2B5EF4-FFF2-40B4-BE49-F238E27FC236}">
              <a16:creationId xmlns:a16="http://schemas.microsoft.com/office/drawing/2014/main" id="{89EF2440-021C-44EB-ADA1-62A8C1279435}"/>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6" name="CommandButton1" hidden="1">
          <a:extLst>
            <a:ext uri="{63B3BB69-23CF-44E3-9099-C40C66FF867C}">
              <a14:compatExt xmlns:a14="http://schemas.microsoft.com/office/drawing/2010/main" spid="_x0000_s61441"/>
            </a:ext>
            <a:ext uri="{FF2B5EF4-FFF2-40B4-BE49-F238E27FC236}">
              <a16:creationId xmlns:a16="http://schemas.microsoft.com/office/drawing/2014/main" id="{1B2CB231-4C8A-4DAD-8979-6B3C7816052E}"/>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1997" name="CommandButton1" hidden="1">
          <a:extLst>
            <a:ext uri="{63B3BB69-23CF-44E3-9099-C40C66FF867C}">
              <a14:compatExt xmlns:a14="http://schemas.microsoft.com/office/drawing/2010/main" spid="_x0000_s61441"/>
            </a:ext>
            <a:ext uri="{FF2B5EF4-FFF2-40B4-BE49-F238E27FC236}">
              <a16:creationId xmlns:a16="http://schemas.microsoft.com/office/drawing/2014/main" id="{D60D2924-6F8A-4552-9820-437B213229DA}"/>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8" name="CommandButton1" hidden="1">
          <a:extLst>
            <a:ext uri="{63B3BB69-23CF-44E3-9099-C40C66FF867C}">
              <a14:compatExt xmlns:a14="http://schemas.microsoft.com/office/drawing/2010/main" spid="_x0000_s61441"/>
            </a:ext>
            <a:ext uri="{FF2B5EF4-FFF2-40B4-BE49-F238E27FC236}">
              <a16:creationId xmlns:a16="http://schemas.microsoft.com/office/drawing/2014/main" id="{24B8EE18-D965-4921-9DDD-7B8EF9AF5742}"/>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1999" name="CommandButton1" hidden="1">
          <a:extLst>
            <a:ext uri="{63B3BB69-23CF-44E3-9099-C40C66FF867C}">
              <a14:compatExt xmlns:a14="http://schemas.microsoft.com/office/drawing/2010/main" spid="_x0000_s61441"/>
            </a:ext>
            <a:ext uri="{FF2B5EF4-FFF2-40B4-BE49-F238E27FC236}">
              <a16:creationId xmlns:a16="http://schemas.microsoft.com/office/drawing/2014/main" id="{44757540-C385-402E-8AC1-E91DAE62A23C}"/>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0000"/>
    <xdr:sp macro="" textlink="">
      <xdr:nvSpPr>
        <xdr:cNvPr id="2000" name="CommandButton1" hidden="1">
          <a:extLst>
            <a:ext uri="{63B3BB69-23CF-44E3-9099-C40C66FF867C}">
              <a14:compatExt xmlns:a14="http://schemas.microsoft.com/office/drawing/2010/main" spid="_x0000_s61441"/>
            </a:ext>
            <a:ext uri="{FF2B5EF4-FFF2-40B4-BE49-F238E27FC236}">
              <a16:creationId xmlns:a16="http://schemas.microsoft.com/office/drawing/2014/main" id="{6949CE2A-1B63-4508-8E0F-94E53DCF01E7}"/>
            </a:ext>
          </a:extLst>
        </xdr:cNvPr>
        <xdr:cNvSpPr/>
      </xdr:nvSpPr>
      <xdr:spPr bwMode="auto">
        <a:xfrm>
          <a:off x="5478780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1" name="CommandButton1" hidden="1">
          <a:extLst>
            <a:ext uri="{63B3BB69-23CF-44E3-9099-C40C66FF867C}">
              <a14:compatExt xmlns:a14="http://schemas.microsoft.com/office/drawing/2010/main" spid="_x0000_s61441"/>
            </a:ext>
            <a:ext uri="{FF2B5EF4-FFF2-40B4-BE49-F238E27FC236}">
              <a16:creationId xmlns:a16="http://schemas.microsoft.com/office/drawing/2014/main" id="{6F4F55F5-6376-4FE3-8939-E2444BA84A0C}"/>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2" name="CommandButton1" hidden="1">
          <a:extLst>
            <a:ext uri="{63B3BB69-23CF-44E3-9099-C40C66FF867C}">
              <a14:compatExt xmlns:a14="http://schemas.microsoft.com/office/drawing/2010/main" spid="_x0000_s61441"/>
            </a:ext>
            <a:ext uri="{FF2B5EF4-FFF2-40B4-BE49-F238E27FC236}">
              <a16:creationId xmlns:a16="http://schemas.microsoft.com/office/drawing/2014/main" id="{1721A399-3627-4E81-BF1F-323EB6FAF40C}"/>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2003" name="CommandButton1" hidden="1">
          <a:extLst>
            <a:ext uri="{63B3BB69-23CF-44E3-9099-C40C66FF867C}">
              <a14:compatExt xmlns:a14="http://schemas.microsoft.com/office/drawing/2010/main" spid="_x0000_s61441"/>
            </a:ext>
            <a:ext uri="{FF2B5EF4-FFF2-40B4-BE49-F238E27FC236}">
              <a16:creationId xmlns:a16="http://schemas.microsoft.com/office/drawing/2014/main" id="{D47D571B-7AEB-4E5F-8D4B-6F6986D102DA}"/>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4" name="CommandButton1" hidden="1">
          <a:extLst>
            <a:ext uri="{63B3BB69-23CF-44E3-9099-C40C66FF867C}">
              <a14:compatExt xmlns:a14="http://schemas.microsoft.com/office/drawing/2010/main" spid="_x0000_s61441"/>
            </a:ext>
            <a:ext uri="{FF2B5EF4-FFF2-40B4-BE49-F238E27FC236}">
              <a16:creationId xmlns:a16="http://schemas.microsoft.com/office/drawing/2014/main" id="{AD650EDA-3B89-40F6-9A06-56AFE7D08ED5}"/>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5" name="CommandButton1" hidden="1">
          <a:extLst>
            <a:ext uri="{63B3BB69-23CF-44E3-9099-C40C66FF867C}">
              <a14:compatExt xmlns:a14="http://schemas.microsoft.com/office/drawing/2010/main" spid="_x0000_s61441"/>
            </a:ext>
            <a:ext uri="{FF2B5EF4-FFF2-40B4-BE49-F238E27FC236}">
              <a16:creationId xmlns:a16="http://schemas.microsoft.com/office/drawing/2014/main" id="{40C6B051-C98F-4529-A515-12EB472539B2}"/>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2006" name="CommandButton1" hidden="1">
          <a:extLst>
            <a:ext uri="{63B3BB69-23CF-44E3-9099-C40C66FF867C}">
              <a14:compatExt xmlns:a14="http://schemas.microsoft.com/office/drawing/2010/main" spid="_x0000_s61441"/>
            </a:ext>
            <a:ext uri="{FF2B5EF4-FFF2-40B4-BE49-F238E27FC236}">
              <a16:creationId xmlns:a16="http://schemas.microsoft.com/office/drawing/2014/main" id="{CC5FE02B-628E-4C65-A4C2-CDD9A6294F7F}"/>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7" name="CommandButton1" hidden="1">
          <a:extLst>
            <a:ext uri="{63B3BB69-23CF-44E3-9099-C40C66FF867C}">
              <a14:compatExt xmlns:a14="http://schemas.microsoft.com/office/drawing/2010/main" spid="_x0000_s61441"/>
            </a:ext>
            <a:ext uri="{FF2B5EF4-FFF2-40B4-BE49-F238E27FC236}">
              <a16:creationId xmlns:a16="http://schemas.microsoft.com/office/drawing/2014/main" id="{40F2A2FD-F4A5-4153-8267-8D0D6AE0C81E}"/>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08" name="CommandButton1" hidden="1">
          <a:extLst>
            <a:ext uri="{63B3BB69-23CF-44E3-9099-C40C66FF867C}">
              <a14:compatExt xmlns:a14="http://schemas.microsoft.com/office/drawing/2010/main" spid="_x0000_s61441"/>
            </a:ext>
            <a:ext uri="{FF2B5EF4-FFF2-40B4-BE49-F238E27FC236}">
              <a16:creationId xmlns:a16="http://schemas.microsoft.com/office/drawing/2014/main" id="{50133388-A947-4CD7-9447-F2B5B2050FE6}"/>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2009" name="CommandButton1" hidden="1">
          <a:extLst>
            <a:ext uri="{63B3BB69-23CF-44E3-9099-C40C66FF867C}">
              <a14:compatExt xmlns:a14="http://schemas.microsoft.com/office/drawing/2010/main" spid="_x0000_s61441"/>
            </a:ext>
            <a:ext uri="{FF2B5EF4-FFF2-40B4-BE49-F238E27FC236}">
              <a16:creationId xmlns:a16="http://schemas.microsoft.com/office/drawing/2014/main" id="{5AD77697-A66F-42CD-847F-664CD2474062}"/>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0" name="CommandButton1" hidden="1">
          <a:extLst>
            <a:ext uri="{63B3BB69-23CF-44E3-9099-C40C66FF867C}">
              <a14:compatExt xmlns:a14="http://schemas.microsoft.com/office/drawing/2010/main" spid="_x0000_s61441"/>
            </a:ext>
            <a:ext uri="{FF2B5EF4-FFF2-40B4-BE49-F238E27FC236}">
              <a16:creationId xmlns:a16="http://schemas.microsoft.com/office/drawing/2014/main" id="{2B85BB68-31F7-4EFA-891B-6F0FD2750AE2}"/>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1" name="CommandButton1" hidden="1">
          <a:extLst>
            <a:ext uri="{63B3BB69-23CF-44E3-9099-C40C66FF867C}">
              <a14:compatExt xmlns:a14="http://schemas.microsoft.com/office/drawing/2010/main" spid="_x0000_s61441"/>
            </a:ext>
            <a:ext uri="{FF2B5EF4-FFF2-40B4-BE49-F238E27FC236}">
              <a16:creationId xmlns:a16="http://schemas.microsoft.com/office/drawing/2014/main" id="{C92CFF33-6E38-44A4-8EFE-24B811340AC9}"/>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2012" name="CommandButton1" hidden="1">
          <a:extLst>
            <a:ext uri="{63B3BB69-23CF-44E3-9099-C40C66FF867C}">
              <a14:compatExt xmlns:a14="http://schemas.microsoft.com/office/drawing/2010/main" spid="_x0000_s61441"/>
            </a:ext>
            <a:ext uri="{FF2B5EF4-FFF2-40B4-BE49-F238E27FC236}">
              <a16:creationId xmlns:a16="http://schemas.microsoft.com/office/drawing/2014/main" id="{ADB74D87-891A-4BAF-A81B-A2D5F0798520}"/>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3" name="CommandButton1" hidden="1">
          <a:extLst>
            <a:ext uri="{63B3BB69-23CF-44E3-9099-C40C66FF867C}">
              <a14:compatExt xmlns:a14="http://schemas.microsoft.com/office/drawing/2010/main" spid="_x0000_s61441"/>
            </a:ext>
            <a:ext uri="{FF2B5EF4-FFF2-40B4-BE49-F238E27FC236}">
              <a16:creationId xmlns:a16="http://schemas.microsoft.com/office/drawing/2014/main" id="{B7A328A5-64E7-4C81-ADC3-20FF72FF987E}"/>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4" name="CommandButton1" hidden="1">
          <a:extLst>
            <a:ext uri="{63B3BB69-23CF-44E3-9099-C40C66FF867C}">
              <a14:compatExt xmlns:a14="http://schemas.microsoft.com/office/drawing/2010/main" spid="_x0000_s61441"/>
            </a:ext>
            <a:ext uri="{FF2B5EF4-FFF2-40B4-BE49-F238E27FC236}">
              <a16:creationId xmlns:a16="http://schemas.microsoft.com/office/drawing/2014/main" id="{F307EAE2-4A7F-40B7-A804-34E6CB6F7B4A}"/>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1274233"/>
    <xdr:sp macro="" textlink="">
      <xdr:nvSpPr>
        <xdr:cNvPr id="2015" name="CommandButton1" hidden="1">
          <a:extLst>
            <a:ext uri="{63B3BB69-23CF-44E3-9099-C40C66FF867C}">
              <a14:compatExt xmlns:a14="http://schemas.microsoft.com/office/drawing/2010/main" spid="_x0000_s61441"/>
            </a:ext>
            <a:ext uri="{FF2B5EF4-FFF2-40B4-BE49-F238E27FC236}">
              <a16:creationId xmlns:a16="http://schemas.microsoft.com/office/drawing/2014/main" id="{72501114-8F6F-487C-8FCC-C3BE98DA2192}"/>
            </a:ext>
          </a:extLst>
        </xdr:cNvPr>
        <xdr:cNvSpPr/>
      </xdr:nvSpPr>
      <xdr:spPr bwMode="auto">
        <a:xfrm>
          <a:off x="547878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6" name="CommandButton1" hidden="1">
          <a:extLst>
            <a:ext uri="{63B3BB69-23CF-44E3-9099-C40C66FF867C}">
              <a14:compatExt xmlns:a14="http://schemas.microsoft.com/office/drawing/2010/main" spid="_x0000_s61441"/>
            </a:ext>
            <a:ext uri="{FF2B5EF4-FFF2-40B4-BE49-F238E27FC236}">
              <a16:creationId xmlns:a16="http://schemas.microsoft.com/office/drawing/2014/main" id="{2D8367A2-3D09-4034-88D8-E73C0B3DD48F}"/>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25</xdr:col>
      <xdr:colOff>0</xdr:colOff>
      <xdr:row>1</xdr:row>
      <xdr:rowOff>0</xdr:rowOff>
    </xdr:from>
    <xdr:ext cx="660400" cy="317500"/>
    <xdr:sp macro="" textlink="">
      <xdr:nvSpPr>
        <xdr:cNvPr id="2017" name="CommandButton1" hidden="1">
          <a:extLst>
            <a:ext uri="{63B3BB69-23CF-44E3-9099-C40C66FF867C}">
              <a14:compatExt xmlns:a14="http://schemas.microsoft.com/office/drawing/2010/main" spid="_x0000_s61441"/>
            </a:ext>
            <a:ext uri="{FF2B5EF4-FFF2-40B4-BE49-F238E27FC236}">
              <a16:creationId xmlns:a16="http://schemas.microsoft.com/office/drawing/2014/main" id="{5B66CB8E-EC86-4DE5-8AEC-5B6E143F6A40}"/>
            </a:ext>
          </a:extLst>
        </xdr:cNvPr>
        <xdr:cNvSpPr/>
      </xdr:nvSpPr>
      <xdr:spPr bwMode="auto">
        <a:xfrm>
          <a:off x="547878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18" name="CommandButton1" hidden="1">
          <a:extLst>
            <a:ext uri="{63B3BB69-23CF-44E3-9099-C40C66FF867C}">
              <a14:compatExt xmlns:a14="http://schemas.microsoft.com/office/drawing/2010/main" spid="_x0000_s61441"/>
            </a:ext>
            <a:ext uri="{FF2B5EF4-FFF2-40B4-BE49-F238E27FC236}">
              <a16:creationId xmlns:a16="http://schemas.microsoft.com/office/drawing/2014/main" id="{8C77FCBB-FF3B-41B2-BBB0-718DC563EC1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19" name="CommandButton1" hidden="1">
          <a:extLst>
            <a:ext uri="{63B3BB69-23CF-44E3-9099-C40C66FF867C}">
              <a14:compatExt xmlns:a14="http://schemas.microsoft.com/office/drawing/2010/main" spid="_x0000_s61441"/>
            </a:ext>
            <a:ext uri="{FF2B5EF4-FFF2-40B4-BE49-F238E27FC236}">
              <a16:creationId xmlns:a16="http://schemas.microsoft.com/office/drawing/2014/main" id="{0EA4FECD-5A7A-49B3-A13C-62F5FA24F45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2020" name="CommandButton1" hidden="1">
          <a:extLst>
            <a:ext uri="{63B3BB69-23CF-44E3-9099-C40C66FF867C}">
              <a14:compatExt xmlns:a14="http://schemas.microsoft.com/office/drawing/2010/main" spid="_x0000_s61441"/>
            </a:ext>
            <a:ext uri="{FF2B5EF4-FFF2-40B4-BE49-F238E27FC236}">
              <a16:creationId xmlns:a16="http://schemas.microsoft.com/office/drawing/2014/main" id="{3C02F7C7-F47B-45CB-A26B-B0FD437E73E9}"/>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1" name="CommandButton1" hidden="1">
          <a:extLst>
            <a:ext uri="{63B3BB69-23CF-44E3-9099-C40C66FF867C}">
              <a14:compatExt xmlns:a14="http://schemas.microsoft.com/office/drawing/2010/main" spid="_x0000_s61441"/>
            </a:ext>
            <a:ext uri="{FF2B5EF4-FFF2-40B4-BE49-F238E27FC236}">
              <a16:creationId xmlns:a16="http://schemas.microsoft.com/office/drawing/2014/main" id="{5BDDDFF2-E619-418C-A340-2DAA33F70BB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2" name="CommandButton1" hidden="1">
          <a:extLst>
            <a:ext uri="{63B3BB69-23CF-44E3-9099-C40C66FF867C}">
              <a14:compatExt xmlns:a14="http://schemas.microsoft.com/office/drawing/2010/main" spid="_x0000_s61441"/>
            </a:ext>
            <a:ext uri="{FF2B5EF4-FFF2-40B4-BE49-F238E27FC236}">
              <a16:creationId xmlns:a16="http://schemas.microsoft.com/office/drawing/2014/main" id="{E166759E-E13F-49A9-A3B8-93DDD710E2C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3" name="CommandButton1" hidden="1">
          <a:extLst>
            <a:ext uri="{63B3BB69-23CF-44E3-9099-C40C66FF867C}">
              <a14:compatExt xmlns:a14="http://schemas.microsoft.com/office/drawing/2010/main" spid="_x0000_s61441"/>
            </a:ext>
            <a:ext uri="{FF2B5EF4-FFF2-40B4-BE49-F238E27FC236}">
              <a16:creationId xmlns:a16="http://schemas.microsoft.com/office/drawing/2014/main" id="{7F376C12-BD4F-4052-92E2-5982B6F5877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4" name="CommandButton1" hidden="1">
          <a:extLst>
            <a:ext uri="{63B3BB69-23CF-44E3-9099-C40C66FF867C}">
              <a14:compatExt xmlns:a14="http://schemas.microsoft.com/office/drawing/2010/main" spid="_x0000_s61441"/>
            </a:ext>
            <a:ext uri="{FF2B5EF4-FFF2-40B4-BE49-F238E27FC236}">
              <a16:creationId xmlns:a16="http://schemas.microsoft.com/office/drawing/2014/main" id="{CC7A2116-947A-490F-86DE-64096E5DBA1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5" name="CommandButton1" hidden="1">
          <a:extLst>
            <a:ext uri="{63B3BB69-23CF-44E3-9099-C40C66FF867C}">
              <a14:compatExt xmlns:a14="http://schemas.microsoft.com/office/drawing/2010/main" spid="_x0000_s61441"/>
            </a:ext>
            <a:ext uri="{FF2B5EF4-FFF2-40B4-BE49-F238E27FC236}">
              <a16:creationId xmlns:a16="http://schemas.microsoft.com/office/drawing/2014/main" id="{E1FD4D97-3EFA-4C8B-BB3C-C52C876EFFC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6" name="CommandButton1" hidden="1">
          <a:extLst>
            <a:ext uri="{63B3BB69-23CF-44E3-9099-C40C66FF867C}">
              <a14:compatExt xmlns:a14="http://schemas.microsoft.com/office/drawing/2010/main" spid="_x0000_s61441"/>
            </a:ext>
            <a:ext uri="{FF2B5EF4-FFF2-40B4-BE49-F238E27FC236}">
              <a16:creationId xmlns:a16="http://schemas.microsoft.com/office/drawing/2014/main" id="{9E776EF5-D0FB-4676-8977-68F96BF8401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7" name="CommandButton1" hidden="1">
          <a:extLst>
            <a:ext uri="{63B3BB69-23CF-44E3-9099-C40C66FF867C}">
              <a14:compatExt xmlns:a14="http://schemas.microsoft.com/office/drawing/2010/main" spid="_x0000_s61441"/>
            </a:ext>
            <a:ext uri="{FF2B5EF4-FFF2-40B4-BE49-F238E27FC236}">
              <a16:creationId xmlns:a16="http://schemas.microsoft.com/office/drawing/2014/main" id="{8FCDEDB3-5BA1-461F-AF13-F1FBB3CD5DC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8" name="CommandButton1" hidden="1">
          <a:extLst>
            <a:ext uri="{63B3BB69-23CF-44E3-9099-C40C66FF867C}">
              <a14:compatExt xmlns:a14="http://schemas.microsoft.com/office/drawing/2010/main" spid="_x0000_s61441"/>
            </a:ext>
            <a:ext uri="{FF2B5EF4-FFF2-40B4-BE49-F238E27FC236}">
              <a16:creationId xmlns:a16="http://schemas.microsoft.com/office/drawing/2014/main" id="{64B35F73-1028-41C6-AF66-BB2487114016}"/>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29" name="CommandButton1" hidden="1">
          <a:extLst>
            <a:ext uri="{63B3BB69-23CF-44E3-9099-C40C66FF867C}">
              <a14:compatExt xmlns:a14="http://schemas.microsoft.com/office/drawing/2010/main" spid="_x0000_s61441"/>
            </a:ext>
            <a:ext uri="{FF2B5EF4-FFF2-40B4-BE49-F238E27FC236}">
              <a16:creationId xmlns:a16="http://schemas.microsoft.com/office/drawing/2014/main" id="{99AD1FC5-16D0-4037-9A9C-A1DEF0524FB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0" name="CommandButton1" hidden="1">
          <a:extLst>
            <a:ext uri="{63B3BB69-23CF-44E3-9099-C40C66FF867C}">
              <a14:compatExt xmlns:a14="http://schemas.microsoft.com/office/drawing/2010/main" spid="_x0000_s61441"/>
            </a:ext>
            <a:ext uri="{FF2B5EF4-FFF2-40B4-BE49-F238E27FC236}">
              <a16:creationId xmlns:a16="http://schemas.microsoft.com/office/drawing/2014/main" id="{EE7792D1-46C7-44AA-A661-8F55D72FBD98}"/>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1" name="CommandButton1" hidden="1">
          <a:extLst>
            <a:ext uri="{63B3BB69-23CF-44E3-9099-C40C66FF867C}">
              <a14:compatExt xmlns:a14="http://schemas.microsoft.com/office/drawing/2010/main" spid="_x0000_s61441"/>
            </a:ext>
            <a:ext uri="{FF2B5EF4-FFF2-40B4-BE49-F238E27FC236}">
              <a16:creationId xmlns:a16="http://schemas.microsoft.com/office/drawing/2014/main" id="{FB82B268-444C-4FA1-9EF9-E50086662E8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2" name="CommandButton1" hidden="1">
          <a:extLst>
            <a:ext uri="{63B3BB69-23CF-44E3-9099-C40C66FF867C}">
              <a14:compatExt xmlns:a14="http://schemas.microsoft.com/office/drawing/2010/main" spid="_x0000_s61441"/>
            </a:ext>
            <a:ext uri="{FF2B5EF4-FFF2-40B4-BE49-F238E27FC236}">
              <a16:creationId xmlns:a16="http://schemas.microsoft.com/office/drawing/2014/main" id="{CAD20297-0C90-40E4-BEF8-5407EDD565B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3" name="CommandButton1" hidden="1">
          <a:extLst>
            <a:ext uri="{63B3BB69-23CF-44E3-9099-C40C66FF867C}">
              <a14:compatExt xmlns:a14="http://schemas.microsoft.com/office/drawing/2010/main" spid="_x0000_s61441"/>
            </a:ext>
            <a:ext uri="{FF2B5EF4-FFF2-40B4-BE49-F238E27FC236}">
              <a16:creationId xmlns:a16="http://schemas.microsoft.com/office/drawing/2014/main" id="{61BF21B9-13DB-4570-90F8-AC48DEB859EC}"/>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4" name="CommandButton1" hidden="1">
          <a:extLst>
            <a:ext uri="{63B3BB69-23CF-44E3-9099-C40C66FF867C}">
              <a14:compatExt xmlns:a14="http://schemas.microsoft.com/office/drawing/2010/main" spid="_x0000_s61441"/>
            </a:ext>
            <a:ext uri="{FF2B5EF4-FFF2-40B4-BE49-F238E27FC236}">
              <a16:creationId xmlns:a16="http://schemas.microsoft.com/office/drawing/2014/main" id="{25BDBDDB-A5A6-4DF5-9007-0120B2D7C37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5" name="CommandButton1" hidden="1">
          <a:extLst>
            <a:ext uri="{63B3BB69-23CF-44E3-9099-C40C66FF867C}">
              <a14:compatExt xmlns:a14="http://schemas.microsoft.com/office/drawing/2010/main" spid="_x0000_s61441"/>
            </a:ext>
            <a:ext uri="{FF2B5EF4-FFF2-40B4-BE49-F238E27FC236}">
              <a16:creationId xmlns:a16="http://schemas.microsoft.com/office/drawing/2014/main" id="{BF25BF88-5A93-4FE9-AD9D-5C6B59F576A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6" name="CommandButton1" hidden="1">
          <a:extLst>
            <a:ext uri="{63B3BB69-23CF-44E3-9099-C40C66FF867C}">
              <a14:compatExt xmlns:a14="http://schemas.microsoft.com/office/drawing/2010/main" spid="_x0000_s61441"/>
            </a:ext>
            <a:ext uri="{FF2B5EF4-FFF2-40B4-BE49-F238E27FC236}">
              <a16:creationId xmlns:a16="http://schemas.microsoft.com/office/drawing/2014/main" id="{91E31140-E43B-43DE-AC5F-C35E827A630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7" name="CommandButton1" hidden="1">
          <a:extLst>
            <a:ext uri="{63B3BB69-23CF-44E3-9099-C40C66FF867C}">
              <a14:compatExt xmlns:a14="http://schemas.microsoft.com/office/drawing/2010/main" spid="_x0000_s61441"/>
            </a:ext>
            <a:ext uri="{FF2B5EF4-FFF2-40B4-BE49-F238E27FC236}">
              <a16:creationId xmlns:a16="http://schemas.microsoft.com/office/drawing/2014/main" id="{7A336E72-F73E-4F6C-B98C-57E7B345C45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8" name="CommandButton1" hidden="1">
          <a:extLst>
            <a:ext uri="{63B3BB69-23CF-44E3-9099-C40C66FF867C}">
              <a14:compatExt xmlns:a14="http://schemas.microsoft.com/office/drawing/2010/main" spid="_x0000_s61441"/>
            </a:ext>
            <a:ext uri="{FF2B5EF4-FFF2-40B4-BE49-F238E27FC236}">
              <a16:creationId xmlns:a16="http://schemas.microsoft.com/office/drawing/2014/main" id="{19F01C94-0403-4209-AC52-070A73C9663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39" name="CommandButton1" hidden="1">
          <a:extLst>
            <a:ext uri="{63B3BB69-23CF-44E3-9099-C40C66FF867C}">
              <a14:compatExt xmlns:a14="http://schemas.microsoft.com/office/drawing/2010/main" spid="_x0000_s61441"/>
            </a:ext>
            <a:ext uri="{FF2B5EF4-FFF2-40B4-BE49-F238E27FC236}">
              <a16:creationId xmlns:a16="http://schemas.microsoft.com/office/drawing/2014/main" id="{D08507C6-0B67-4781-98DE-EAF28466075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0" name="CommandButton1" hidden="1">
          <a:extLst>
            <a:ext uri="{63B3BB69-23CF-44E3-9099-C40C66FF867C}">
              <a14:compatExt xmlns:a14="http://schemas.microsoft.com/office/drawing/2010/main" spid="_x0000_s61441"/>
            </a:ext>
            <a:ext uri="{FF2B5EF4-FFF2-40B4-BE49-F238E27FC236}">
              <a16:creationId xmlns:a16="http://schemas.microsoft.com/office/drawing/2014/main" id="{B17FA1EB-BECC-47E2-B7C2-9E859E79CA4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1" name="CommandButton1" hidden="1">
          <a:extLst>
            <a:ext uri="{63B3BB69-23CF-44E3-9099-C40C66FF867C}">
              <a14:compatExt xmlns:a14="http://schemas.microsoft.com/office/drawing/2010/main" spid="_x0000_s61441"/>
            </a:ext>
            <a:ext uri="{FF2B5EF4-FFF2-40B4-BE49-F238E27FC236}">
              <a16:creationId xmlns:a16="http://schemas.microsoft.com/office/drawing/2014/main" id="{DE165BFF-047A-45C1-B4ED-EECB9558DAF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2042" name="CommandButton1" hidden="1">
          <a:extLst>
            <a:ext uri="{63B3BB69-23CF-44E3-9099-C40C66FF867C}">
              <a14:compatExt xmlns:a14="http://schemas.microsoft.com/office/drawing/2010/main" spid="_x0000_s61441"/>
            </a:ext>
            <a:ext uri="{FF2B5EF4-FFF2-40B4-BE49-F238E27FC236}">
              <a16:creationId xmlns:a16="http://schemas.microsoft.com/office/drawing/2014/main" id="{994655A6-0106-495D-9AC5-8D128E57938C}"/>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3" name="CommandButton1" hidden="1">
          <a:extLst>
            <a:ext uri="{63B3BB69-23CF-44E3-9099-C40C66FF867C}">
              <a14:compatExt xmlns:a14="http://schemas.microsoft.com/office/drawing/2010/main" spid="_x0000_s61441"/>
            </a:ext>
            <a:ext uri="{FF2B5EF4-FFF2-40B4-BE49-F238E27FC236}">
              <a16:creationId xmlns:a16="http://schemas.microsoft.com/office/drawing/2014/main" id="{83E439F1-37D7-4EC7-AD68-C515A25A76E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4" name="CommandButton1" hidden="1">
          <a:extLst>
            <a:ext uri="{63B3BB69-23CF-44E3-9099-C40C66FF867C}">
              <a14:compatExt xmlns:a14="http://schemas.microsoft.com/office/drawing/2010/main" spid="_x0000_s61441"/>
            </a:ext>
            <a:ext uri="{FF2B5EF4-FFF2-40B4-BE49-F238E27FC236}">
              <a16:creationId xmlns:a16="http://schemas.microsoft.com/office/drawing/2014/main" id="{9D722FAC-A996-4B64-9B7C-E913C0B9C0C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5" name="CommandButton1" hidden="1">
          <a:extLst>
            <a:ext uri="{63B3BB69-23CF-44E3-9099-C40C66FF867C}">
              <a14:compatExt xmlns:a14="http://schemas.microsoft.com/office/drawing/2010/main" spid="_x0000_s61441"/>
            </a:ext>
            <a:ext uri="{FF2B5EF4-FFF2-40B4-BE49-F238E27FC236}">
              <a16:creationId xmlns:a16="http://schemas.microsoft.com/office/drawing/2014/main" id="{34F9DB58-F699-4C64-9221-C765A12F7DD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6" name="CommandButton1" hidden="1">
          <a:extLst>
            <a:ext uri="{63B3BB69-23CF-44E3-9099-C40C66FF867C}">
              <a14:compatExt xmlns:a14="http://schemas.microsoft.com/office/drawing/2010/main" spid="_x0000_s61441"/>
            </a:ext>
            <a:ext uri="{FF2B5EF4-FFF2-40B4-BE49-F238E27FC236}">
              <a16:creationId xmlns:a16="http://schemas.microsoft.com/office/drawing/2014/main" id="{25302431-2069-4C97-B228-65BD9B4F3EA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7" name="CommandButton1" hidden="1">
          <a:extLst>
            <a:ext uri="{63B3BB69-23CF-44E3-9099-C40C66FF867C}">
              <a14:compatExt xmlns:a14="http://schemas.microsoft.com/office/drawing/2010/main" spid="_x0000_s61441"/>
            </a:ext>
            <a:ext uri="{FF2B5EF4-FFF2-40B4-BE49-F238E27FC236}">
              <a16:creationId xmlns:a16="http://schemas.microsoft.com/office/drawing/2014/main" id="{3EA26D8D-6454-4C6D-9242-0A392CAD6BC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8" name="CommandButton1" hidden="1">
          <a:extLst>
            <a:ext uri="{63B3BB69-23CF-44E3-9099-C40C66FF867C}">
              <a14:compatExt xmlns:a14="http://schemas.microsoft.com/office/drawing/2010/main" spid="_x0000_s61441"/>
            </a:ext>
            <a:ext uri="{FF2B5EF4-FFF2-40B4-BE49-F238E27FC236}">
              <a16:creationId xmlns:a16="http://schemas.microsoft.com/office/drawing/2014/main" id="{50EDCE30-0C5F-4B82-B5CF-09905AE29CC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49" name="CommandButton1" hidden="1">
          <a:extLst>
            <a:ext uri="{63B3BB69-23CF-44E3-9099-C40C66FF867C}">
              <a14:compatExt xmlns:a14="http://schemas.microsoft.com/office/drawing/2010/main" spid="_x0000_s61441"/>
            </a:ext>
            <a:ext uri="{FF2B5EF4-FFF2-40B4-BE49-F238E27FC236}">
              <a16:creationId xmlns:a16="http://schemas.microsoft.com/office/drawing/2014/main" id="{61CED2A3-B6B8-4885-A266-ED06EB1690ED}"/>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0" name="CommandButton1" hidden="1">
          <a:extLst>
            <a:ext uri="{63B3BB69-23CF-44E3-9099-C40C66FF867C}">
              <a14:compatExt xmlns:a14="http://schemas.microsoft.com/office/drawing/2010/main" spid="_x0000_s61441"/>
            </a:ext>
            <a:ext uri="{FF2B5EF4-FFF2-40B4-BE49-F238E27FC236}">
              <a16:creationId xmlns:a16="http://schemas.microsoft.com/office/drawing/2014/main" id="{10A2C50E-5845-4314-A8C9-9262C0311A5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1" name="CommandButton1" hidden="1">
          <a:extLst>
            <a:ext uri="{63B3BB69-23CF-44E3-9099-C40C66FF867C}">
              <a14:compatExt xmlns:a14="http://schemas.microsoft.com/office/drawing/2010/main" spid="_x0000_s61441"/>
            </a:ext>
            <a:ext uri="{FF2B5EF4-FFF2-40B4-BE49-F238E27FC236}">
              <a16:creationId xmlns:a16="http://schemas.microsoft.com/office/drawing/2014/main" id="{DA41157A-33A5-4E26-A0F9-DDF7D767C5B8}"/>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2" name="CommandButton1" hidden="1">
          <a:extLst>
            <a:ext uri="{63B3BB69-23CF-44E3-9099-C40C66FF867C}">
              <a14:compatExt xmlns:a14="http://schemas.microsoft.com/office/drawing/2010/main" spid="_x0000_s61441"/>
            </a:ext>
            <a:ext uri="{FF2B5EF4-FFF2-40B4-BE49-F238E27FC236}">
              <a16:creationId xmlns:a16="http://schemas.microsoft.com/office/drawing/2014/main" id="{AD7B7E05-CF55-45FC-9B28-D7802C5FB4A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3" name="CommandButton1" hidden="1">
          <a:extLst>
            <a:ext uri="{63B3BB69-23CF-44E3-9099-C40C66FF867C}">
              <a14:compatExt xmlns:a14="http://schemas.microsoft.com/office/drawing/2010/main" spid="_x0000_s61441"/>
            </a:ext>
            <a:ext uri="{FF2B5EF4-FFF2-40B4-BE49-F238E27FC236}">
              <a16:creationId xmlns:a16="http://schemas.microsoft.com/office/drawing/2014/main" id="{5FB55CCF-115A-45EA-B346-B198B4023F0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4" name="CommandButton1" hidden="1">
          <a:extLst>
            <a:ext uri="{63B3BB69-23CF-44E3-9099-C40C66FF867C}">
              <a14:compatExt xmlns:a14="http://schemas.microsoft.com/office/drawing/2010/main" spid="_x0000_s61441"/>
            </a:ext>
            <a:ext uri="{FF2B5EF4-FFF2-40B4-BE49-F238E27FC236}">
              <a16:creationId xmlns:a16="http://schemas.microsoft.com/office/drawing/2014/main" id="{1BA20780-AD4F-4077-BAB1-4BA54DC1D34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5" name="CommandButton1" hidden="1">
          <a:extLst>
            <a:ext uri="{63B3BB69-23CF-44E3-9099-C40C66FF867C}">
              <a14:compatExt xmlns:a14="http://schemas.microsoft.com/office/drawing/2010/main" spid="_x0000_s61441"/>
            </a:ext>
            <a:ext uri="{FF2B5EF4-FFF2-40B4-BE49-F238E27FC236}">
              <a16:creationId xmlns:a16="http://schemas.microsoft.com/office/drawing/2014/main" id="{CDC7D62E-F438-4BC6-B40F-FDF81042D2EB}"/>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6" name="CommandButton1" hidden="1">
          <a:extLst>
            <a:ext uri="{63B3BB69-23CF-44E3-9099-C40C66FF867C}">
              <a14:compatExt xmlns:a14="http://schemas.microsoft.com/office/drawing/2010/main" spid="_x0000_s61441"/>
            </a:ext>
            <a:ext uri="{FF2B5EF4-FFF2-40B4-BE49-F238E27FC236}">
              <a16:creationId xmlns:a16="http://schemas.microsoft.com/office/drawing/2014/main" id="{F874BE58-032D-4DD7-A394-02B770C4631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7" name="CommandButton1" hidden="1">
          <a:extLst>
            <a:ext uri="{63B3BB69-23CF-44E3-9099-C40C66FF867C}">
              <a14:compatExt xmlns:a14="http://schemas.microsoft.com/office/drawing/2010/main" spid="_x0000_s61441"/>
            </a:ext>
            <a:ext uri="{FF2B5EF4-FFF2-40B4-BE49-F238E27FC236}">
              <a16:creationId xmlns:a16="http://schemas.microsoft.com/office/drawing/2014/main" id="{D79819E0-DFD6-463E-8C35-F59F5E037EC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8" name="CommandButton1" hidden="1">
          <a:extLst>
            <a:ext uri="{63B3BB69-23CF-44E3-9099-C40C66FF867C}">
              <a14:compatExt xmlns:a14="http://schemas.microsoft.com/office/drawing/2010/main" spid="_x0000_s61441"/>
            </a:ext>
            <a:ext uri="{FF2B5EF4-FFF2-40B4-BE49-F238E27FC236}">
              <a16:creationId xmlns:a16="http://schemas.microsoft.com/office/drawing/2014/main" id="{0866A867-2095-4653-8B9E-D0F8C78DF6A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59" name="CommandButton1" hidden="1">
          <a:extLst>
            <a:ext uri="{63B3BB69-23CF-44E3-9099-C40C66FF867C}">
              <a14:compatExt xmlns:a14="http://schemas.microsoft.com/office/drawing/2010/main" spid="_x0000_s61441"/>
            </a:ext>
            <a:ext uri="{FF2B5EF4-FFF2-40B4-BE49-F238E27FC236}">
              <a16:creationId xmlns:a16="http://schemas.microsoft.com/office/drawing/2014/main" id="{7BB56904-21F8-484E-BF14-FC096C3A699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0" name="CommandButton1" hidden="1">
          <a:extLst>
            <a:ext uri="{63B3BB69-23CF-44E3-9099-C40C66FF867C}">
              <a14:compatExt xmlns:a14="http://schemas.microsoft.com/office/drawing/2010/main" spid="_x0000_s61441"/>
            </a:ext>
            <a:ext uri="{FF2B5EF4-FFF2-40B4-BE49-F238E27FC236}">
              <a16:creationId xmlns:a16="http://schemas.microsoft.com/office/drawing/2014/main" id="{CB96579E-9C1D-4137-81A6-CCD1D0ABC6F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1" name="CommandButton1" hidden="1">
          <a:extLst>
            <a:ext uri="{63B3BB69-23CF-44E3-9099-C40C66FF867C}">
              <a14:compatExt xmlns:a14="http://schemas.microsoft.com/office/drawing/2010/main" spid="_x0000_s61441"/>
            </a:ext>
            <a:ext uri="{FF2B5EF4-FFF2-40B4-BE49-F238E27FC236}">
              <a16:creationId xmlns:a16="http://schemas.microsoft.com/office/drawing/2014/main" id="{FC8B05D5-1BBB-429C-9A83-132624E2DA64}"/>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62" name="CommandButton1" hidden="1">
          <a:extLst>
            <a:ext uri="{63B3BB69-23CF-44E3-9099-C40C66FF867C}">
              <a14:compatExt xmlns:a14="http://schemas.microsoft.com/office/drawing/2010/main" spid="_x0000_s61441"/>
            </a:ext>
            <a:ext uri="{FF2B5EF4-FFF2-40B4-BE49-F238E27FC236}">
              <a16:creationId xmlns:a16="http://schemas.microsoft.com/office/drawing/2014/main" id="{DE830181-126B-4E84-A956-08787CAAB977}"/>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3" name="CommandButton1" hidden="1">
          <a:extLst>
            <a:ext uri="{63B3BB69-23CF-44E3-9099-C40C66FF867C}">
              <a14:compatExt xmlns:a14="http://schemas.microsoft.com/office/drawing/2010/main" spid="_x0000_s61441"/>
            </a:ext>
            <a:ext uri="{FF2B5EF4-FFF2-40B4-BE49-F238E27FC236}">
              <a16:creationId xmlns:a16="http://schemas.microsoft.com/office/drawing/2014/main" id="{1BE80107-DBDE-4C14-B4C6-2358422881A0}"/>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4" name="CommandButton1" hidden="1">
          <a:extLst>
            <a:ext uri="{63B3BB69-23CF-44E3-9099-C40C66FF867C}">
              <a14:compatExt xmlns:a14="http://schemas.microsoft.com/office/drawing/2010/main" spid="_x0000_s61441"/>
            </a:ext>
            <a:ext uri="{FF2B5EF4-FFF2-40B4-BE49-F238E27FC236}">
              <a16:creationId xmlns:a16="http://schemas.microsoft.com/office/drawing/2014/main" id="{FAD661AA-29D2-422F-84F3-51BD2E10378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349"/>
    <xdr:sp macro="" textlink="">
      <xdr:nvSpPr>
        <xdr:cNvPr id="2065" name="CommandButton1" hidden="1">
          <a:extLst>
            <a:ext uri="{63B3BB69-23CF-44E3-9099-C40C66FF867C}">
              <a14:compatExt xmlns:a14="http://schemas.microsoft.com/office/drawing/2010/main" spid="_x0000_s61441"/>
            </a:ext>
            <a:ext uri="{FF2B5EF4-FFF2-40B4-BE49-F238E27FC236}">
              <a16:creationId xmlns:a16="http://schemas.microsoft.com/office/drawing/2014/main" id="{311DA382-C980-458C-94BE-FFE255387D04}"/>
            </a:ext>
          </a:extLst>
        </xdr:cNvPr>
        <xdr:cNvSpPr/>
      </xdr:nvSpPr>
      <xdr:spPr bwMode="auto">
        <a:xfrm>
          <a:off x="3483610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6" name="CommandButton1" hidden="1">
          <a:extLst>
            <a:ext uri="{63B3BB69-23CF-44E3-9099-C40C66FF867C}">
              <a14:compatExt xmlns:a14="http://schemas.microsoft.com/office/drawing/2010/main" spid="_x0000_s61441"/>
            </a:ext>
            <a:ext uri="{FF2B5EF4-FFF2-40B4-BE49-F238E27FC236}">
              <a16:creationId xmlns:a16="http://schemas.microsoft.com/office/drawing/2014/main" id="{6582FC5F-3A5B-4F88-91A5-900084B2A53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67" name="CommandButton1" hidden="1">
          <a:extLst>
            <a:ext uri="{63B3BB69-23CF-44E3-9099-C40C66FF867C}">
              <a14:compatExt xmlns:a14="http://schemas.microsoft.com/office/drawing/2010/main" spid="_x0000_s61441"/>
            </a:ext>
            <a:ext uri="{FF2B5EF4-FFF2-40B4-BE49-F238E27FC236}">
              <a16:creationId xmlns:a16="http://schemas.microsoft.com/office/drawing/2014/main" id="{E80AF8B1-CDCF-4D02-A083-A439FB15A398}"/>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8" name="CommandButton1" hidden="1">
          <a:extLst>
            <a:ext uri="{63B3BB69-23CF-44E3-9099-C40C66FF867C}">
              <a14:compatExt xmlns:a14="http://schemas.microsoft.com/office/drawing/2010/main" spid="_x0000_s61441"/>
            </a:ext>
            <a:ext uri="{FF2B5EF4-FFF2-40B4-BE49-F238E27FC236}">
              <a16:creationId xmlns:a16="http://schemas.microsoft.com/office/drawing/2014/main" id="{D1B935B1-0E18-4A51-B1D2-C2F5CAFC0E8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69" name="CommandButton1" hidden="1">
          <a:extLst>
            <a:ext uri="{63B3BB69-23CF-44E3-9099-C40C66FF867C}">
              <a14:compatExt xmlns:a14="http://schemas.microsoft.com/office/drawing/2010/main" spid="_x0000_s61441"/>
            </a:ext>
            <a:ext uri="{FF2B5EF4-FFF2-40B4-BE49-F238E27FC236}">
              <a16:creationId xmlns:a16="http://schemas.microsoft.com/office/drawing/2014/main" id="{08C6773A-7105-42C8-A95A-69803DD9463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70" name="CommandButton1" hidden="1">
          <a:extLst>
            <a:ext uri="{63B3BB69-23CF-44E3-9099-C40C66FF867C}">
              <a14:compatExt xmlns:a14="http://schemas.microsoft.com/office/drawing/2010/main" spid="_x0000_s61441"/>
            </a:ext>
            <a:ext uri="{FF2B5EF4-FFF2-40B4-BE49-F238E27FC236}">
              <a16:creationId xmlns:a16="http://schemas.microsoft.com/office/drawing/2014/main" id="{0A346719-30AA-4C8C-A11E-3B106716C053}"/>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1" name="CommandButton1" hidden="1">
          <a:extLst>
            <a:ext uri="{63B3BB69-23CF-44E3-9099-C40C66FF867C}">
              <a14:compatExt xmlns:a14="http://schemas.microsoft.com/office/drawing/2010/main" spid="_x0000_s61441"/>
            </a:ext>
            <a:ext uri="{FF2B5EF4-FFF2-40B4-BE49-F238E27FC236}">
              <a16:creationId xmlns:a16="http://schemas.microsoft.com/office/drawing/2014/main" id="{154B1ADB-4A58-4C8B-9F18-B34A803007E2}"/>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2" name="CommandButton1" hidden="1">
          <a:extLst>
            <a:ext uri="{63B3BB69-23CF-44E3-9099-C40C66FF867C}">
              <a14:compatExt xmlns:a14="http://schemas.microsoft.com/office/drawing/2010/main" spid="_x0000_s61441"/>
            </a:ext>
            <a:ext uri="{FF2B5EF4-FFF2-40B4-BE49-F238E27FC236}">
              <a16:creationId xmlns:a16="http://schemas.microsoft.com/office/drawing/2014/main" id="{5E794D38-9C1C-4A4A-B715-4BEA02401E5E}"/>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73" name="CommandButton1" hidden="1">
          <a:extLst>
            <a:ext uri="{63B3BB69-23CF-44E3-9099-C40C66FF867C}">
              <a14:compatExt xmlns:a14="http://schemas.microsoft.com/office/drawing/2010/main" spid="_x0000_s61441"/>
            </a:ext>
            <a:ext uri="{FF2B5EF4-FFF2-40B4-BE49-F238E27FC236}">
              <a16:creationId xmlns:a16="http://schemas.microsoft.com/office/drawing/2014/main" id="{84BD4D5E-17B8-4F7B-A267-4B8DF275630A}"/>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4" name="CommandButton1" hidden="1">
          <a:extLst>
            <a:ext uri="{63B3BB69-23CF-44E3-9099-C40C66FF867C}">
              <a14:compatExt xmlns:a14="http://schemas.microsoft.com/office/drawing/2010/main" spid="_x0000_s61441"/>
            </a:ext>
            <a:ext uri="{FF2B5EF4-FFF2-40B4-BE49-F238E27FC236}">
              <a16:creationId xmlns:a16="http://schemas.microsoft.com/office/drawing/2014/main" id="{0A284058-2E0D-41FA-8500-898311FE957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5" name="CommandButton1" hidden="1">
          <a:extLst>
            <a:ext uri="{63B3BB69-23CF-44E3-9099-C40C66FF867C}">
              <a14:compatExt xmlns:a14="http://schemas.microsoft.com/office/drawing/2010/main" spid="_x0000_s61441"/>
            </a:ext>
            <a:ext uri="{FF2B5EF4-FFF2-40B4-BE49-F238E27FC236}">
              <a16:creationId xmlns:a16="http://schemas.microsoft.com/office/drawing/2014/main" id="{241E93CA-B664-4CAF-A658-36904E49689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0000"/>
    <xdr:sp macro="" textlink="">
      <xdr:nvSpPr>
        <xdr:cNvPr id="2076" name="CommandButton1" hidden="1">
          <a:extLst>
            <a:ext uri="{63B3BB69-23CF-44E3-9099-C40C66FF867C}">
              <a14:compatExt xmlns:a14="http://schemas.microsoft.com/office/drawing/2010/main" spid="_x0000_s61441"/>
            </a:ext>
            <a:ext uri="{FF2B5EF4-FFF2-40B4-BE49-F238E27FC236}">
              <a16:creationId xmlns:a16="http://schemas.microsoft.com/office/drawing/2014/main" id="{75567220-2EE9-412D-B887-9D5620FED14B}"/>
            </a:ext>
          </a:extLst>
        </xdr:cNvPr>
        <xdr:cNvSpPr/>
      </xdr:nvSpPr>
      <xdr:spPr bwMode="auto">
        <a:xfrm>
          <a:off x="3483610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7" name="CommandButton1" hidden="1">
          <a:extLst>
            <a:ext uri="{63B3BB69-23CF-44E3-9099-C40C66FF867C}">
              <a14:compatExt xmlns:a14="http://schemas.microsoft.com/office/drawing/2010/main" spid="_x0000_s61441"/>
            </a:ext>
            <a:ext uri="{FF2B5EF4-FFF2-40B4-BE49-F238E27FC236}">
              <a16:creationId xmlns:a16="http://schemas.microsoft.com/office/drawing/2014/main" id="{E288CA7D-6899-41F5-8188-0C3AE4258F03}"/>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78" name="CommandButton1" hidden="1">
          <a:extLst>
            <a:ext uri="{63B3BB69-23CF-44E3-9099-C40C66FF867C}">
              <a14:compatExt xmlns:a14="http://schemas.microsoft.com/office/drawing/2010/main" spid="_x0000_s61441"/>
            </a:ext>
            <a:ext uri="{FF2B5EF4-FFF2-40B4-BE49-F238E27FC236}">
              <a16:creationId xmlns:a16="http://schemas.microsoft.com/office/drawing/2014/main" id="{AD012EE0-5C67-499E-92EF-3C1228710F3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79" name="CommandButton1" hidden="1">
          <a:extLst>
            <a:ext uri="{63B3BB69-23CF-44E3-9099-C40C66FF867C}">
              <a14:compatExt xmlns:a14="http://schemas.microsoft.com/office/drawing/2010/main" spid="_x0000_s61441"/>
            </a:ext>
            <a:ext uri="{FF2B5EF4-FFF2-40B4-BE49-F238E27FC236}">
              <a16:creationId xmlns:a16="http://schemas.microsoft.com/office/drawing/2014/main" id="{6EC71551-C058-45CC-ACA3-514E0826CFEC}"/>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0" name="CommandButton1" hidden="1">
          <a:extLst>
            <a:ext uri="{63B3BB69-23CF-44E3-9099-C40C66FF867C}">
              <a14:compatExt xmlns:a14="http://schemas.microsoft.com/office/drawing/2010/main" spid="_x0000_s61441"/>
            </a:ext>
            <a:ext uri="{FF2B5EF4-FFF2-40B4-BE49-F238E27FC236}">
              <a16:creationId xmlns:a16="http://schemas.microsoft.com/office/drawing/2014/main" id="{C7FC0397-C537-4676-8018-3D9BB4771418}"/>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1" name="CommandButton1" hidden="1">
          <a:extLst>
            <a:ext uri="{63B3BB69-23CF-44E3-9099-C40C66FF867C}">
              <a14:compatExt xmlns:a14="http://schemas.microsoft.com/office/drawing/2010/main" spid="_x0000_s61441"/>
            </a:ext>
            <a:ext uri="{FF2B5EF4-FFF2-40B4-BE49-F238E27FC236}">
              <a16:creationId xmlns:a16="http://schemas.microsoft.com/office/drawing/2014/main" id="{CB255BEF-898B-4674-B3A5-2985E360A63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82" name="CommandButton1" hidden="1">
          <a:extLst>
            <a:ext uri="{63B3BB69-23CF-44E3-9099-C40C66FF867C}">
              <a14:compatExt xmlns:a14="http://schemas.microsoft.com/office/drawing/2010/main" spid="_x0000_s61441"/>
            </a:ext>
            <a:ext uri="{FF2B5EF4-FFF2-40B4-BE49-F238E27FC236}">
              <a16:creationId xmlns:a16="http://schemas.microsoft.com/office/drawing/2014/main" id="{B8AC733C-4C27-4162-9646-5389CF9407C7}"/>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3" name="CommandButton1" hidden="1">
          <a:extLst>
            <a:ext uri="{63B3BB69-23CF-44E3-9099-C40C66FF867C}">
              <a14:compatExt xmlns:a14="http://schemas.microsoft.com/office/drawing/2010/main" spid="_x0000_s61441"/>
            </a:ext>
            <a:ext uri="{FF2B5EF4-FFF2-40B4-BE49-F238E27FC236}">
              <a16:creationId xmlns:a16="http://schemas.microsoft.com/office/drawing/2014/main" id="{A8673224-B1DE-4476-8413-2CEE59FDB248}"/>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4" name="CommandButton1" hidden="1">
          <a:extLst>
            <a:ext uri="{63B3BB69-23CF-44E3-9099-C40C66FF867C}">
              <a14:compatExt xmlns:a14="http://schemas.microsoft.com/office/drawing/2010/main" spid="_x0000_s61441"/>
            </a:ext>
            <a:ext uri="{FF2B5EF4-FFF2-40B4-BE49-F238E27FC236}">
              <a16:creationId xmlns:a16="http://schemas.microsoft.com/office/drawing/2014/main" id="{77169A7B-BD98-4B4B-81F9-8994C29969A9}"/>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85" name="CommandButton1" hidden="1">
          <a:extLst>
            <a:ext uri="{63B3BB69-23CF-44E3-9099-C40C66FF867C}">
              <a14:compatExt xmlns:a14="http://schemas.microsoft.com/office/drawing/2010/main" spid="_x0000_s61441"/>
            </a:ext>
            <a:ext uri="{FF2B5EF4-FFF2-40B4-BE49-F238E27FC236}">
              <a16:creationId xmlns:a16="http://schemas.microsoft.com/office/drawing/2014/main" id="{D24A97D7-D41E-49E0-8EAC-23A1241E391F}"/>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6" name="CommandButton1" hidden="1">
          <a:extLst>
            <a:ext uri="{63B3BB69-23CF-44E3-9099-C40C66FF867C}">
              <a14:compatExt xmlns:a14="http://schemas.microsoft.com/office/drawing/2010/main" spid="_x0000_s61441"/>
            </a:ext>
            <a:ext uri="{FF2B5EF4-FFF2-40B4-BE49-F238E27FC236}">
              <a16:creationId xmlns:a16="http://schemas.microsoft.com/office/drawing/2014/main" id="{8FF9AD71-8D22-4171-AF28-1226B6F4C52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7" name="CommandButton1" hidden="1">
          <a:extLst>
            <a:ext uri="{63B3BB69-23CF-44E3-9099-C40C66FF867C}">
              <a14:compatExt xmlns:a14="http://schemas.microsoft.com/office/drawing/2010/main" spid="_x0000_s61441"/>
            </a:ext>
            <a:ext uri="{FF2B5EF4-FFF2-40B4-BE49-F238E27FC236}">
              <a16:creationId xmlns:a16="http://schemas.microsoft.com/office/drawing/2014/main" id="{118E2022-7ACB-4E8D-9837-AA25627084D1}"/>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88" name="CommandButton1" hidden="1">
          <a:extLst>
            <a:ext uri="{63B3BB69-23CF-44E3-9099-C40C66FF867C}">
              <a14:compatExt xmlns:a14="http://schemas.microsoft.com/office/drawing/2010/main" spid="_x0000_s61441"/>
            </a:ext>
            <a:ext uri="{FF2B5EF4-FFF2-40B4-BE49-F238E27FC236}">
              <a16:creationId xmlns:a16="http://schemas.microsoft.com/office/drawing/2014/main" id="{F69704D0-D46D-45B7-B4D2-517B7318B8A0}"/>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89" name="CommandButton1" hidden="1">
          <a:extLst>
            <a:ext uri="{63B3BB69-23CF-44E3-9099-C40C66FF867C}">
              <a14:compatExt xmlns:a14="http://schemas.microsoft.com/office/drawing/2010/main" spid="_x0000_s61441"/>
            </a:ext>
            <a:ext uri="{FF2B5EF4-FFF2-40B4-BE49-F238E27FC236}">
              <a16:creationId xmlns:a16="http://schemas.microsoft.com/office/drawing/2014/main" id="{FDBC237B-7637-45E5-BB54-B4DC8A8D172A}"/>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90" name="CommandButton1" hidden="1">
          <a:extLst>
            <a:ext uri="{63B3BB69-23CF-44E3-9099-C40C66FF867C}">
              <a14:compatExt xmlns:a14="http://schemas.microsoft.com/office/drawing/2010/main" spid="_x0000_s61441"/>
            </a:ext>
            <a:ext uri="{FF2B5EF4-FFF2-40B4-BE49-F238E27FC236}">
              <a16:creationId xmlns:a16="http://schemas.microsoft.com/office/drawing/2014/main" id="{940D022B-F32C-4B7C-A8F4-3A9035B01C0F}"/>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1274233"/>
    <xdr:sp macro="" textlink="">
      <xdr:nvSpPr>
        <xdr:cNvPr id="2091" name="CommandButton1" hidden="1">
          <a:extLst>
            <a:ext uri="{63B3BB69-23CF-44E3-9099-C40C66FF867C}">
              <a14:compatExt xmlns:a14="http://schemas.microsoft.com/office/drawing/2010/main" spid="_x0000_s61441"/>
            </a:ext>
            <a:ext uri="{FF2B5EF4-FFF2-40B4-BE49-F238E27FC236}">
              <a16:creationId xmlns:a16="http://schemas.microsoft.com/office/drawing/2014/main" id="{90D033D4-8DAD-4193-AD5E-ED21DF3561D7}"/>
            </a:ext>
          </a:extLst>
        </xdr:cNvPr>
        <xdr:cNvSpPr/>
      </xdr:nvSpPr>
      <xdr:spPr bwMode="auto">
        <a:xfrm>
          <a:off x="3483610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92" name="CommandButton1" hidden="1">
          <a:extLst>
            <a:ext uri="{63B3BB69-23CF-44E3-9099-C40C66FF867C}">
              <a14:compatExt xmlns:a14="http://schemas.microsoft.com/office/drawing/2010/main" spid="_x0000_s61441"/>
            </a:ext>
            <a:ext uri="{FF2B5EF4-FFF2-40B4-BE49-F238E27FC236}">
              <a16:creationId xmlns:a16="http://schemas.microsoft.com/office/drawing/2014/main" id="{079A75F9-2AF8-4ADF-8185-D8B4B081D7D7}"/>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18</xdr:col>
      <xdr:colOff>0</xdr:colOff>
      <xdr:row>1</xdr:row>
      <xdr:rowOff>0</xdr:rowOff>
    </xdr:from>
    <xdr:ext cx="660400" cy="317500"/>
    <xdr:sp macro="" textlink="">
      <xdr:nvSpPr>
        <xdr:cNvPr id="2093" name="CommandButton1" hidden="1">
          <a:extLst>
            <a:ext uri="{63B3BB69-23CF-44E3-9099-C40C66FF867C}">
              <a14:compatExt xmlns:a14="http://schemas.microsoft.com/office/drawing/2010/main" spid="_x0000_s61441"/>
            </a:ext>
            <a:ext uri="{FF2B5EF4-FFF2-40B4-BE49-F238E27FC236}">
              <a16:creationId xmlns:a16="http://schemas.microsoft.com/office/drawing/2014/main" id="{75491B5D-FDCB-4124-B51D-2008C2143D55}"/>
            </a:ext>
          </a:extLst>
        </xdr:cNvPr>
        <xdr:cNvSpPr/>
      </xdr:nvSpPr>
      <xdr:spPr bwMode="auto">
        <a:xfrm>
          <a:off x="3483610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094" name="CommandButton1" hidden="1">
          <a:extLst>
            <a:ext uri="{63B3BB69-23CF-44E3-9099-C40C66FF867C}">
              <a14:compatExt xmlns:a14="http://schemas.microsoft.com/office/drawing/2010/main" spid="_x0000_s61441"/>
            </a:ext>
            <a:ext uri="{FF2B5EF4-FFF2-40B4-BE49-F238E27FC236}">
              <a16:creationId xmlns:a16="http://schemas.microsoft.com/office/drawing/2014/main" id="{768B3D26-C08D-4B24-960B-B4F8A298504D}"/>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095" name="CommandButton1" hidden="1">
          <a:extLst>
            <a:ext uri="{63B3BB69-23CF-44E3-9099-C40C66FF867C}">
              <a14:compatExt xmlns:a14="http://schemas.microsoft.com/office/drawing/2010/main" spid="_x0000_s61441"/>
            </a:ext>
            <a:ext uri="{FF2B5EF4-FFF2-40B4-BE49-F238E27FC236}">
              <a16:creationId xmlns:a16="http://schemas.microsoft.com/office/drawing/2014/main" id="{1B27EC3D-5582-4BAD-99BB-16937D2C1E9C}"/>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096" name="CommandButton1" hidden="1">
          <a:extLst>
            <a:ext uri="{63B3BB69-23CF-44E3-9099-C40C66FF867C}">
              <a14:compatExt xmlns:a14="http://schemas.microsoft.com/office/drawing/2010/main" spid="_x0000_s61441"/>
            </a:ext>
            <a:ext uri="{FF2B5EF4-FFF2-40B4-BE49-F238E27FC236}">
              <a16:creationId xmlns:a16="http://schemas.microsoft.com/office/drawing/2014/main" id="{1053469A-E33C-4BA4-8EB6-B409514220B0}"/>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349"/>
    <xdr:sp macro="" textlink="">
      <xdr:nvSpPr>
        <xdr:cNvPr id="2097" name="CommandButton1" hidden="1">
          <a:extLst>
            <a:ext uri="{63B3BB69-23CF-44E3-9099-C40C66FF867C}">
              <a14:compatExt xmlns:a14="http://schemas.microsoft.com/office/drawing/2010/main" spid="_x0000_s61441"/>
            </a:ext>
            <a:ext uri="{FF2B5EF4-FFF2-40B4-BE49-F238E27FC236}">
              <a16:creationId xmlns:a16="http://schemas.microsoft.com/office/drawing/2014/main" id="{23B405A3-9ABF-4675-8353-FAE59B9C2478}"/>
            </a:ext>
          </a:extLst>
        </xdr:cNvPr>
        <xdr:cNvSpPr/>
      </xdr:nvSpPr>
      <xdr:spPr bwMode="auto">
        <a:xfrm>
          <a:off x="3841750" y="41211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098" name="CommandButton1" hidden="1">
          <a:extLst>
            <a:ext uri="{63B3BB69-23CF-44E3-9099-C40C66FF867C}">
              <a14:compatExt xmlns:a14="http://schemas.microsoft.com/office/drawing/2010/main" spid="_x0000_s61441"/>
            </a:ext>
            <a:ext uri="{FF2B5EF4-FFF2-40B4-BE49-F238E27FC236}">
              <a16:creationId xmlns:a16="http://schemas.microsoft.com/office/drawing/2014/main" id="{22474CCF-2E26-49D4-8B67-A81980A5ED15}"/>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099" name="CommandButton1" hidden="1">
          <a:extLst>
            <a:ext uri="{63B3BB69-23CF-44E3-9099-C40C66FF867C}">
              <a14:compatExt xmlns:a14="http://schemas.microsoft.com/office/drawing/2010/main" spid="_x0000_s61441"/>
            </a:ext>
            <a:ext uri="{FF2B5EF4-FFF2-40B4-BE49-F238E27FC236}">
              <a16:creationId xmlns:a16="http://schemas.microsoft.com/office/drawing/2014/main" id="{645C3A5E-7959-403B-8F88-86CACA14291D}"/>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0" name="CommandButton1" hidden="1">
          <a:extLst>
            <a:ext uri="{63B3BB69-23CF-44E3-9099-C40C66FF867C}">
              <a14:compatExt xmlns:a14="http://schemas.microsoft.com/office/drawing/2010/main" spid="_x0000_s61441"/>
            </a:ext>
            <a:ext uri="{FF2B5EF4-FFF2-40B4-BE49-F238E27FC236}">
              <a16:creationId xmlns:a16="http://schemas.microsoft.com/office/drawing/2014/main" id="{E48BA8C1-999E-47C7-9E90-32EA045EFA31}"/>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1" name="CommandButton1" hidden="1">
          <a:extLst>
            <a:ext uri="{63B3BB69-23CF-44E3-9099-C40C66FF867C}">
              <a14:compatExt xmlns:a14="http://schemas.microsoft.com/office/drawing/2010/main" spid="_x0000_s61441"/>
            </a:ext>
            <a:ext uri="{FF2B5EF4-FFF2-40B4-BE49-F238E27FC236}">
              <a16:creationId xmlns:a16="http://schemas.microsoft.com/office/drawing/2014/main" id="{595EFAB2-9D57-46CC-B2BA-A198476BB34D}"/>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02" name="CommandButton1" hidden="1">
          <a:extLst>
            <a:ext uri="{63B3BB69-23CF-44E3-9099-C40C66FF867C}">
              <a14:compatExt xmlns:a14="http://schemas.microsoft.com/office/drawing/2010/main" spid="_x0000_s61441"/>
            </a:ext>
            <a:ext uri="{FF2B5EF4-FFF2-40B4-BE49-F238E27FC236}">
              <a16:creationId xmlns:a16="http://schemas.microsoft.com/office/drawing/2014/main" id="{E91CA1B3-E5A9-4834-83B2-DE7FE7EF6B83}"/>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3" name="CommandButton1" hidden="1">
          <a:extLst>
            <a:ext uri="{63B3BB69-23CF-44E3-9099-C40C66FF867C}">
              <a14:compatExt xmlns:a14="http://schemas.microsoft.com/office/drawing/2010/main" spid="_x0000_s61441"/>
            </a:ext>
            <a:ext uri="{FF2B5EF4-FFF2-40B4-BE49-F238E27FC236}">
              <a16:creationId xmlns:a16="http://schemas.microsoft.com/office/drawing/2014/main" id="{066B118C-BA26-4185-8150-A48120BF5DFE}"/>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4" name="CommandButton1" hidden="1">
          <a:extLst>
            <a:ext uri="{63B3BB69-23CF-44E3-9099-C40C66FF867C}">
              <a14:compatExt xmlns:a14="http://schemas.microsoft.com/office/drawing/2010/main" spid="_x0000_s61441"/>
            </a:ext>
            <a:ext uri="{FF2B5EF4-FFF2-40B4-BE49-F238E27FC236}">
              <a16:creationId xmlns:a16="http://schemas.microsoft.com/office/drawing/2014/main" id="{8D84A976-F0B9-40B2-96A7-90E9DEAEF778}"/>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05" name="CommandButton1" hidden="1">
          <a:extLst>
            <a:ext uri="{63B3BB69-23CF-44E3-9099-C40C66FF867C}">
              <a14:compatExt xmlns:a14="http://schemas.microsoft.com/office/drawing/2010/main" spid="_x0000_s61441"/>
            </a:ext>
            <a:ext uri="{FF2B5EF4-FFF2-40B4-BE49-F238E27FC236}">
              <a16:creationId xmlns:a16="http://schemas.microsoft.com/office/drawing/2014/main" id="{CE34C0AF-9B3E-406D-BD28-2B32B8064EF5}"/>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6" name="CommandButton1" hidden="1">
          <a:extLst>
            <a:ext uri="{63B3BB69-23CF-44E3-9099-C40C66FF867C}">
              <a14:compatExt xmlns:a14="http://schemas.microsoft.com/office/drawing/2010/main" spid="_x0000_s61441"/>
            </a:ext>
            <a:ext uri="{FF2B5EF4-FFF2-40B4-BE49-F238E27FC236}">
              <a16:creationId xmlns:a16="http://schemas.microsoft.com/office/drawing/2014/main" id="{1553F36A-A1FA-4EFC-9B3F-7AE06CB73984}"/>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7" name="CommandButton1" hidden="1">
          <a:extLst>
            <a:ext uri="{63B3BB69-23CF-44E3-9099-C40C66FF867C}">
              <a14:compatExt xmlns:a14="http://schemas.microsoft.com/office/drawing/2010/main" spid="_x0000_s61441"/>
            </a:ext>
            <a:ext uri="{FF2B5EF4-FFF2-40B4-BE49-F238E27FC236}">
              <a16:creationId xmlns:a16="http://schemas.microsoft.com/office/drawing/2014/main" id="{11075A7A-D1FA-4079-A8B7-96BB4EE7D08C}"/>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0000"/>
    <xdr:sp macro="" textlink="">
      <xdr:nvSpPr>
        <xdr:cNvPr id="2108" name="CommandButton1" hidden="1">
          <a:extLst>
            <a:ext uri="{63B3BB69-23CF-44E3-9099-C40C66FF867C}">
              <a14:compatExt xmlns:a14="http://schemas.microsoft.com/office/drawing/2010/main" spid="_x0000_s61441"/>
            </a:ext>
            <a:ext uri="{FF2B5EF4-FFF2-40B4-BE49-F238E27FC236}">
              <a16:creationId xmlns:a16="http://schemas.microsoft.com/office/drawing/2014/main" id="{4853FB4A-1B3A-4E3A-99CD-F9731CEF8D27}"/>
            </a:ext>
          </a:extLst>
        </xdr:cNvPr>
        <xdr:cNvSpPr/>
      </xdr:nvSpPr>
      <xdr:spPr bwMode="auto">
        <a:xfrm>
          <a:off x="3841750" y="41211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09" name="CommandButton1" hidden="1">
          <a:extLst>
            <a:ext uri="{63B3BB69-23CF-44E3-9099-C40C66FF867C}">
              <a14:compatExt xmlns:a14="http://schemas.microsoft.com/office/drawing/2010/main" spid="_x0000_s61441"/>
            </a:ext>
            <a:ext uri="{FF2B5EF4-FFF2-40B4-BE49-F238E27FC236}">
              <a16:creationId xmlns:a16="http://schemas.microsoft.com/office/drawing/2014/main" id="{76BAC288-463E-43B3-A352-67D22519FD04}"/>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0" name="CommandButton1" hidden="1">
          <a:extLst>
            <a:ext uri="{63B3BB69-23CF-44E3-9099-C40C66FF867C}">
              <a14:compatExt xmlns:a14="http://schemas.microsoft.com/office/drawing/2010/main" spid="_x0000_s61441"/>
            </a:ext>
            <a:ext uri="{FF2B5EF4-FFF2-40B4-BE49-F238E27FC236}">
              <a16:creationId xmlns:a16="http://schemas.microsoft.com/office/drawing/2014/main" id="{9A247874-9DD1-410F-9E62-F36E7529E4BD}"/>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11" name="CommandButton1" hidden="1">
          <a:extLst>
            <a:ext uri="{63B3BB69-23CF-44E3-9099-C40C66FF867C}">
              <a14:compatExt xmlns:a14="http://schemas.microsoft.com/office/drawing/2010/main" spid="_x0000_s61441"/>
            </a:ext>
            <a:ext uri="{FF2B5EF4-FFF2-40B4-BE49-F238E27FC236}">
              <a16:creationId xmlns:a16="http://schemas.microsoft.com/office/drawing/2014/main" id="{35015CFA-2013-4A16-9A0E-9084F5A4160B}"/>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2" name="CommandButton1" hidden="1">
          <a:extLst>
            <a:ext uri="{63B3BB69-23CF-44E3-9099-C40C66FF867C}">
              <a14:compatExt xmlns:a14="http://schemas.microsoft.com/office/drawing/2010/main" spid="_x0000_s61441"/>
            </a:ext>
            <a:ext uri="{FF2B5EF4-FFF2-40B4-BE49-F238E27FC236}">
              <a16:creationId xmlns:a16="http://schemas.microsoft.com/office/drawing/2014/main" id="{047B72EC-AD9B-4F89-B522-BFEEF714F618}"/>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3" name="CommandButton1" hidden="1">
          <a:extLst>
            <a:ext uri="{63B3BB69-23CF-44E3-9099-C40C66FF867C}">
              <a14:compatExt xmlns:a14="http://schemas.microsoft.com/office/drawing/2010/main" spid="_x0000_s61441"/>
            </a:ext>
            <a:ext uri="{FF2B5EF4-FFF2-40B4-BE49-F238E27FC236}">
              <a16:creationId xmlns:a16="http://schemas.microsoft.com/office/drawing/2014/main" id="{73183FDA-6617-47D0-BD15-985F60E9BB84}"/>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14" name="CommandButton1" hidden="1">
          <a:extLst>
            <a:ext uri="{63B3BB69-23CF-44E3-9099-C40C66FF867C}">
              <a14:compatExt xmlns:a14="http://schemas.microsoft.com/office/drawing/2010/main" spid="_x0000_s61441"/>
            </a:ext>
            <a:ext uri="{FF2B5EF4-FFF2-40B4-BE49-F238E27FC236}">
              <a16:creationId xmlns:a16="http://schemas.microsoft.com/office/drawing/2014/main" id="{CA20396D-B954-4262-94BF-0471A77F2243}"/>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5" name="CommandButton1" hidden="1">
          <a:extLst>
            <a:ext uri="{63B3BB69-23CF-44E3-9099-C40C66FF867C}">
              <a14:compatExt xmlns:a14="http://schemas.microsoft.com/office/drawing/2010/main" spid="_x0000_s61441"/>
            </a:ext>
            <a:ext uri="{FF2B5EF4-FFF2-40B4-BE49-F238E27FC236}">
              <a16:creationId xmlns:a16="http://schemas.microsoft.com/office/drawing/2014/main" id="{64BF5882-6282-450A-A7D6-2F67571069CF}"/>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6" name="CommandButton1" hidden="1">
          <a:extLst>
            <a:ext uri="{63B3BB69-23CF-44E3-9099-C40C66FF867C}">
              <a14:compatExt xmlns:a14="http://schemas.microsoft.com/office/drawing/2010/main" spid="_x0000_s61441"/>
            </a:ext>
            <a:ext uri="{FF2B5EF4-FFF2-40B4-BE49-F238E27FC236}">
              <a16:creationId xmlns:a16="http://schemas.microsoft.com/office/drawing/2014/main" id="{D4165E70-AEFC-4686-8678-C6A76DE5EACB}"/>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17" name="CommandButton1" hidden="1">
          <a:extLst>
            <a:ext uri="{63B3BB69-23CF-44E3-9099-C40C66FF867C}">
              <a14:compatExt xmlns:a14="http://schemas.microsoft.com/office/drawing/2010/main" spid="_x0000_s61441"/>
            </a:ext>
            <a:ext uri="{FF2B5EF4-FFF2-40B4-BE49-F238E27FC236}">
              <a16:creationId xmlns:a16="http://schemas.microsoft.com/office/drawing/2014/main" id="{D4A61070-0EDF-412F-8B58-9B70F586F81D}"/>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8" name="CommandButton1" hidden="1">
          <a:extLst>
            <a:ext uri="{63B3BB69-23CF-44E3-9099-C40C66FF867C}">
              <a14:compatExt xmlns:a14="http://schemas.microsoft.com/office/drawing/2010/main" spid="_x0000_s61441"/>
            </a:ext>
            <a:ext uri="{FF2B5EF4-FFF2-40B4-BE49-F238E27FC236}">
              <a16:creationId xmlns:a16="http://schemas.microsoft.com/office/drawing/2014/main" id="{5A165750-9E92-4656-A531-ABEC23AB86BB}"/>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19" name="CommandButton1" hidden="1">
          <a:extLst>
            <a:ext uri="{63B3BB69-23CF-44E3-9099-C40C66FF867C}">
              <a14:compatExt xmlns:a14="http://schemas.microsoft.com/office/drawing/2010/main" spid="_x0000_s61441"/>
            </a:ext>
            <a:ext uri="{FF2B5EF4-FFF2-40B4-BE49-F238E27FC236}">
              <a16:creationId xmlns:a16="http://schemas.microsoft.com/office/drawing/2014/main" id="{FA5E542F-E1B1-4A87-A023-70CCDCE26A21}"/>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20" name="CommandButton1" hidden="1">
          <a:extLst>
            <a:ext uri="{63B3BB69-23CF-44E3-9099-C40C66FF867C}">
              <a14:compatExt xmlns:a14="http://schemas.microsoft.com/office/drawing/2010/main" spid="_x0000_s61441"/>
            </a:ext>
            <a:ext uri="{FF2B5EF4-FFF2-40B4-BE49-F238E27FC236}">
              <a16:creationId xmlns:a16="http://schemas.microsoft.com/office/drawing/2014/main" id="{6C562EB3-0A47-4801-87CD-87068C659F77}"/>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21" name="CommandButton1" hidden="1">
          <a:extLst>
            <a:ext uri="{63B3BB69-23CF-44E3-9099-C40C66FF867C}">
              <a14:compatExt xmlns:a14="http://schemas.microsoft.com/office/drawing/2010/main" spid="_x0000_s61441"/>
            </a:ext>
            <a:ext uri="{FF2B5EF4-FFF2-40B4-BE49-F238E27FC236}">
              <a16:creationId xmlns:a16="http://schemas.microsoft.com/office/drawing/2014/main" id="{934E42DA-AFD0-48EF-B1C5-6EBA09D2571E}"/>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22" name="CommandButton1" hidden="1">
          <a:extLst>
            <a:ext uri="{63B3BB69-23CF-44E3-9099-C40C66FF867C}">
              <a14:compatExt xmlns:a14="http://schemas.microsoft.com/office/drawing/2010/main" spid="_x0000_s61441"/>
            </a:ext>
            <a:ext uri="{FF2B5EF4-FFF2-40B4-BE49-F238E27FC236}">
              <a16:creationId xmlns:a16="http://schemas.microsoft.com/office/drawing/2014/main" id="{CB247950-5A85-4603-A24D-4CFC669A3188}"/>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1274233"/>
    <xdr:sp macro="" textlink="">
      <xdr:nvSpPr>
        <xdr:cNvPr id="2123" name="CommandButton1" hidden="1">
          <a:extLst>
            <a:ext uri="{63B3BB69-23CF-44E3-9099-C40C66FF867C}">
              <a14:compatExt xmlns:a14="http://schemas.microsoft.com/office/drawing/2010/main" spid="_x0000_s61441"/>
            </a:ext>
            <a:ext uri="{FF2B5EF4-FFF2-40B4-BE49-F238E27FC236}">
              <a16:creationId xmlns:a16="http://schemas.microsoft.com/office/drawing/2014/main" id="{78014D99-8CAC-4034-BD42-0FE6C4D6CADF}"/>
            </a:ext>
          </a:extLst>
        </xdr:cNvPr>
        <xdr:cNvSpPr/>
      </xdr:nvSpPr>
      <xdr:spPr bwMode="auto">
        <a:xfrm>
          <a:off x="3841750" y="4121150"/>
          <a:ext cx="660400" cy="1274233"/>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24" name="CommandButton1" hidden="1">
          <a:extLst>
            <a:ext uri="{63B3BB69-23CF-44E3-9099-C40C66FF867C}">
              <a14:compatExt xmlns:a14="http://schemas.microsoft.com/office/drawing/2010/main" spid="_x0000_s61441"/>
            </a:ext>
            <a:ext uri="{FF2B5EF4-FFF2-40B4-BE49-F238E27FC236}">
              <a16:creationId xmlns:a16="http://schemas.microsoft.com/office/drawing/2014/main" id="{7C7852F5-6C0A-4B5D-BDB2-FB6F5061E26B}"/>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2</xdr:col>
      <xdr:colOff>0</xdr:colOff>
      <xdr:row>1</xdr:row>
      <xdr:rowOff>0</xdr:rowOff>
    </xdr:from>
    <xdr:ext cx="660400" cy="317500"/>
    <xdr:sp macro="" textlink="">
      <xdr:nvSpPr>
        <xdr:cNvPr id="2125" name="CommandButton1" hidden="1">
          <a:extLst>
            <a:ext uri="{63B3BB69-23CF-44E3-9099-C40C66FF867C}">
              <a14:compatExt xmlns:a14="http://schemas.microsoft.com/office/drawing/2010/main" spid="_x0000_s61441"/>
            </a:ext>
            <a:ext uri="{FF2B5EF4-FFF2-40B4-BE49-F238E27FC236}">
              <a16:creationId xmlns:a16="http://schemas.microsoft.com/office/drawing/2014/main" id="{42A9C76C-3483-4FF6-A79D-3F0FA04207CC}"/>
            </a:ext>
          </a:extLst>
        </xdr:cNvPr>
        <xdr:cNvSpPr/>
      </xdr:nvSpPr>
      <xdr:spPr bwMode="auto">
        <a:xfrm>
          <a:off x="3841750" y="41211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61" name="CommandButton1" hidden="1">
          <a:extLst>
            <a:ext uri="{63B3BB69-23CF-44E3-9099-C40C66FF867C}">
              <a14:compatExt xmlns:a14="http://schemas.microsoft.com/office/drawing/2010/main" spid="_x0000_s61441"/>
            </a:ext>
            <a:ext uri="{FF2B5EF4-FFF2-40B4-BE49-F238E27FC236}">
              <a16:creationId xmlns:a16="http://schemas.microsoft.com/office/drawing/2014/main" id="{31EC598D-E4EC-473C-AFC6-6DD5968CA053}"/>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62" name="CommandButton1" hidden="1">
          <a:extLst>
            <a:ext uri="{63B3BB69-23CF-44E3-9099-C40C66FF867C}">
              <a14:compatExt xmlns:a14="http://schemas.microsoft.com/office/drawing/2010/main" spid="_x0000_s61441"/>
            </a:ext>
            <a:ext uri="{FF2B5EF4-FFF2-40B4-BE49-F238E27FC236}">
              <a16:creationId xmlns:a16="http://schemas.microsoft.com/office/drawing/2014/main" id="{3C033219-962B-4D3A-85FB-A574C5FA279A}"/>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63" name="CommandButton1" hidden="1">
          <a:extLst>
            <a:ext uri="{63B3BB69-23CF-44E3-9099-C40C66FF867C}">
              <a14:compatExt xmlns:a14="http://schemas.microsoft.com/office/drawing/2010/main" spid="_x0000_s61441"/>
            </a:ext>
            <a:ext uri="{FF2B5EF4-FFF2-40B4-BE49-F238E27FC236}">
              <a16:creationId xmlns:a16="http://schemas.microsoft.com/office/drawing/2014/main" id="{CEF24CB2-9692-47EF-A5B7-C3E3EE070030}"/>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5</xdr:row>
      <xdr:rowOff>145899</xdr:rowOff>
    </xdr:to>
    <xdr:sp macro="" textlink="">
      <xdr:nvSpPr>
        <xdr:cNvPr id="2164" name="CommandButton1" hidden="1">
          <a:extLst>
            <a:ext uri="{63B3BB69-23CF-44E3-9099-C40C66FF867C}">
              <a14:compatExt xmlns:a14="http://schemas.microsoft.com/office/drawing/2010/main" spid="_x0000_s61441"/>
            </a:ext>
            <a:ext uri="{FF2B5EF4-FFF2-40B4-BE49-F238E27FC236}">
              <a16:creationId xmlns:a16="http://schemas.microsoft.com/office/drawing/2014/main" id="{3C242574-E89A-4972-978D-6582292D5160}"/>
            </a:ext>
          </a:extLst>
        </xdr:cNvPr>
        <xdr:cNvSpPr/>
      </xdr:nvSpPr>
      <xdr:spPr bwMode="auto">
        <a:xfrm>
          <a:off x="67163950" y="3168650"/>
          <a:ext cx="660400" cy="31734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65" name="CommandButton1" hidden="1">
          <a:extLst>
            <a:ext uri="{63B3BB69-23CF-44E3-9099-C40C66FF867C}">
              <a14:compatExt xmlns:a14="http://schemas.microsoft.com/office/drawing/2010/main" spid="_x0000_s61441"/>
            </a:ext>
            <a:ext uri="{FF2B5EF4-FFF2-40B4-BE49-F238E27FC236}">
              <a16:creationId xmlns:a16="http://schemas.microsoft.com/office/drawing/2014/main" id="{B064830F-8B82-411D-BA30-F7453E55AF3C}"/>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66" name="CommandButton1" hidden="1">
          <a:extLst>
            <a:ext uri="{63B3BB69-23CF-44E3-9099-C40C66FF867C}">
              <a14:compatExt xmlns:a14="http://schemas.microsoft.com/office/drawing/2010/main" spid="_x0000_s61441"/>
            </a:ext>
            <a:ext uri="{FF2B5EF4-FFF2-40B4-BE49-F238E27FC236}">
              <a16:creationId xmlns:a16="http://schemas.microsoft.com/office/drawing/2014/main" id="{B4C05174-6C9B-49F4-8297-3C867FB28447}"/>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67" name="CommandButton1" hidden="1">
          <a:extLst>
            <a:ext uri="{63B3BB69-23CF-44E3-9099-C40C66FF867C}">
              <a14:compatExt xmlns:a14="http://schemas.microsoft.com/office/drawing/2010/main" spid="_x0000_s61441"/>
            </a:ext>
            <a:ext uri="{FF2B5EF4-FFF2-40B4-BE49-F238E27FC236}">
              <a16:creationId xmlns:a16="http://schemas.microsoft.com/office/drawing/2014/main" id="{199CB968-CC2A-413C-8DF3-0D6BA4F4339F}"/>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68" name="CommandButton1" hidden="1">
          <a:extLst>
            <a:ext uri="{63B3BB69-23CF-44E3-9099-C40C66FF867C}">
              <a14:compatExt xmlns:a14="http://schemas.microsoft.com/office/drawing/2010/main" spid="_x0000_s61441"/>
            </a:ext>
            <a:ext uri="{FF2B5EF4-FFF2-40B4-BE49-F238E27FC236}">
              <a16:creationId xmlns:a16="http://schemas.microsoft.com/office/drawing/2014/main" id="{0D7BCFD4-E7F2-4D73-ABA5-E49D8DBEABCF}"/>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69" name="CommandButton1" hidden="1">
          <a:extLst>
            <a:ext uri="{63B3BB69-23CF-44E3-9099-C40C66FF867C}">
              <a14:compatExt xmlns:a14="http://schemas.microsoft.com/office/drawing/2010/main" spid="_x0000_s61441"/>
            </a:ext>
            <a:ext uri="{FF2B5EF4-FFF2-40B4-BE49-F238E27FC236}">
              <a16:creationId xmlns:a16="http://schemas.microsoft.com/office/drawing/2014/main" id="{66EAB9FF-F938-48C5-A1EA-A196D4C6447C}"/>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70" name="CommandButton1" hidden="1">
          <a:extLst>
            <a:ext uri="{63B3BB69-23CF-44E3-9099-C40C66FF867C}">
              <a14:compatExt xmlns:a14="http://schemas.microsoft.com/office/drawing/2010/main" spid="_x0000_s61441"/>
            </a:ext>
            <a:ext uri="{FF2B5EF4-FFF2-40B4-BE49-F238E27FC236}">
              <a16:creationId xmlns:a16="http://schemas.microsoft.com/office/drawing/2014/main" id="{5ABDEB13-3FB3-4E8F-9073-37B970AABE35}"/>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71" name="CommandButton1" hidden="1">
          <a:extLst>
            <a:ext uri="{63B3BB69-23CF-44E3-9099-C40C66FF867C}">
              <a14:compatExt xmlns:a14="http://schemas.microsoft.com/office/drawing/2010/main" spid="_x0000_s61441"/>
            </a:ext>
            <a:ext uri="{FF2B5EF4-FFF2-40B4-BE49-F238E27FC236}">
              <a16:creationId xmlns:a16="http://schemas.microsoft.com/office/drawing/2014/main" id="{6E77E247-DEF3-41C9-B65E-4DF93081E60E}"/>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72" name="CommandButton1" hidden="1">
          <a:extLst>
            <a:ext uri="{63B3BB69-23CF-44E3-9099-C40C66FF867C}">
              <a14:compatExt xmlns:a14="http://schemas.microsoft.com/office/drawing/2010/main" spid="_x0000_s61441"/>
            </a:ext>
            <a:ext uri="{FF2B5EF4-FFF2-40B4-BE49-F238E27FC236}">
              <a16:creationId xmlns:a16="http://schemas.microsoft.com/office/drawing/2014/main" id="{724D4C2F-9724-41D8-8F43-9D53E5CF1C64}"/>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73" name="CommandButton1" hidden="1">
          <a:extLst>
            <a:ext uri="{63B3BB69-23CF-44E3-9099-C40C66FF867C}">
              <a14:compatExt xmlns:a14="http://schemas.microsoft.com/office/drawing/2010/main" spid="_x0000_s61441"/>
            </a:ext>
            <a:ext uri="{FF2B5EF4-FFF2-40B4-BE49-F238E27FC236}">
              <a16:creationId xmlns:a16="http://schemas.microsoft.com/office/drawing/2014/main" id="{B1D6740C-F6AF-420E-9373-0C09E02EE602}"/>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74" name="CommandButton1" hidden="1">
          <a:extLst>
            <a:ext uri="{63B3BB69-23CF-44E3-9099-C40C66FF867C}">
              <a14:compatExt xmlns:a14="http://schemas.microsoft.com/office/drawing/2010/main" spid="_x0000_s61441"/>
            </a:ext>
            <a:ext uri="{FF2B5EF4-FFF2-40B4-BE49-F238E27FC236}">
              <a16:creationId xmlns:a16="http://schemas.microsoft.com/office/drawing/2014/main" id="{A3FA1594-7FFC-4F13-BD19-2FF2A8645393}"/>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1270000"/>
    <xdr:sp macro="" textlink="">
      <xdr:nvSpPr>
        <xdr:cNvPr id="2175" name="CommandButton1" hidden="1">
          <a:extLst>
            <a:ext uri="{63B3BB69-23CF-44E3-9099-C40C66FF867C}">
              <a14:compatExt xmlns:a14="http://schemas.microsoft.com/office/drawing/2010/main" spid="_x0000_s61441"/>
            </a:ext>
            <a:ext uri="{FF2B5EF4-FFF2-40B4-BE49-F238E27FC236}">
              <a16:creationId xmlns:a16="http://schemas.microsoft.com/office/drawing/2014/main" id="{11B025C8-9255-482B-8E9F-F8816A8A7844}"/>
            </a:ext>
          </a:extLst>
        </xdr:cNvPr>
        <xdr:cNvSpPr/>
      </xdr:nvSpPr>
      <xdr:spPr bwMode="auto">
        <a:xfrm>
          <a:off x="67163950" y="3168650"/>
          <a:ext cx="660400" cy="1270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76" name="CommandButton1" hidden="1">
          <a:extLst>
            <a:ext uri="{63B3BB69-23CF-44E3-9099-C40C66FF867C}">
              <a14:compatExt xmlns:a14="http://schemas.microsoft.com/office/drawing/2010/main" spid="_x0000_s61441"/>
            </a:ext>
            <a:ext uri="{FF2B5EF4-FFF2-40B4-BE49-F238E27FC236}">
              <a16:creationId xmlns:a16="http://schemas.microsoft.com/office/drawing/2014/main" id="{761424C6-BDAC-493B-B183-76B4DE30D75F}"/>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77" name="CommandButton1" hidden="1">
          <a:extLst>
            <a:ext uri="{63B3BB69-23CF-44E3-9099-C40C66FF867C}">
              <a14:compatExt xmlns:a14="http://schemas.microsoft.com/office/drawing/2010/main" spid="_x0000_s61441"/>
            </a:ext>
            <a:ext uri="{FF2B5EF4-FFF2-40B4-BE49-F238E27FC236}">
              <a16:creationId xmlns:a16="http://schemas.microsoft.com/office/drawing/2014/main" id="{33670ECE-8094-4B05-8431-D4526D53EA1E}"/>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78" name="CommandButton1" hidden="1">
          <a:extLst>
            <a:ext uri="{63B3BB69-23CF-44E3-9099-C40C66FF867C}">
              <a14:compatExt xmlns:a14="http://schemas.microsoft.com/office/drawing/2010/main" spid="_x0000_s61441"/>
            </a:ext>
            <a:ext uri="{FF2B5EF4-FFF2-40B4-BE49-F238E27FC236}">
              <a16:creationId xmlns:a16="http://schemas.microsoft.com/office/drawing/2014/main" id="{0753287A-79C3-47A4-8A4A-1A101D04EAA9}"/>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79" name="CommandButton1" hidden="1">
          <a:extLst>
            <a:ext uri="{63B3BB69-23CF-44E3-9099-C40C66FF867C}">
              <a14:compatExt xmlns:a14="http://schemas.microsoft.com/office/drawing/2010/main" spid="_x0000_s61441"/>
            </a:ext>
            <a:ext uri="{FF2B5EF4-FFF2-40B4-BE49-F238E27FC236}">
              <a16:creationId xmlns:a16="http://schemas.microsoft.com/office/drawing/2014/main" id="{88AD6FE3-6A9B-46E0-A65C-7EA0C4E214CA}"/>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80" name="CommandButton1" hidden="1">
          <a:extLst>
            <a:ext uri="{63B3BB69-23CF-44E3-9099-C40C66FF867C}">
              <a14:compatExt xmlns:a14="http://schemas.microsoft.com/office/drawing/2010/main" spid="_x0000_s61441"/>
            </a:ext>
            <a:ext uri="{FF2B5EF4-FFF2-40B4-BE49-F238E27FC236}">
              <a16:creationId xmlns:a16="http://schemas.microsoft.com/office/drawing/2014/main" id="{F4A86D83-0099-4A0F-AA6D-9E74266A206C}"/>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81" name="CommandButton1" hidden="1">
          <a:extLst>
            <a:ext uri="{63B3BB69-23CF-44E3-9099-C40C66FF867C}">
              <a14:compatExt xmlns:a14="http://schemas.microsoft.com/office/drawing/2010/main" spid="_x0000_s61441"/>
            </a:ext>
            <a:ext uri="{FF2B5EF4-FFF2-40B4-BE49-F238E27FC236}">
              <a16:creationId xmlns:a16="http://schemas.microsoft.com/office/drawing/2014/main" id="{DD7CD342-2DD6-4096-9660-A89C108DEA98}"/>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82" name="CommandButton1" hidden="1">
          <a:extLst>
            <a:ext uri="{63B3BB69-23CF-44E3-9099-C40C66FF867C}">
              <a14:compatExt xmlns:a14="http://schemas.microsoft.com/office/drawing/2010/main" spid="_x0000_s61441"/>
            </a:ext>
            <a:ext uri="{FF2B5EF4-FFF2-40B4-BE49-F238E27FC236}">
              <a16:creationId xmlns:a16="http://schemas.microsoft.com/office/drawing/2014/main" id="{443A7767-12FB-4346-A717-306ACF1645E8}"/>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83" name="CommandButton1" hidden="1">
          <a:extLst>
            <a:ext uri="{63B3BB69-23CF-44E3-9099-C40C66FF867C}">
              <a14:compatExt xmlns:a14="http://schemas.microsoft.com/office/drawing/2010/main" spid="_x0000_s61441"/>
            </a:ext>
            <a:ext uri="{FF2B5EF4-FFF2-40B4-BE49-F238E27FC236}">
              <a16:creationId xmlns:a16="http://schemas.microsoft.com/office/drawing/2014/main" id="{02AB7328-FF23-418C-9406-F6C3E9522BFA}"/>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84" name="CommandButton1" hidden="1">
          <a:extLst>
            <a:ext uri="{63B3BB69-23CF-44E3-9099-C40C66FF867C}">
              <a14:compatExt xmlns:a14="http://schemas.microsoft.com/office/drawing/2010/main" spid="_x0000_s61441"/>
            </a:ext>
            <a:ext uri="{FF2B5EF4-FFF2-40B4-BE49-F238E27FC236}">
              <a16:creationId xmlns:a16="http://schemas.microsoft.com/office/drawing/2014/main" id="{AC9EB752-269E-4801-85A9-4174C7A1F1BA}"/>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85" name="CommandButton1" hidden="1">
          <a:extLst>
            <a:ext uri="{63B3BB69-23CF-44E3-9099-C40C66FF867C}">
              <a14:compatExt xmlns:a14="http://schemas.microsoft.com/office/drawing/2010/main" spid="_x0000_s61441"/>
            </a:ext>
            <a:ext uri="{FF2B5EF4-FFF2-40B4-BE49-F238E27FC236}">
              <a16:creationId xmlns:a16="http://schemas.microsoft.com/office/drawing/2014/main" id="{34B31017-1F97-4AFE-8F5B-B6A5C4694EFD}"/>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86" name="CommandButton1" hidden="1">
          <a:extLst>
            <a:ext uri="{63B3BB69-23CF-44E3-9099-C40C66FF867C}">
              <a14:compatExt xmlns:a14="http://schemas.microsoft.com/office/drawing/2010/main" spid="_x0000_s61441"/>
            </a:ext>
            <a:ext uri="{FF2B5EF4-FFF2-40B4-BE49-F238E27FC236}">
              <a16:creationId xmlns:a16="http://schemas.microsoft.com/office/drawing/2014/main" id="{EC12D50F-97DD-40C2-897D-1573A2124B22}"/>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87" name="CommandButton1" hidden="1">
          <a:extLst>
            <a:ext uri="{63B3BB69-23CF-44E3-9099-C40C66FF867C}">
              <a14:compatExt xmlns:a14="http://schemas.microsoft.com/office/drawing/2010/main" spid="_x0000_s61441"/>
            </a:ext>
            <a:ext uri="{FF2B5EF4-FFF2-40B4-BE49-F238E27FC236}">
              <a16:creationId xmlns:a16="http://schemas.microsoft.com/office/drawing/2014/main" id="{8005C799-AC87-45A7-8D16-7B5A2420320A}"/>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88" name="CommandButton1" hidden="1">
          <a:extLst>
            <a:ext uri="{63B3BB69-23CF-44E3-9099-C40C66FF867C}">
              <a14:compatExt xmlns:a14="http://schemas.microsoft.com/office/drawing/2010/main" spid="_x0000_s61441"/>
            </a:ext>
            <a:ext uri="{FF2B5EF4-FFF2-40B4-BE49-F238E27FC236}">
              <a16:creationId xmlns:a16="http://schemas.microsoft.com/office/drawing/2014/main" id="{E3B0F18D-0399-4104-A8A1-5D3E7DF222EC}"/>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89" name="CommandButton1" hidden="1">
          <a:extLst>
            <a:ext uri="{63B3BB69-23CF-44E3-9099-C40C66FF867C}">
              <a14:compatExt xmlns:a14="http://schemas.microsoft.com/office/drawing/2010/main" spid="_x0000_s61441"/>
            </a:ext>
            <a:ext uri="{FF2B5EF4-FFF2-40B4-BE49-F238E27FC236}">
              <a16:creationId xmlns:a16="http://schemas.microsoft.com/office/drawing/2014/main" id="{477E36D4-0D62-432C-8791-D569D9F62260}"/>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4</xdr:row>
      <xdr:rowOff>0</xdr:rowOff>
    </xdr:from>
    <xdr:to>
      <xdr:col>41</xdr:col>
      <xdr:colOff>660400</xdr:colOff>
      <xdr:row>11</xdr:row>
      <xdr:rowOff>63878</xdr:rowOff>
    </xdr:to>
    <xdr:sp macro="" textlink="">
      <xdr:nvSpPr>
        <xdr:cNvPr id="2190" name="CommandButton1" hidden="1">
          <a:extLst>
            <a:ext uri="{63B3BB69-23CF-44E3-9099-C40C66FF867C}">
              <a14:compatExt xmlns:a14="http://schemas.microsoft.com/office/drawing/2010/main" spid="_x0000_s61441"/>
            </a:ext>
            <a:ext uri="{FF2B5EF4-FFF2-40B4-BE49-F238E27FC236}">
              <a16:creationId xmlns:a16="http://schemas.microsoft.com/office/drawing/2014/main" id="{7D1D56D5-4299-4622-9846-FD39C0E67486}"/>
            </a:ext>
          </a:extLst>
        </xdr:cNvPr>
        <xdr:cNvSpPr/>
      </xdr:nvSpPr>
      <xdr:spPr bwMode="auto">
        <a:xfrm>
          <a:off x="67163950" y="3168650"/>
          <a:ext cx="660400" cy="126402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4</xdr:row>
      <xdr:rowOff>0</xdr:rowOff>
    </xdr:from>
    <xdr:ext cx="660400" cy="317500"/>
    <xdr:sp macro="" textlink="">
      <xdr:nvSpPr>
        <xdr:cNvPr id="2191" name="CommandButton1" hidden="1">
          <a:extLst>
            <a:ext uri="{63B3BB69-23CF-44E3-9099-C40C66FF867C}">
              <a14:compatExt xmlns:a14="http://schemas.microsoft.com/office/drawing/2010/main" spid="_x0000_s61441"/>
            </a:ext>
            <a:ext uri="{FF2B5EF4-FFF2-40B4-BE49-F238E27FC236}">
              <a16:creationId xmlns:a16="http://schemas.microsoft.com/office/drawing/2014/main" id="{1326B727-29FF-46F8-A96F-742DC2B26256}"/>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4</xdr:row>
      <xdr:rowOff>0</xdr:rowOff>
    </xdr:from>
    <xdr:ext cx="660400" cy="317500"/>
    <xdr:sp macro="" textlink="">
      <xdr:nvSpPr>
        <xdr:cNvPr id="2192" name="CommandButton1" hidden="1">
          <a:extLst>
            <a:ext uri="{63B3BB69-23CF-44E3-9099-C40C66FF867C}">
              <a14:compatExt xmlns:a14="http://schemas.microsoft.com/office/drawing/2010/main" spid="_x0000_s61441"/>
            </a:ext>
            <a:ext uri="{FF2B5EF4-FFF2-40B4-BE49-F238E27FC236}">
              <a16:creationId xmlns:a16="http://schemas.microsoft.com/office/drawing/2014/main" id="{ED250D54-09E8-470D-98A3-05CFF8123B67}"/>
            </a:ext>
          </a:extLst>
        </xdr:cNvPr>
        <xdr:cNvSpPr/>
      </xdr:nvSpPr>
      <xdr:spPr bwMode="auto">
        <a:xfrm>
          <a:off x="67163950" y="316865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36</xdr:col>
      <xdr:colOff>0</xdr:colOff>
      <xdr:row>12</xdr:row>
      <xdr:rowOff>0</xdr:rowOff>
    </xdr:from>
    <xdr:to>
      <xdr:col>41</xdr:col>
      <xdr:colOff>660400</xdr:colOff>
      <xdr:row>15</xdr:row>
      <xdr:rowOff>328109</xdr:rowOff>
    </xdr:to>
    <xdr:sp macro="" textlink="">
      <xdr:nvSpPr>
        <xdr:cNvPr id="2193" name="CommandButton1" hidden="1">
          <a:extLst>
            <a:ext uri="{63B3BB69-23CF-44E3-9099-C40C66FF867C}">
              <a14:compatExt xmlns:a14="http://schemas.microsoft.com/office/drawing/2010/main" spid="_x0000_s61441"/>
            </a:ext>
            <a:ext uri="{FF2B5EF4-FFF2-40B4-BE49-F238E27FC236}">
              <a16:creationId xmlns:a16="http://schemas.microsoft.com/office/drawing/2014/main" id="{9609795B-6755-47D0-83BF-519A77EC28D2}"/>
            </a:ext>
          </a:extLst>
        </xdr:cNvPr>
        <xdr:cNvSpPr/>
      </xdr:nvSpPr>
      <xdr:spPr bwMode="auto">
        <a:xfrm>
          <a:off x="67163950" y="10515600"/>
          <a:ext cx="660400" cy="1258384"/>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36</xdr:col>
      <xdr:colOff>0</xdr:colOff>
      <xdr:row>12</xdr:row>
      <xdr:rowOff>0</xdr:rowOff>
    </xdr:from>
    <xdr:ext cx="660400" cy="317500"/>
    <xdr:sp macro="" textlink="">
      <xdr:nvSpPr>
        <xdr:cNvPr id="2194" name="CommandButton1" hidden="1">
          <a:extLst>
            <a:ext uri="{63B3BB69-23CF-44E3-9099-C40C66FF867C}">
              <a14:compatExt xmlns:a14="http://schemas.microsoft.com/office/drawing/2010/main" spid="_x0000_s61441"/>
            </a:ext>
            <a:ext uri="{FF2B5EF4-FFF2-40B4-BE49-F238E27FC236}">
              <a16:creationId xmlns:a16="http://schemas.microsoft.com/office/drawing/2014/main" id="{1E6C6B9B-B90C-4A27-8425-7D8CADD33F98}"/>
            </a:ext>
          </a:extLst>
        </xdr:cNvPr>
        <xdr:cNvSpPr/>
      </xdr:nvSpPr>
      <xdr:spPr bwMode="auto">
        <a:xfrm>
          <a:off x="67163950" y="1051560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36</xdr:col>
      <xdr:colOff>0</xdr:colOff>
      <xdr:row>12</xdr:row>
      <xdr:rowOff>0</xdr:rowOff>
    </xdr:from>
    <xdr:ext cx="660400" cy="317500"/>
    <xdr:sp macro="" textlink="">
      <xdr:nvSpPr>
        <xdr:cNvPr id="2195" name="CommandButton1" hidden="1">
          <a:extLst>
            <a:ext uri="{63B3BB69-23CF-44E3-9099-C40C66FF867C}">
              <a14:compatExt xmlns:a14="http://schemas.microsoft.com/office/drawing/2010/main" spid="_x0000_s61441"/>
            </a:ext>
            <a:ext uri="{FF2B5EF4-FFF2-40B4-BE49-F238E27FC236}">
              <a16:creationId xmlns:a16="http://schemas.microsoft.com/office/drawing/2014/main" id="{85F71318-5471-4D6E-90CA-549F079F59FF}"/>
            </a:ext>
          </a:extLst>
        </xdr:cNvPr>
        <xdr:cNvSpPr/>
      </xdr:nvSpPr>
      <xdr:spPr bwMode="auto">
        <a:xfrm>
          <a:off x="67163950" y="10515600"/>
          <a:ext cx="660400" cy="317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absolute">
    <xdr:from>
      <xdr:col>0</xdr:col>
      <xdr:colOff>1085396</xdr:colOff>
      <xdr:row>0</xdr:row>
      <xdr:rowOff>330818</xdr:rowOff>
    </xdr:from>
    <xdr:to>
      <xdr:col>1</xdr:col>
      <xdr:colOff>1187532</xdr:colOff>
      <xdr:row>0</xdr:row>
      <xdr:rowOff>1443236</xdr:rowOff>
    </xdr:to>
    <xdr:pic>
      <xdr:nvPicPr>
        <xdr:cNvPr id="2126" name="Imagen 2125">
          <a:extLst>
            <a:ext uri="{FF2B5EF4-FFF2-40B4-BE49-F238E27FC236}">
              <a16:creationId xmlns:a16="http://schemas.microsoft.com/office/drawing/2014/main" id="{DC05D795-B711-4A1E-99EA-A31702CC5C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396" y="330818"/>
          <a:ext cx="1363889" cy="1112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DB18-D068-4018-A7E0-D65D41E2C813}">
  <dimension ref="A1:W39"/>
  <sheetViews>
    <sheetView view="pageBreakPreview" topLeftCell="B1" zoomScaleNormal="70" zoomScaleSheetLayoutView="100" workbookViewId="0">
      <selection activeCell="D8" sqref="D8"/>
    </sheetView>
  </sheetViews>
  <sheetFormatPr baseColWidth="10" defaultColWidth="11.453125" defaultRowHeight="15.5"/>
  <cols>
    <col min="1" max="1" width="3.26953125" style="178" customWidth="1"/>
    <col min="2" max="2" width="17.1796875" style="178" customWidth="1"/>
    <col min="3" max="3" width="47.7265625" style="178" customWidth="1"/>
    <col min="4" max="4" width="69.1796875" style="178" customWidth="1"/>
    <col min="5" max="5" width="19.7265625" style="178" customWidth="1"/>
    <col min="6" max="16384" width="11.453125" style="178"/>
  </cols>
  <sheetData>
    <row r="1" spans="1:23" s="181" customFormat="1" ht="73.5" customHeight="1" thickTop="1">
      <c r="A1" s="178"/>
      <c r="B1" s="179"/>
      <c r="C1" s="243" t="s">
        <v>1049</v>
      </c>
      <c r="D1" s="244"/>
      <c r="E1" s="180" t="s">
        <v>1037</v>
      </c>
      <c r="G1" s="182"/>
      <c r="H1" s="182"/>
      <c r="I1" s="182"/>
      <c r="J1" s="182"/>
      <c r="K1" s="182"/>
      <c r="L1" s="182"/>
      <c r="M1" s="182"/>
      <c r="N1" s="182"/>
      <c r="O1" s="182"/>
      <c r="P1" s="182"/>
      <c r="Q1" s="182"/>
      <c r="R1" s="182"/>
      <c r="S1" s="183"/>
      <c r="T1" s="183"/>
      <c r="U1" s="183"/>
      <c r="V1" s="183"/>
      <c r="W1" s="184"/>
    </row>
    <row r="2" spans="1:23">
      <c r="B2" s="185"/>
      <c r="C2" s="185"/>
      <c r="D2" s="185"/>
      <c r="E2" s="185"/>
    </row>
    <row r="3" spans="1:23">
      <c r="B3" s="242" t="s">
        <v>1033</v>
      </c>
      <c r="C3" s="242"/>
      <c r="D3" s="242"/>
      <c r="E3" s="242"/>
    </row>
    <row r="4" spans="1:23">
      <c r="B4" s="186" t="s">
        <v>1029</v>
      </c>
      <c r="C4" s="186" t="s">
        <v>1030</v>
      </c>
      <c r="D4" s="186" t="s">
        <v>1031</v>
      </c>
      <c r="E4" s="186" t="s">
        <v>1032</v>
      </c>
    </row>
    <row r="5" spans="1:23" s="187" customFormat="1">
      <c r="B5" s="188">
        <v>1</v>
      </c>
      <c r="C5" s="189"/>
      <c r="D5" s="188"/>
      <c r="E5" s="188"/>
    </row>
    <row r="6" spans="1:23" s="187" customFormat="1">
      <c r="B6" s="188">
        <v>2</v>
      </c>
      <c r="C6" s="189"/>
      <c r="D6" s="188"/>
      <c r="E6" s="188"/>
    </row>
    <row r="7" spans="1:23" s="187" customFormat="1">
      <c r="B7" s="188">
        <v>3</v>
      </c>
      <c r="C7" s="189"/>
      <c r="D7" s="188"/>
      <c r="E7" s="188"/>
    </row>
    <row r="8" spans="1:23" s="187" customFormat="1">
      <c r="B8" s="188">
        <v>4</v>
      </c>
      <c r="C8" s="189"/>
      <c r="D8" s="188"/>
      <c r="E8" s="188"/>
    </row>
    <row r="9" spans="1:23" s="187" customFormat="1">
      <c r="B9" s="188">
        <v>5</v>
      </c>
      <c r="C9" s="189"/>
      <c r="D9" s="188"/>
      <c r="E9" s="188"/>
    </row>
    <row r="10" spans="1:23" s="187" customFormat="1">
      <c r="B10" s="188">
        <v>6</v>
      </c>
      <c r="C10" s="189"/>
      <c r="D10" s="188"/>
      <c r="E10" s="188"/>
    </row>
    <row r="11" spans="1:23" s="187" customFormat="1">
      <c r="B11" s="188">
        <v>7</v>
      </c>
      <c r="C11" s="189"/>
      <c r="D11" s="188"/>
      <c r="E11" s="188"/>
    </row>
    <row r="12" spans="1:23" s="187" customFormat="1">
      <c r="B12" s="188">
        <v>8</v>
      </c>
      <c r="C12" s="189"/>
      <c r="D12" s="188"/>
      <c r="E12" s="188"/>
    </row>
    <row r="13" spans="1:23" s="187" customFormat="1">
      <c r="B13" s="188">
        <v>9</v>
      </c>
      <c r="C13" s="189"/>
      <c r="D13" s="188"/>
      <c r="E13" s="188"/>
    </row>
    <row r="14" spans="1:23" s="187" customFormat="1">
      <c r="B14" s="188">
        <v>10</v>
      </c>
      <c r="C14" s="189"/>
      <c r="D14" s="188"/>
      <c r="E14" s="188"/>
    </row>
    <row r="15" spans="1:23" s="187" customFormat="1">
      <c r="B15" s="188">
        <v>11</v>
      </c>
      <c r="C15" s="189"/>
      <c r="D15" s="188"/>
      <c r="E15" s="188"/>
    </row>
    <row r="16" spans="1:23" s="187" customFormat="1">
      <c r="B16" s="188">
        <v>12</v>
      </c>
      <c r="C16" s="189"/>
      <c r="D16" s="188"/>
      <c r="E16" s="188"/>
    </row>
    <row r="17" spans="2:5" s="187" customFormat="1">
      <c r="B17" s="188">
        <v>13</v>
      </c>
      <c r="C17" s="189"/>
      <c r="D17" s="188"/>
      <c r="E17" s="188"/>
    </row>
    <row r="18" spans="2:5" s="187" customFormat="1">
      <c r="B18" s="188">
        <v>14</v>
      </c>
      <c r="C18" s="189"/>
      <c r="D18" s="188"/>
      <c r="E18" s="188"/>
    </row>
    <row r="19" spans="2:5" s="187" customFormat="1">
      <c r="B19" s="188">
        <v>15</v>
      </c>
      <c r="C19" s="190"/>
      <c r="D19" s="191"/>
      <c r="E19" s="188"/>
    </row>
    <row r="20" spans="2:5" s="187" customFormat="1">
      <c r="B20" s="192">
        <v>16</v>
      </c>
      <c r="C20" s="193"/>
      <c r="D20" s="194"/>
      <c r="E20" s="192"/>
    </row>
    <row r="21" spans="2:5" s="187" customFormat="1"/>
    <row r="22" spans="2:5" s="187" customFormat="1"/>
    <row r="23" spans="2:5" s="187" customFormat="1"/>
    <row r="24" spans="2:5" s="187" customFormat="1"/>
    <row r="25" spans="2:5" s="187" customFormat="1"/>
    <row r="26" spans="2:5" s="187" customFormat="1"/>
    <row r="27" spans="2:5" s="187" customFormat="1"/>
    <row r="28" spans="2:5" s="187" customFormat="1"/>
    <row r="29" spans="2:5" s="187" customFormat="1"/>
    <row r="30" spans="2:5" s="187" customFormat="1"/>
    <row r="31" spans="2:5" s="187" customFormat="1"/>
    <row r="32" spans="2:5" s="187" customFormat="1"/>
    <row r="33" s="187" customFormat="1"/>
    <row r="34" s="187" customFormat="1"/>
    <row r="35" s="187" customFormat="1"/>
    <row r="36" s="187" customFormat="1"/>
    <row r="37" s="187" customFormat="1"/>
    <row r="38" s="187" customFormat="1"/>
    <row r="39" s="187" customFormat="1"/>
  </sheetData>
  <mergeCells count="2">
    <mergeCell ref="B3:E3"/>
    <mergeCell ref="C1:D1"/>
  </mergeCells>
  <pageMargins left="0.7" right="0.7" top="0.75" bottom="0.75" header="0.3" footer="0.3"/>
  <pageSetup paperSize="9" scale="45" orientation="portrait" r:id="rId1"/>
  <colBreaks count="1" manualBreakCount="1">
    <brk id="5"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9C37A-253A-42E1-B3B7-EEB2AD7126CC}">
  <sheetPr>
    <pageSetUpPr fitToPage="1"/>
  </sheetPr>
  <dimension ref="B1:D10"/>
  <sheetViews>
    <sheetView showGridLines="0" view="pageBreakPreview" zoomScale="85" zoomScaleNormal="85" zoomScaleSheetLayoutView="85" workbookViewId="0">
      <selection activeCell="C7" sqref="C7"/>
    </sheetView>
  </sheetViews>
  <sheetFormatPr baseColWidth="10" defaultColWidth="11.453125" defaultRowHeight="14.5"/>
  <cols>
    <col min="1" max="1" width="2.1796875" style="146" customWidth="1"/>
    <col min="2" max="2" width="21.7265625" style="146" customWidth="1"/>
    <col min="3" max="3" width="35.81640625" style="146" customWidth="1"/>
    <col min="4" max="4" width="41.453125" style="146" customWidth="1"/>
    <col min="5" max="5" width="1.81640625" style="146" customWidth="1"/>
    <col min="6" max="6" width="11.453125" style="146" customWidth="1"/>
    <col min="7" max="16384" width="11.453125" style="146"/>
  </cols>
  <sheetData>
    <row r="1" spans="2:4" ht="10.5" customHeight="1">
      <c r="B1" s="432" t="s">
        <v>256</v>
      </c>
      <c r="C1" s="432"/>
      <c r="D1" s="432"/>
    </row>
    <row r="2" spans="2:4" ht="19.5" customHeight="1">
      <c r="B2" s="432"/>
      <c r="C2" s="432"/>
      <c r="D2" s="432"/>
    </row>
    <row r="3" spans="2:4" ht="15.75" customHeight="1">
      <c r="B3" s="159" t="s">
        <v>29</v>
      </c>
      <c r="C3" s="159" t="s">
        <v>212</v>
      </c>
      <c r="D3" s="159" t="s">
        <v>1</v>
      </c>
    </row>
    <row r="4" spans="2:4" ht="57" customHeight="1">
      <c r="B4" s="165" t="s">
        <v>213</v>
      </c>
      <c r="C4" s="160" t="s">
        <v>234</v>
      </c>
      <c r="D4" s="177">
        <v>0.2</v>
      </c>
    </row>
    <row r="5" spans="2:4" ht="57" customHeight="1">
      <c r="B5" s="166" t="s">
        <v>214</v>
      </c>
      <c r="C5" s="160" t="s">
        <v>233</v>
      </c>
      <c r="D5" s="177">
        <v>0.4</v>
      </c>
    </row>
    <row r="6" spans="2:4" ht="57" customHeight="1">
      <c r="B6" s="164" t="s">
        <v>215</v>
      </c>
      <c r="C6" s="160" t="s">
        <v>235</v>
      </c>
      <c r="D6" s="177">
        <v>0.6</v>
      </c>
    </row>
    <row r="7" spans="2:4" ht="57" customHeight="1">
      <c r="B7" s="163" t="s">
        <v>216</v>
      </c>
      <c r="C7" s="160" t="s">
        <v>236</v>
      </c>
      <c r="D7" s="177">
        <v>0.8</v>
      </c>
    </row>
    <row r="8" spans="2:4" ht="57" customHeight="1">
      <c r="B8" s="161" t="s">
        <v>217</v>
      </c>
      <c r="C8" s="160" t="s">
        <v>237</v>
      </c>
      <c r="D8" s="177">
        <v>1</v>
      </c>
    </row>
    <row r="9" spans="2:4">
      <c r="B9" s="153"/>
      <c r="C9" s="153"/>
      <c r="D9" s="153"/>
    </row>
    <row r="10" spans="2:4" ht="41.25" customHeight="1">
      <c r="B10" s="431" t="s">
        <v>271</v>
      </c>
      <c r="C10" s="431"/>
      <c r="D10" s="431"/>
    </row>
  </sheetData>
  <mergeCells count="2">
    <mergeCell ref="B10:D10"/>
    <mergeCell ref="B1:D2"/>
  </mergeCells>
  <printOptions horizontalCentered="1"/>
  <pageMargins left="0.25" right="0.25"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3051-E627-4C39-8FEF-F66994A228DD}">
  <sheetPr>
    <pageSetUpPr fitToPage="1"/>
  </sheetPr>
  <dimension ref="B1:D546"/>
  <sheetViews>
    <sheetView showGridLines="0" view="pageBreakPreview" zoomScale="85" zoomScaleNormal="85" zoomScaleSheetLayoutView="85" workbookViewId="0">
      <selection activeCell="H19" sqref="H19"/>
    </sheetView>
  </sheetViews>
  <sheetFormatPr baseColWidth="10" defaultColWidth="11.453125" defaultRowHeight="14.5"/>
  <cols>
    <col min="1" max="1" width="1.54296875" style="154" customWidth="1"/>
    <col min="2" max="2" width="17" style="154" customWidth="1"/>
    <col min="3" max="3" width="50.81640625" style="154" customWidth="1"/>
    <col min="4" max="4" width="52.1796875" style="154" customWidth="1"/>
    <col min="5" max="5" width="1.453125" style="154" customWidth="1"/>
    <col min="6" max="6" width="13.1796875" style="154" customWidth="1"/>
    <col min="7" max="10" width="11.453125" style="154"/>
    <col min="11" max="11" width="11.453125" style="154" customWidth="1"/>
    <col min="12" max="16384" width="11.453125" style="154"/>
  </cols>
  <sheetData>
    <row r="1" spans="2:4">
      <c r="B1" s="432" t="s">
        <v>255</v>
      </c>
      <c r="C1" s="432"/>
      <c r="D1" s="432"/>
    </row>
    <row r="2" spans="2:4">
      <c r="B2" s="433"/>
      <c r="C2" s="433"/>
      <c r="D2" s="433"/>
    </row>
    <row r="3" spans="2:4">
      <c r="B3" s="147" t="s">
        <v>29</v>
      </c>
      <c r="C3" s="147" t="s">
        <v>253</v>
      </c>
      <c r="D3" s="147" t="s">
        <v>254</v>
      </c>
    </row>
    <row r="4" spans="2:4" ht="29">
      <c r="B4" s="148" t="s">
        <v>238</v>
      </c>
      <c r="C4" s="155" t="s">
        <v>243</v>
      </c>
      <c r="D4" s="156" t="s">
        <v>244</v>
      </c>
    </row>
    <row r="5" spans="2:4" ht="43.5">
      <c r="B5" s="149" t="s">
        <v>239</v>
      </c>
      <c r="C5" s="155" t="s">
        <v>245</v>
      </c>
      <c r="D5" s="156" t="s">
        <v>246</v>
      </c>
    </row>
    <row r="6" spans="2:4" ht="29">
      <c r="B6" s="150" t="s">
        <v>240</v>
      </c>
      <c r="C6" s="155" t="s">
        <v>247</v>
      </c>
      <c r="D6" s="156" t="s">
        <v>248</v>
      </c>
    </row>
    <row r="7" spans="2:4" ht="43.5">
      <c r="B7" s="151" t="s">
        <v>241</v>
      </c>
      <c r="C7" s="155" t="s">
        <v>249</v>
      </c>
      <c r="D7" s="156" t="s">
        <v>250</v>
      </c>
    </row>
    <row r="8" spans="2:4" ht="43.5">
      <c r="B8" s="152" t="s">
        <v>242</v>
      </c>
      <c r="C8" s="155" t="s">
        <v>251</v>
      </c>
      <c r="D8" s="156" t="s">
        <v>252</v>
      </c>
    </row>
    <row r="9" spans="2:4" ht="1.5" customHeight="1"/>
    <row r="10" spans="2:4" ht="53.5" customHeight="1">
      <c r="B10" s="431" t="s">
        <v>272</v>
      </c>
      <c r="C10" s="431"/>
      <c r="D10" s="431"/>
    </row>
    <row r="207" s="157" customFormat="1"/>
    <row r="208" s="157" customFormat="1"/>
    <row r="209" s="157" customFormat="1"/>
    <row r="210" s="157" customFormat="1"/>
    <row r="211" s="157" customFormat="1"/>
    <row r="212" s="157" customFormat="1"/>
    <row r="213" s="157" customFormat="1"/>
    <row r="214" s="157" customFormat="1"/>
    <row r="215" s="157" customFormat="1"/>
    <row r="216" s="157" customFormat="1"/>
    <row r="217" s="157" customFormat="1"/>
    <row r="218" s="157" customFormat="1"/>
    <row r="219" s="157" customFormat="1"/>
    <row r="220" s="157" customFormat="1"/>
    <row r="221" s="157" customFormat="1"/>
    <row r="222" s="157" customFormat="1"/>
    <row r="223" s="157" customFormat="1"/>
    <row r="224" s="157" customFormat="1"/>
    <row r="225" s="157" customFormat="1"/>
    <row r="226" s="157" customFormat="1"/>
    <row r="227" s="157" customFormat="1"/>
    <row r="228" s="157" customFormat="1"/>
    <row r="229" s="157" customFormat="1"/>
    <row r="230" s="157" customFormat="1"/>
    <row r="231" s="157" customFormat="1"/>
    <row r="232" s="157" customFormat="1"/>
    <row r="233" s="157" customFormat="1"/>
    <row r="234" s="157" customFormat="1"/>
    <row r="235" s="157" customFormat="1"/>
    <row r="236" s="157" customFormat="1"/>
    <row r="237" s="157" customFormat="1"/>
    <row r="238" s="157" customFormat="1"/>
    <row r="239" s="157" customFormat="1"/>
    <row r="240" s="157" customFormat="1"/>
    <row r="241" s="157" customFormat="1"/>
    <row r="242" s="157" customFormat="1"/>
    <row r="243" s="157" customFormat="1"/>
    <row r="244" s="157" customFormat="1"/>
    <row r="245" s="157" customFormat="1"/>
    <row r="246" s="157" customFormat="1"/>
    <row r="247" s="157" customFormat="1"/>
    <row r="248" s="157" customFormat="1"/>
    <row r="249" s="157" customFormat="1"/>
    <row r="250" s="157" customFormat="1"/>
    <row r="251" s="157" customFormat="1"/>
    <row r="252" s="157" customFormat="1"/>
    <row r="253" s="157" customFormat="1"/>
    <row r="254" s="157" customFormat="1"/>
    <row r="255" s="157" customFormat="1"/>
    <row r="256" s="157" customFormat="1"/>
    <row r="257" s="157" customFormat="1"/>
    <row r="258" s="157" customFormat="1"/>
    <row r="259" s="157" customFormat="1"/>
    <row r="260" s="157" customFormat="1"/>
    <row r="261" s="157" customFormat="1"/>
    <row r="262" s="157" customFormat="1"/>
    <row r="263" s="157" customFormat="1"/>
    <row r="264" s="157" customFormat="1"/>
    <row r="265" s="157" customFormat="1"/>
    <row r="266" s="157" customFormat="1"/>
    <row r="267" s="157" customFormat="1"/>
    <row r="268" s="157" customFormat="1"/>
    <row r="269" s="157" customFormat="1"/>
    <row r="270" s="157" customFormat="1"/>
    <row r="271" s="157" customFormat="1"/>
    <row r="272" s="157" customFormat="1"/>
    <row r="273" s="157" customFormat="1"/>
    <row r="274" s="157" customFormat="1"/>
    <row r="275" s="157" customFormat="1"/>
    <row r="276" s="157" customFormat="1"/>
    <row r="277" s="157" customFormat="1"/>
    <row r="278" s="157" customFormat="1"/>
    <row r="279" s="157" customFormat="1"/>
    <row r="280" s="157" customFormat="1"/>
    <row r="281" s="157" customFormat="1"/>
    <row r="282" s="157" customFormat="1"/>
    <row r="283" s="157" customFormat="1"/>
    <row r="284" s="157" customFormat="1"/>
    <row r="285" s="157" customFormat="1"/>
    <row r="286" s="157" customFormat="1"/>
    <row r="287" s="157" customFormat="1"/>
    <row r="288" s="157" customFormat="1"/>
    <row r="289" s="157" customFormat="1"/>
    <row r="290" s="157" customFormat="1"/>
    <row r="291" s="157" customFormat="1"/>
    <row r="292" s="157" customFormat="1"/>
    <row r="293" s="157" customFormat="1"/>
    <row r="294" s="157" customFormat="1"/>
    <row r="295" s="157" customFormat="1"/>
    <row r="296" s="157" customFormat="1"/>
    <row r="297" s="157" customFormat="1"/>
    <row r="298" s="157" customFormat="1"/>
    <row r="299" s="157" customFormat="1"/>
    <row r="300" s="157" customFormat="1"/>
    <row r="301" s="157" customFormat="1"/>
    <row r="302" s="157" customFormat="1"/>
    <row r="303" s="157" customFormat="1"/>
    <row r="304" s="157" customFormat="1"/>
    <row r="305" s="157" customFormat="1"/>
    <row r="306" s="157" customFormat="1"/>
    <row r="307" s="157" customFormat="1"/>
    <row r="308" s="157" customFormat="1"/>
    <row r="309" s="157" customFormat="1"/>
    <row r="310" s="157" customFormat="1"/>
    <row r="311" s="157" customFormat="1"/>
    <row r="312" s="157" customFormat="1"/>
    <row r="313" s="157" customFormat="1"/>
    <row r="314" s="157" customFormat="1"/>
    <row r="315" s="157" customFormat="1"/>
    <row r="316" s="157" customFormat="1"/>
    <row r="317" s="157" customFormat="1"/>
    <row r="318" s="157" customFormat="1"/>
    <row r="319" s="157" customFormat="1"/>
    <row r="320" s="157" customFormat="1"/>
    <row r="321" s="157" customFormat="1"/>
    <row r="322" s="157" customFormat="1"/>
    <row r="323" s="157" customFormat="1"/>
    <row r="324" s="157" customFormat="1"/>
    <row r="325" s="157" customFormat="1"/>
    <row r="326" s="157" customFormat="1"/>
    <row r="327" s="157" customFormat="1"/>
    <row r="328" s="157" customFormat="1"/>
    <row r="329" s="157" customFormat="1"/>
    <row r="330" s="157" customFormat="1"/>
    <row r="331" s="157" customFormat="1"/>
    <row r="332" s="157" customFormat="1"/>
    <row r="333" s="157" customFormat="1"/>
    <row r="334" s="157" customFormat="1"/>
    <row r="335" s="157" customFormat="1"/>
    <row r="336" s="157" customFormat="1"/>
    <row r="337" s="157" customFormat="1"/>
    <row r="338" s="157" customFormat="1"/>
    <row r="339" s="157" customFormat="1"/>
    <row r="340" s="157" customFormat="1"/>
    <row r="341" s="157" customFormat="1"/>
    <row r="342" s="157" customFormat="1"/>
    <row r="343" s="157" customFormat="1"/>
    <row r="344" s="157" customFormat="1"/>
    <row r="345" s="157" customFormat="1"/>
    <row r="346" s="157" customFormat="1"/>
    <row r="347" s="157" customFormat="1"/>
    <row r="348" s="157" customFormat="1"/>
    <row r="349" s="157" customFormat="1"/>
    <row r="350" s="157" customFormat="1"/>
    <row r="351" s="157" customFormat="1"/>
    <row r="352" s="157" customFormat="1"/>
    <row r="353" s="157" customFormat="1"/>
    <row r="354" s="157" customFormat="1"/>
    <row r="355" s="157" customFormat="1"/>
    <row r="356" s="157" customFormat="1"/>
    <row r="357" s="157" customFormat="1"/>
    <row r="358" s="157" customFormat="1"/>
    <row r="359" s="157" customFormat="1"/>
    <row r="360" s="157" customFormat="1"/>
    <row r="361" s="157" customFormat="1"/>
    <row r="362" s="157" customFormat="1"/>
    <row r="363" s="157" customFormat="1"/>
    <row r="364" s="157" customFormat="1"/>
    <row r="365" s="157" customFormat="1"/>
    <row r="366" s="157" customFormat="1"/>
    <row r="367" s="157" customFormat="1"/>
    <row r="368" s="157" customFormat="1"/>
    <row r="369" s="157" customFormat="1"/>
    <row r="370" s="157" customFormat="1"/>
    <row r="371" s="157" customFormat="1"/>
    <row r="372" s="157" customFormat="1"/>
    <row r="373" s="157" customFormat="1"/>
    <row r="374" s="157" customFormat="1"/>
    <row r="375" s="157" customFormat="1"/>
    <row r="376" s="157" customFormat="1"/>
    <row r="377" s="157" customFormat="1"/>
    <row r="378" s="157" customFormat="1"/>
    <row r="379" s="157" customFormat="1"/>
    <row r="380" s="157" customFormat="1"/>
    <row r="381" s="157" customFormat="1"/>
    <row r="382" s="157" customFormat="1"/>
    <row r="383" s="157" customFormat="1"/>
    <row r="384" s="157" customFormat="1"/>
    <row r="385" s="157" customFormat="1"/>
    <row r="386" s="157" customFormat="1"/>
    <row r="387" s="157" customFormat="1"/>
    <row r="388" s="157" customFormat="1"/>
    <row r="389" s="157" customFormat="1"/>
    <row r="390" s="157" customFormat="1"/>
    <row r="391" s="157" customFormat="1"/>
    <row r="392" s="157" customFormat="1"/>
    <row r="393" s="157" customFormat="1"/>
    <row r="394" s="157" customFormat="1"/>
    <row r="395" s="157" customFormat="1"/>
    <row r="396" s="157" customFormat="1"/>
    <row r="397" s="157" customFormat="1"/>
    <row r="398" s="157" customFormat="1"/>
    <row r="399" s="157" customFormat="1"/>
    <row r="400" s="157" customFormat="1"/>
    <row r="401" s="157" customFormat="1"/>
    <row r="402" s="157" customFormat="1"/>
    <row r="403" s="157" customFormat="1"/>
    <row r="404" s="157" customFormat="1"/>
    <row r="405" s="157" customFormat="1"/>
    <row r="406" s="157" customFormat="1"/>
    <row r="407" s="157" customFormat="1"/>
    <row r="408" s="157" customFormat="1"/>
    <row r="409" s="157" customFormat="1"/>
    <row r="410" s="157" customFormat="1"/>
    <row r="411" s="157" customFormat="1"/>
    <row r="412" s="157" customFormat="1"/>
    <row r="413" s="157" customFormat="1"/>
    <row r="414" s="157" customFormat="1"/>
    <row r="415" s="157" customFormat="1"/>
    <row r="416" s="157" customFormat="1"/>
    <row r="417" s="157" customFormat="1"/>
    <row r="418" s="157" customFormat="1"/>
    <row r="419" s="157" customFormat="1"/>
    <row r="420" s="157" customFormat="1"/>
    <row r="421" s="157" customFormat="1"/>
    <row r="422" s="157" customFormat="1"/>
    <row r="423" s="157" customFormat="1"/>
    <row r="424" s="157" customFormat="1"/>
    <row r="425" s="157" customFormat="1"/>
    <row r="426" s="157" customFormat="1"/>
    <row r="427" s="157" customFormat="1"/>
    <row r="428" s="157" customFormat="1"/>
    <row r="429" s="157" customFormat="1"/>
    <row r="430" s="157" customFormat="1"/>
    <row r="431" s="157" customFormat="1"/>
    <row r="432" s="157" customFormat="1"/>
    <row r="433" s="157" customFormat="1"/>
    <row r="434" s="157" customFormat="1"/>
    <row r="435" s="157" customFormat="1"/>
    <row r="436" s="157" customFormat="1"/>
    <row r="437" s="157" customFormat="1"/>
    <row r="438" s="157" customFormat="1"/>
    <row r="439" s="157" customFormat="1"/>
    <row r="440" s="157" customFormat="1"/>
    <row r="441" s="157" customFormat="1"/>
    <row r="442" s="157" customFormat="1"/>
    <row r="443" s="157" customFormat="1"/>
    <row r="444" s="157" customFormat="1"/>
    <row r="445" s="157" customFormat="1"/>
    <row r="446" s="157" customFormat="1"/>
    <row r="447" s="157" customFormat="1"/>
    <row r="448" s="157" customFormat="1"/>
    <row r="449" s="157" customFormat="1"/>
    <row r="450" s="157" customFormat="1"/>
    <row r="451" s="157" customFormat="1"/>
    <row r="452" s="157" customFormat="1"/>
    <row r="453" s="157" customFormat="1"/>
    <row r="454" s="157" customFormat="1"/>
    <row r="455" s="157" customFormat="1"/>
    <row r="456" s="157" customFormat="1"/>
    <row r="457" s="157" customFormat="1"/>
    <row r="458" s="157" customFormat="1"/>
    <row r="459" s="157" customFormat="1"/>
    <row r="460" s="157" customFormat="1"/>
    <row r="461" s="157" customFormat="1"/>
    <row r="462" s="157" customFormat="1"/>
    <row r="463" s="157" customFormat="1"/>
    <row r="464" s="157" customFormat="1"/>
    <row r="465" s="157" customFormat="1"/>
    <row r="466" s="157" customFormat="1"/>
    <row r="467" s="157" customFormat="1"/>
    <row r="468" s="157" customFormat="1"/>
    <row r="469" s="157" customFormat="1"/>
    <row r="470" s="157" customFormat="1"/>
    <row r="471" s="157" customFormat="1"/>
    <row r="472" s="157" customFormat="1"/>
    <row r="473" s="157" customFormat="1"/>
    <row r="474" s="157" customFormat="1"/>
    <row r="475" s="157" customFormat="1"/>
    <row r="476" s="157" customFormat="1"/>
    <row r="477" s="157" customFormat="1"/>
    <row r="478" s="157" customFormat="1"/>
    <row r="479" s="157" customFormat="1"/>
    <row r="480" s="157" customFormat="1"/>
    <row r="481" s="157" customFormat="1"/>
    <row r="482" s="157" customFormat="1"/>
    <row r="483" s="157" customFormat="1"/>
    <row r="484" s="157" customFormat="1"/>
    <row r="485" s="157" customFormat="1"/>
    <row r="486" s="157" customFormat="1"/>
    <row r="487" s="157" customFormat="1"/>
    <row r="488" s="157" customFormat="1"/>
    <row r="489" s="157" customFormat="1"/>
    <row r="490" s="157" customFormat="1"/>
    <row r="491" s="157" customFormat="1"/>
    <row r="492" s="157" customFormat="1"/>
    <row r="493" s="157" customFormat="1"/>
    <row r="494" s="157" customFormat="1"/>
    <row r="495" s="157" customFormat="1"/>
    <row r="496" s="157" customFormat="1"/>
    <row r="497" s="157" customFormat="1"/>
    <row r="498" s="157" customFormat="1"/>
    <row r="499" s="157" customFormat="1"/>
    <row r="500" s="157" customFormat="1"/>
    <row r="501" s="157" customFormat="1"/>
    <row r="502" s="157" customFormat="1"/>
    <row r="503" s="157" customFormat="1"/>
    <row r="504" s="157" customFormat="1"/>
    <row r="505" s="157" customFormat="1"/>
    <row r="506" s="157" customFormat="1"/>
    <row r="507" s="157" customFormat="1"/>
    <row r="508" s="157" customFormat="1"/>
    <row r="509" s="157" customFormat="1"/>
    <row r="510" s="157" customFormat="1"/>
    <row r="511" s="157" customFormat="1"/>
    <row r="512" s="157" customFormat="1"/>
    <row r="513" s="157" customFormat="1"/>
    <row r="514" s="157" customFormat="1"/>
    <row r="515" s="157" customFormat="1"/>
    <row r="516" s="157" customFormat="1"/>
    <row r="517" s="157" customFormat="1"/>
    <row r="518" s="157" customFormat="1"/>
    <row r="519" s="157" customFormat="1"/>
    <row r="520" s="157" customFormat="1"/>
    <row r="521" s="157" customFormat="1"/>
    <row r="522" s="157" customFormat="1"/>
    <row r="523" s="157" customFormat="1"/>
    <row r="524" s="157" customFormat="1"/>
    <row r="525" s="157" customFormat="1"/>
    <row r="526" s="157" customFormat="1"/>
    <row r="527" s="157" customFormat="1"/>
    <row r="528" s="157" customFormat="1"/>
    <row r="529" s="157" customFormat="1"/>
    <row r="530" s="157" customFormat="1"/>
    <row r="531" s="157" customFormat="1"/>
    <row r="532" s="157" customFormat="1"/>
    <row r="533" s="157" customFormat="1"/>
    <row r="534" s="157" customFormat="1"/>
    <row r="535" s="157" customFormat="1"/>
    <row r="536" s="157" customFormat="1"/>
    <row r="537" s="157" customFormat="1"/>
    <row r="538" s="157" customFormat="1"/>
    <row r="539" s="157" customFormat="1"/>
    <row r="540" s="157" customFormat="1"/>
    <row r="541" s="157" customFormat="1"/>
    <row r="542" s="157" customFormat="1"/>
    <row r="543" s="157" customFormat="1"/>
    <row r="544" s="157" customFormat="1"/>
    <row r="545" s="157" customFormat="1"/>
    <row r="546" s="157" customFormat="1"/>
  </sheetData>
  <mergeCells count="2">
    <mergeCell ref="B10:D10"/>
    <mergeCell ref="B1:D2"/>
  </mergeCells>
  <dataValidations count="1">
    <dataValidation type="list" allowBlank="1" showInputMessage="1" showErrorMessage="1" sqref="G210" xr:uid="{8AE4607C-67CF-4CA1-9009-804F6D3472F0}">
      <formula1>$F$210:$F$221</formula1>
    </dataValidation>
  </dataValidations>
  <printOptions horizontalCentered="1"/>
  <pageMargins left="0.70866141732283472" right="0.70866141732283472" top="0.74803149606299213" bottom="0.74803149606299213" header="0.31496062992125984" footer="0.31496062992125984"/>
  <pageSetup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27D9D-2074-4B45-9412-9376E9A64CCC}">
  <dimension ref="A1:D22"/>
  <sheetViews>
    <sheetView view="pageBreakPreview" topLeftCell="A7" zoomScaleNormal="115" zoomScaleSheetLayoutView="100" workbookViewId="0">
      <selection activeCell="C20" sqref="C20"/>
    </sheetView>
  </sheetViews>
  <sheetFormatPr baseColWidth="10" defaultColWidth="10.81640625" defaultRowHeight="13.5"/>
  <cols>
    <col min="1" max="1" width="14.7265625" style="2" customWidth="1"/>
    <col min="2" max="2" width="12.81640625" style="2" bestFit="1" customWidth="1"/>
    <col min="3" max="4" width="35.26953125" style="2" customWidth="1"/>
    <col min="5" max="16384" width="10.81640625" style="2"/>
  </cols>
  <sheetData>
    <row r="1" spans="1:4" ht="15" customHeight="1">
      <c r="A1" s="442" t="s">
        <v>166</v>
      </c>
      <c r="B1" s="443"/>
      <c r="C1" s="443"/>
      <c r="D1" s="443"/>
    </row>
    <row r="2" spans="1:4" ht="20">
      <c r="A2" s="3" t="s">
        <v>167</v>
      </c>
      <c r="B2" s="4" t="s">
        <v>192</v>
      </c>
      <c r="C2" s="3" t="s">
        <v>193</v>
      </c>
      <c r="D2" s="3" t="s">
        <v>194</v>
      </c>
    </row>
    <row r="3" spans="1:4" ht="31" customHeight="1">
      <c r="A3" s="444" t="s">
        <v>168</v>
      </c>
      <c r="B3" s="445">
        <v>5</v>
      </c>
      <c r="C3" s="5" t="s">
        <v>196</v>
      </c>
      <c r="D3" s="6" t="s">
        <v>169</v>
      </c>
    </row>
    <row r="4" spans="1:4" ht="31" customHeight="1">
      <c r="A4" s="444"/>
      <c r="B4" s="445"/>
      <c r="C4" s="7" t="s">
        <v>195</v>
      </c>
      <c r="D4" s="8" t="s">
        <v>170</v>
      </c>
    </row>
    <row r="5" spans="1:4" ht="31" customHeight="1">
      <c r="A5" s="444"/>
      <c r="B5" s="445"/>
      <c r="C5" s="7" t="s">
        <v>197</v>
      </c>
      <c r="D5" s="8" t="s">
        <v>171</v>
      </c>
    </row>
    <row r="6" spans="1:4" ht="31" customHeight="1">
      <c r="A6" s="444"/>
      <c r="B6" s="445"/>
      <c r="C6" s="9"/>
      <c r="D6" s="8" t="s">
        <v>172</v>
      </c>
    </row>
    <row r="7" spans="1:4" ht="31" customHeight="1">
      <c r="A7" s="446" t="s">
        <v>173</v>
      </c>
      <c r="B7" s="439">
        <v>4</v>
      </c>
      <c r="C7" s="6" t="s">
        <v>198</v>
      </c>
      <c r="D7" s="6" t="s">
        <v>175</v>
      </c>
    </row>
    <row r="8" spans="1:4" ht="31" customHeight="1">
      <c r="A8" s="446"/>
      <c r="B8" s="440"/>
      <c r="C8" s="8" t="s">
        <v>199</v>
      </c>
      <c r="D8" s="8" t="s">
        <v>176</v>
      </c>
    </row>
    <row r="9" spans="1:4" ht="31" customHeight="1">
      <c r="A9" s="446"/>
      <c r="B9" s="440"/>
      <c r="C9" s="8" t="s">
        <v>174</v>
      </c>
      <c r="D9" s="8" t="s">
        <v>177</v>
      </c>
    </row>
    <row r="10" spans="1:4" ht="31" customHeight="1">
      <c r="A10" s="446"/>
      <c r="B10" s="441"/>
      <c r="C10" s="10"/>
      <c r="D10" s="8" t="s">
        <v>178</v>
      </c>
    </row>
    <row r="11" spans="1:4" ht="31" customHeight="1">
      <c r="A11" s="447" t="s">
        <v>39</v>
      </c>
      <c r="B11" s="439">
        <v>3</v>
      </c>
      <c r="C11" s="5" t="s">
        <v>200</v>
      </c>
      <c r="D11" s="6" t="s">
        <v>180</v>
      </c>
    </row>
    <row r="12" spans="1:4" ht="31" customHeight="1">
      <c r="A12" s="447"/>
      <c r="B12" s="440"/>
      <c r="C12" s="7" t="s">
        <v>201</v>
      </c>
      <c r="D12" s="8" t="s">
        <v>181</v>
      </c>
    </row>
    <row r="13" spans="1:4" ht="31" customHeight="1">
      <c r="A13" s="447"/>
      <c r="B13" s="440"/>
      <c r="C13" s="7" t="s">
        <v>179</v>
      </c>
      <c r="D13" s="8" t="s">
        <v>182</v>
      </c>
    </row>
    <row r="14" spans="1:4" ht="31" customHeight="1">
      <c r="A14" s="447"/>
      <c r="B14" s="441"/>
      <c r="C14" s="9"/>
      <c r="D14" s="8" t="s">
        <v>183</v>
      </c>
    </row>
    <row r="15" spans="1:4" ht="31" customHeight="1">
      <c r="A15" s="437" t="s">
        <v>184</v>
      </c>
      <c r="B15" s="434">
        <v>2</v>
      </c>
      <c r="C15" s="6" t="s">
        <v>202</v>
      </c>
      <c r="D15" s="11" t="s">
        <v>204</v>
      </c>
    </row>
    <row r="16" spans="1:4" ht="31" customHeight="1">
      <c r="A16" s="437"/>
      <c r="B16" s="435"/>
      <c r="C16" s="8" t="s">
        <v>203</v>
      </c>
      <c r="D16" s="12" t="s">
        <v>205</v>
      </c>
    </row>
    <row r="17" spans="1:4" ht="31" customHeight="1">
      <c r="A17" s="437"/>
      <c r="B17" s="435"/>
      <c r="C17" s="8" t="s">
        <v>185</v>
      </c>
      <c r="D17" s="12" t="s">
        <v>206</v>
      </c>
    </row>
    <row r="18" spans="1:4" ht="31" customHeight="1">
      <c r="A18" s="437"/>
      <c r="B18" s="436"/>
      <c r="C18" s="13"/>
      <c r="D18" s="12" t="s">
        <v>186</v>
      </c>
    </row>
    <row r="19" spans="1:4" ht="31" customHeight="1">
      <c r="A19" s="438" t="s">
        <v>359</v>
      </c>
      <c r="B19" s="439">
        <v>1</v>
      </c>
      <c r="C19" s="6" t="s">
        <v>187</v>
      </c>
      <c r="D19" s="11" t="s">
        <v>207</v>
      </c>
    </row>
    <row r="20" spans="1:4" ht="31" customHeight="1">
      <c r="A20" s="438"/>
      <c r="B20" s="440"/>
      <c r="C20" s="8" t="s">
        <v>188</v>
      </c>
      <c r="D20" s="12" t="s">
        <v>208</v>
      </c>
    </row>
    <row r="21" spans="1:4" ht="31" customHeight="1">
      <c r="A21" s="438"/>
      <c r="B21" s="440"/>
      <c r="C21" s="8" t="s">
        <v>189</v>
      </c>
      <c r="D21" s="12" t="s">
        <v>190</v>
      </c>
    </row>
    <row r="22" spans="1:4" ht="31" customHeight="1">
      <c r="A22" s="438"/>
      <c r="B22" s="441"/>
      <c r="C22" s="14"/>
      <c r="D22" s="15" t="s">
        <v>191</v>
      </c>
    </row>
  </sheetData>
  <mergeCells count="11">
    <mergeCell ref="B15:B18"/>
    <mergeCell ref="A15:A18"/>
    <mergeCell ref="A19:A22"/>
    <mergeCell ref="B19:B22"/>
    <mergeCell ref="A1:D1"/>
    <mergeCell ref="A3:A6"/>
    <mergeCell ref="B3:B6"/>
    <mergeCell ref="B7:B10"/>
    <mergeCell ref="A7:A10"/>
    <mergeCell ref="A11:A14"/>
    <mergeCell ref="B11:B14"/>
  </mergeCells>
  <pageMargins left="0.7" right="0.7" top="0.75" bottom="0.75" header="0.3" footer="0.3"/>
  <pageSetup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F76F-BE61-4AEA-8539-7D106D3E68B3}">
  <sheetPr>
    <pageSetUpPr fitToPage="1"/>
  </sheetPr>
  <dimension ref="B1:E8"/>
  <sheetViews>
    <sheetView showGridLines="0" view="pageBreakPreview" zoomScale="85" zoomScaleNormal="85" zoomScaleSheetLayoutView="85" workbookViewId="0">
      <selection activeCell="B2" sqref="B2:E8"/>
    </sheetView>
  </sheetViews>
  <sheetFormatPr baseColWidth="10" defaultColWidth="11.453125" defaultRowHeight="14.5"/>
  <cols>
    <col min="1" max="1" width="2.1796875" style="158" customWidth="1"/>
    <col min="2" max="2" width="9.26953125" style="158" customWidth="1"/>
    <col min="3" max="3" width="21.7265625" style="158" customWidth="1"/>
    <col min="4" max="4" width="35.81640625" style="158" customWidth="1"/>
    <col min="5" max="5" width="41.453125" style="158" customWidth="1"/>
    <col min="6" max="6" width="1.81640625" style="158" customWidth="1"/>
    <col min="7" max="7" width="11.453125" style="158" customWidth="1"/>
    <col min="8" max="16384" width="11.453125" style="158"/>
  </cols>
  <sheetData>
    <row r="1" spans="2:5" ht="10.5" customHeight="1"/>
    <row r="2" spans="2:5" ht="19.5" customHeight="1">
      <c r="B2" s="432" t="s">
        <v>345</v>
      </c>
      <c r="C2" s="432"/>
      <c r="D2" s="432"/>
      <c r="E2" s="432"/>
    </row>
    <row r="3" spans="2:5" ht="15.75" customHeight="1">
      <c r="B3" s="159" t="s">
        <v>346</v>
      </c>
      <c r="C3" s="159" t="s">
        <v>29</v>
      </c>
      <c r="D3" s="159" t="s">
        <v>347</v>
      </c>
      <c r="E3" s="159" t="s">
        <v>348</v>
      </c>
    </row>
    <row r="4" spans="2:5" ht="57" customHeight="1">
      <c r="B4" s="160">
        <v>5</v>
      </c>
      <c r="C4" s="161" t="s">
        <v>330</v>
      </c>
      <c r="D4" s="162" t="s">
        <v>349</v>
      </c>
      <c r="E4" s="162" t="s">
        <v>350</v>
      </c>
    </row>
    <row r="5" spans="2:5" ht="57" customHeight="1">
      <c r="B5" s="160">
        <v>4</v>
      </c>
      <c r="C5" s="163" t="s">
        <v>329</v>
      </c>
      <c r="D5" s="162" t="s">
        <v>351</v>
      </c>
      <c r="E5" s="162" t="s">
        <v>352</v>
      </c>
    </row>
    <row r="6" spans="2:5" ht="57" customHeight="1">
      <c r="B6" s="160">
        <v>3</v>
      </c>
      <c r="C6" s="164" t="s">
        <v>328</v>
      </c>
      <c r="D6" s="162" t="s">
        <v>353</v>
      </c>
      <c r="E6" s="162" t="s">
        <v>354</v>
      </c>
    </row>
    <row r="7" spans="2:5" ht="57" customHeight="1">
      <c r="B7" s="160">
        <v>2</v>
      </c>
      <c r="C7" s="165" t="s">
        <v>327</v>
      </c>
      <c r="D7" s="162" t="s">
        <v>355</v>
      </c>
      <c r="E7" s="162" t="s">
        <v>356</v>
      </c>
    </row>
    <row r="8" spans="2:5" ht="57" customHeight="1">
      <c r="B8" s="160">
        <v>1</v>
      </c>
      <c r="C8" s="166" t="s">
        <v>326</v>
      </c>
      <c r="D8" s="162" t="s">
        <v>357</v>
      </c>
      <c r="E8" s="162" t="s">
        <v>358</v>
      </c>
    </row>
  </sheetData>
  <mergeCells count="1">
    <mergeCell ref="B2:E2"/>
  </mergeCells>
  <printOptions horizontalCentered="1"/>
  <pageMargins left="0.25" right="0.25"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1AA66-E66E-43E2-897D-4FBB6EEB6471}">
  <dimension ref="A1:G16"/>
  <sheetViews>
    <sheetView view="pageBreakPreview" zoomScale="60" zoomScaleNormal="70" workbookViewId="0">
      <selection activeCell="F9" sqref="F9"/>
    </sheetView>
  </sheetViews>
  <sheetFormatPr baseColWidth="10" defaultColWidth="10.81640625" defaultRowHeight="27" customHeight="1"/>
  <cols>
    <col min="1" max="1" width="4.26953125" style="21" customWidth="1"/>
    <col min="2" max="2" width="14.453125" style="21" customWidth="1"/>
    <col min="3" max="3" width="17.26953125" style="21" customWidth="1"/>
    <col min="4" max="4" width="19.81640625" style="21" customWidth="1"/>
    <col min="5" max="5" width="46.7265625" style="21" customWidth="1"/>
    <col min="6" max="6" width="14.453125" style="21" customWidth="1"/>
    <col min="7" max="16384" width="10.81640625" style="22"/>
  </cols>
  <sheetData>
    <row r="1" spans="2:7" ht="24" customHeight="1">
      <c r="B1" s="449" t="s">
        <v>402</v>
      </c>
      <c r="C1" s="449"/>
      <c r="D1" s="449"/>
      <c r="E1" s="449"/>
      <c r="F1" s="449"/>
    </row>
    <row r="2" spans="2:7" ht="12.5">
      <c r="G2" s="21"/>
    </row>
    <row r="3" spans="2:7" ht="16" customHeight="1">
      <c r="B3" s="450" t="s">
        <v>403</v>
      </c>
      <c r="C3" s="450"/>
      <c r="D3" s="450"/>
      <c r="E3" s="167" t="s">
        <v>404</v>
      </c>
      <c r="F3" s="167" t="s">
        <v>405</v>
      </c>
    </row>
    <row r="4" spans="2:7" ht="30">
      <c r="B4" s="451" t="s">
        <v>406</v>
      </c>
      <c r="C4" s="451" t="s">
        <v>407</v>
      </c>
      <c r="D4" s="168" t="s">
        <v>292</v>
      </c>
      <c r="E4" s="169" t="s">
        <v>408</v>
      </c>
      <c r="F4" s="170">
        <v>0.25</v>
      </c>
    </row>
    <row r="5" spans="2:7" ht="45">
      <c r="B5" s="451"/>
      <c r="C5" s="451"/>
      <c r="D5" s="168" t="s">
        <v>293</v>
      </c>
      <c r="E5" s="169" t="s">
        <v>409</v>
      </c>
      <c r="F5" s="170">
        <v>0.15</v>
      </c>
    </row>
    <row r="6" spans="2:7" ht="45">
      <c r="B6" s="451"/>
      <c r="C6" s="451"/>
      <c r="D6" s="168" t="s">
        <v>294</v>
      </c>
      <c r="E6" s="169" t="s">
        <v>410</v>
      </c>
      <c r="F6" s="170">
        <v>0.1</v>
      </c>
    </row>
    <row r="7" spans="2:7" ht="75">
      <c r="B7" s="451"/>
      <c r="C7" s="451" t="s">
        <v>219</v>
      </c>
      <c r="D7" s="168" t="s">
        <v>298</v>
      </c>
      <c r="E7" s="169" t="s">
        <v>411</v>
      </c>
      <c r="F7" s="170">
        <v>0.25</v>
      </c>
    </row>
    <row r="8" spans="2:7" ht="45">
      <c r="B8" s="451"/>
      <c r="C8" s="451"/>
      <c r="D8" s="168" t="s">
        <v>297</v>
      </c>
      <c r="E8" s="169" t="s">
        <v>412</v>
      </c>
      <c r="F8" s="170">
        <v>0.15</v>
      </c>
    </row>
    <row r="9" spans="2:7" ht="60">
      <c r="B9" s="451" t="s">
        <v>932</v>
      </c>
      <c r="C9" s="451" t="s">
        <v>300</v>
      </c>
      <c r="D9" s="168" t="s">
        <v>301</v>
      </c>
      <c r="E9" s="169" t="s">
        <v>413</v>
      </c>
      <c r="F9" s="171" t="s">
        <v>414</v>
      </c>
    </row>
    <row r="10" spans="2:7" ht="60">
      <c r="B10" s="451"/>
      <c r="C10" s="451"/>
      <c r="D10" s="168" t="s">
        <v>302</v>
      </c>
      <c r="E10" s="169" t="s">
        <v>415</v>
      </c>
      <c r="F10" s="171" t="s">
        <v>414</v>
      </c>
    </row>
    <row r="11" spans="2:7" ht="45">
      <c r="B11" s="451"/>
      <c r="C11" s="451" t="s">
        <v>303</v>
      </c>
      <c r="D11" s="168" t="s">
        <v>305</v>
      </c>
      <c r="E11" s="169" t="s">
        <v>416</v>
      </c>
      <c r="F11" s="171" t="s">
        <v>414</v>
      </c>
    </row>
    <row r="12" spans="2:7" ht="45">
      <c r="B12" s="451"/>
      <c r="C12" s="451"/>
      <c r="D12" s="168" t="s">
        <v>306</v>
      </c>
      <c r="E12" s="169" t="s">
        <v>417</v>
      </c>
      <c r="F12" s="171" t="s">
        <v>414</v>
      </c>
    </row>
    <row r="13" spans="2:7" ht="30">
      <c r="B13" s="451"/>
      <c r="C13" s="451" t="s">
        <v>304</v>
      </c>
      <c r="D13" s="168" t="s">
        <v>418</v>
      </c>
      <c r="E13" s="169" t="s">
        <v>419</v>
      </c>
      <c r="F13" s="171" t="s">
        <v>414</v>
      </c>
    </row>
    <row r="14" spans="2:7" ht="30">
      <c r="B14" s="451"/>
      <c r="C14" s="451"/>
      <c r="D14" s="168" t="s">
        <v>420</v>
      </c>
      <c r="E14" s="169" t="s">
        <v>421</v>
      </c>
      <c r="F14" s="171" t="s">
        <v>414</v>
      </c>
    </row>
    <row r="15" spans="2:7" ht="49.5" customHeight="1">
      <c r="B15" s="448" t="s">
        <v>971</v>
      </c>
      <c r="C15" s="448"/>
      <c r="D15" s="448"/>
      <c r="E15" s="448"/>
      <c r="F15" s="448"/>
    </row>
    <row r="16" spans="2:7" ht="9.65" customHeight="1"/>
  </sheetData>
  <mergeCells count="10">
    <mergeCell ref="B15:F15"/>
    <mergeCell ref="B1:F1"/>
    <mergeCell ref="B3:D3"/>
    <mergeCell ref="B4:B8"/>
    <mergeCell ref="C4:C6"/>
    <mergeCell ref="C7:C8"/>
    <mergeCell ref="B9:B14"/>
    <mergeCell ref="C9:C10"/>
    <mergeCell ref="C11:C12"/>
    <mergeCell ref="C13:C14"/>
  </mergeCells>
  <pageMargins left="0.70000000000000007" right="0.70000000000000007" top="1.1437007874015745" bottom="1.1437007874015745" header="0.74999999999999989" footer="0.74999999999999989"/>
  <pageSetup scale="74" fitToWidth="0"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1FC2E-B488-4BCC-BF06-CBB97AD940E4}">
  <sheetPr>
    <pageSetUpPr fitToPage="1"/>
  </sheetPr>
  <dimension ref="B1:F122"/>
  <sheetViews>
    <sheetView view="pageBreakPreview" zoomScale="85" zoomScaleSheetLayoutView="85" workbookViewId="0">
      <selection activeCell="H102" sqref="H102"/>
    </sheetView>
  </sheetViews>
  <sheetFormatPr baseColWidth="10" defaultColWidth="11.453125" defaultRowHeight="13.5"/>
  <cols>
    <col min="1" max="1" width="2.1796875" style="18" customWidth="1"/>
    <col min="2" max="2" width="11.453125" style="18"/>
    <col min="3" max="3" width="34.26953125" style="18" customWidth="1"/>
    <col min="4" max="4" width="36.453125" style="18" customWidth="1"/>
    <col min="5" max="6" width="13.81640625" style="17" customWidth="1"/>
    <col min="7" max="7" width="1.54296875" style="18" customWidth="1"/>
    <col min="8" max="16384" width="11.453125" style="18"/>
  </cols>
  <sheetData>
    <row r="1" spans="2:6" ht="11.25" customHeight="1"/>
    <row r="2" spans="2:6" ht="17.5">
      <c r="B2" s="453" t="s">
        <v>36</v>
      </c>
      <c r="C2" s="453"/>
      <c r="D2" s="453"/>
      <c r="E2" s="453"/>
      <c r="F2" s="453"/>
    </row>
    <row r="3" spans="2:6">
      <c r="B3" s="454" t="s">
        <v>110</v>
      </c>
      <c r="C3" s="454"/>
      <c r="D3" s="454"/>
      <c r="E3" s="454"/>
      <c r="F3" s="454"/>
    </row>
    <row r="4" spans="2:6" ht="50.15" customHeight="1">
      <c r="B4" s="457" t="s">
        <v>916</v>
      </c>
      <c r="C4" s="457"/>
      <c r="D4" s="457"/>
      <c r="E4" s="457"/>
      <c r="F4" s="457"/>
    </row>
    <row r="5" spans="2:6" ht="15.75" customHeight="1">
      <c r="B5" s="454" t="s">
        <v>35</v>
      </c>
      <c r="C5" s="454" t="s">
        <v>34</v>
      </c>
      <c r="D5" s="454"/>
      <c r="E5" s="454" t="s">
        <v>33</v>
      </c>
      <c r="F5" s="454"/>
    </row>
    <row r="6" spans="2:6">
      <c r="B6" s="454"/>
      <c r="C6" s="454"/>
      <c r="D6" s="454"/>
      <c r="E6" s="137" t="s">
        <v>32</v>
      </c>
      <c r="F6" s="137" t="s">
        <v>31</v>
      </c>
    </row>
    <row r="7" spans="2:6" ht="23.25" customHeight="1">
      <c r="B7" s="172">
        <v>1</v>
      </c>
      <c r="C7" s="452" t="s">
        <v>881</v>
      </c>
      <c r="D7" s="452"/>
      <c r="E7" s="172"/>
      <c r="F7" s="172"/>
    </row>
    <row r="8" spans="2:6" ht="23.25" customHeight="1">
      <c r="B8" s="172">
        <v>2</v>
      </c>
      <c r="C8" s="452" t="s">
        <v>882</v>
      </c>
      <c r="D8" s="452"/>
      <c r="E8" s="172"/>
      <c r="F8" s="172"/>
    </row>
    <row r="9" spans="2:6" ht="23.25" customHeight="1">
      <c r="B9" s="172">
        <v>3</v>
      </c>
      <c r="C9" s="452" t="s">
        <v>883</v>
      </c>
      <c r="D9" s="452"/>
      <c r="E9" s="172"/>
      <c r="F9" s="172"/>
    </row>
    <row r="10" spans="2:6" ht="24.75" customHeight="1">
      <c r="B10" s="172">
        <v>4</v>
      </c>
      <c r="C10" s="452" t="s">
        <v>884</v>
      </c>
      <c r="D10" s="452"/>
      <c r="E10" s="172"/>
      <c r="F10" s="172"/>
    </row>
    <row r="11" spans="2:6" ht="23.25" customHeight="1">
      <c r="B11" s="172">
        <v>5</v>
      </c>
      <c r="C11" s="452" t="s">
        <v>885</v>
      </c>
      <c r="D11" s="452"/>
      <c r="E11" s="172"/>
      <c r="F11" s="172"/>
    </row>
    <row r="12" spans="2:6" ht="23.25" customHeight="1">
      <c r="B12" s="172">
        <v>6</v>
      </c>
      <c r="C12" s="452" t="s">
        <v>886</v>
      </c>
      <c r="D12" s="452"/>
      <c r="E12" s="172"/>
      <c r="F12" s="172"/>
    </row>
    <row r="13" spans="2:6" ht="23.25" customHeight="1">
      <c r="B13" s="172">
        <v>7</v>
      </c>
      <c r="C13" s="452" t="s">
        <v>887</v>
      </c>
      <c r="D13" s="452"/>
      <c r="E13" s="172"/>
      <c r="F13" s="172"/>
    </row>
    <row r="14" spans="2:6" ht="25.5" customHeight="1">
      <c r="B14" s="172">
        <v>8</v>
      </c>
      <c r="C14" s="452" t="s">
        <v>888</v>
      </c>
      <c r="D14" s="452"/>
      <c r="E14" s="172"/>
      <c r="F14" s="172"/>
    </row>
    <row r="15" spans="2:6" ht="23.25" customHeight="1">
      <c r="B15" s="172">
        <v>9</v>
      </c>
      <c r="C15" s="452" t="s">
        <v>889</v>
      </c>
      <c r="D15" s="452"/>
      <c r="E15" s="172"/>
      <c r="F15" s="172"/>
    </row>
    <row r="16" spans="2:6" ht="23.25" customHeight="1">
      <c r="B16" s="172">
        <v>10</v>
      </c>
      <c r="C16" s="452" t="s">
        <v>890</v>
      </c>
      <c r="D16" s="452"/>
      <c r="E16" s="172"/>
      <c r="F16" s="172"/>
    </row>
    <row r="17" spans="2:6" ht="23.25" customHeight="1">
      <c r="B17" s="172">
        <v>11</v>
      </c>
      <c r="C17" s="452" t="s">
        <v>891</v>
      </c>
      <c r="D17" s="452"/>
      <c r="E17" s="172"/>
      <c r="F17" s="172"/>
    </row>
    <row r="18" spans="2:6" ht="23.25" customHeight="1">
      <c r="B18" s="172">
        <v>12</v>
      </c>
      <c r="C18" s="452" t="s">
        <v>892</v>
      </c>
      <c r="D18" s="452"/>
      <c r="E18" s="172"/>
      <c r="F18" s="172"/>
    </row>
    <row r="19" spans="2:6" ht="23.25" customHeight="1">
      <c r="B19" s="172">
        <v>13</v>
      </c>
      <c r="C19" s="452" t="s">
        <v>893</v>
      </c>
      <c r="D19" s="452"/>
      <c r="E19" s="172"/>
      <c r="F19" s="172"/>
    </row>
    <row r="20" spans="2:6" ht="23.25" customHeight="1">
      <c r="B20" s="172">
        <v>14</v>
      </c>
      <c r="C20" s="452" t="s">
        <v>894</v>
      </c>
      <c r="D20" s="452"/>
      <c r="E20" s="172"/>
      <c r="F20" s="172"/>
    </row>
    <row r="21" spans="2:6" ht="23.25" customHeight="1">
      <c r="B21" s="172">
        <v>15</v>
      </c>
      <c r="C21" s="452" t="s">
        <v>895</v>
      </c>
      <c r="D21" s="452"/>
      <c r="E21" s="172"/>
      <c r="F21" s="172"/>
    </row>
    <row r="22" spans="2:6" ht="23.25" customHeight="1">
      <c r="B22" s="172">
        <v>16</v>
      </c>
      <c r="C22" s="452" t="s">
        <v>896</v>
      </c>
      <c r="D22" s="452"/>
      <c r="E22" s="172"/>
      <c r="F22" s="172"/>
    </row>
    <row r="23" spans="2:6" ht="23.25" customHeight="1">
      <c r="B23" s="172">
        <v>17</v>
      </c>
      <c r="C23" s="452" t="s">
        <v>897</v>
      </c>
      <c r="D23" s="452"/>
      <c r="E23" s="172"/>
      <c r="F23" s="172"/>
    </row>
    <row r="24" spans="2:6" ht="23.25" customHeight="1">
      <c r="B24" s="172">
        <v>18</v>
      </c>
      <c r="C24" s="452" t="s">
        <v>898</v>
      </c>
      <c r="D24" s="452"/>
      <c r="E24" s="172"/>
      <c r="F24" s="172"/>
    </row>
    <row r="25" spans="2:6" ht="23.25" customHeight="1">
      <c r="B25" s="172">
        <v>19</v>
      </c>
      <c r="C25" s="452" t="s">
        <v>899</v>
      </c>
      <c r="D25" s="452"/>
      <c r="E25" s="172"/>
      <c r="F25" s="172"/>
    </row>
    <row r="26" spans="2:6" ht="15.75" customHeight="1">
      <c r="B26" s="425" t="s">
        <v>30</v>
      </c>
      <c r="C26" s="425"/>
      <c r="D26" s="425"/>
      <c r="E26" s="425">
        <f>COUNTIF(E7:E25,"X")</f>
        <v>0</v>
      </c>
      <c r="F26" s="425"/>
    </row>
    <row r="27" spans="2:6" ht="72" customHeight="1">
      <c r="B27" s="452" t="s">
        <v>972</v>
      </c>
      <c r="C27" s="452"/>
      <c r="D27" s="452"/>
      <c r="E27" s="452"/>
      <c r="F27" s="452"/>
    </row>
    <row r="28" spans="2:6">
      <c r="B28" s="452" t="s">
        <v>973</v>
      </c>
      <c r="C28" s="452"/>
      <c r="D28" s="452"/>
      <c r="E28" s="452"/>
      <c r="F28" s="452"/>
    </row>
    <row r="29" spans="2:6">
      <c r="B29" s="452" t="s">
        <v>974</v>
      </c>
      <c r="C29" s="452"/>
      <c r="D29" s="452"/>
      <c r="E29" s="452"/>
      <c r="F29" s="452"/>
    </row>
    <row r="30" spans="2:6">
      <c r="B30" s="452" t="s">
        <v>975</v>
      </c>
      <c r="C30" s="452"/>
      <c r="D30" s="452"/>
      <c r="E30" s="452"/>
      <c r="F30" s="452"/>
    </row>
    <row r="31" spans="2:6" ht="9.75" customHeight="1">
      <c r="B31" s="456"/>
      <c r="C31" s="456"/>
      <c r="D31" s="456"/>
      <c r="E31" s="456"/>
      <c r="F31" s="456"/>
    </row>
    <row r="32" spans="2:6">
      <c r="B32" s="112"/>
      <c r="C32" s="112"/>
      <c r="D32" s="112"/>
      <c r="E32" s="66"/>
      <c r="F32" s="66"/>
    </row>
    <row r="33" spans="2:6" ht="17.5">
      <c r="B33" s="453" t="s">
        <v>36</v>
      </c>
      <c r="C33" s="453"/>
      <c r="D33" s="453"/>
      <c r="E33" s="453"/>
      <c r="F33" s="453"/>
    </row>
    <row r="34" spans="2:6">
      <c r="B34" s="454" t="s">
        <v>110</v>
      </c>
      <c r="C34" s="454"/>
      <c r="D34" s="454"/>
      <c r="E34" s="454"/>
      <c r="F34" s="454"/>
    </row>
    <row r="35" spans="2:6">
      <c r="B35" s="455"/>
      <c r="C35" s="455"/>
      <c r="D35" s="455"/>
      <c r="E35" s="455"/>
      <c r="F35" s="455"/>
    </row>
    <row r="36" spans="2:6">
      <c r="B36" s="454" t="s">
        <v>35</v>
      </c>
      <c r="C36" s="454" t="s">
        <v>34</v>
      </c>
      <c r="D36" s="454"/>
      <c r="E36" s="454" t="s">
        <v>33</v>
      </c>
      <c r="F36" s="454"/>
    </row>
    <row r="37" spans="2:6">
      <c r="B37" s="454"/>
      <c r="C37" s="454"/>
      <c r="D37" s="454"/>
      <c r="E37" s="137" t="s">
        <v>32</v>
      </c>
      <c r="F37" s="137" t="s">
        <v>31</v>
      </c>
    </row>
    <row r="38" spans="2:6">
      <c r="B38" s="172">
        <v>1</v>
      </c>
      <c r="C38" s="452" t="s">
        <v>881</v>
      </c>
      <c r="D38" s="452"/>
      <c r="E38" s="172"/>
      <c r="F38" s="172"/>
    </row>
    <row r="39" spans="2:6">
      <c r="B39" s="172">
        <v>2</v>
      </c>
      <c r="C39" s="452" t="s">
        <v>882</v>
      </c>
      <c r="D39" s="452"/>
      <c r="E39" s="172"/>
      <c r="F39" s="172"/>
    </row>
    <row r="40" spans="2:6">
      <c r="B40" s="172">
        <v>3</v>
      </c>
      <c r="C40" s="452" t="s">
        <v>883</v>
      </c>
      <c r="D40" s="452"/>
      <c r="E40" s="172"/>
      <c r="F40" s="172"/>
    </row>
    <row r="41" spans="2:6">
      <c r="B41" s="172">
        <v>4</v>
      </c>
      <c r="C41" s="452" t="s">
        <v>884</v>
      </c>
      <c r="D41" s="452"/>
      <c r="E41" s="172"/>
      <c r="F41" s="172"/>
    </row>
    <row r="42" spans="2:6">
      <c r="B42" s="172">
        <v>5</v>
      </c>
      <c r="C42" s="452" t="s">
        <v>885</v>
      </c>
      <c r="D42" s="452"/>
      <c r="E42" s="172"/>
      <c r="F42" s="172"/>
    </row>
    <row r="43" spans="2:6">
      <c r="B43" s="172">
        <v>6</v>
      </c>
      <c r="C43" s="452" t="s">
        <v>886</v>
      </c>
      <c r="D43" s="452"/>
      <c r="E43" s="172"/>
      <c r="F43" s="172"/>
    </row>
    <row r="44" spans="2:6">
      <c r="B44" s="172">
        <v>7</v>
      </c>
      <c r="C44" s="452" t="s">
        <v>887</v>
      </c>
      <c r="D44" s="452"/>
      <c r="E44" s="172"/>
      <c r="F44" s="172"/>
    </row>
    <row r="45" spans="2:6" ht="29.5" customHeight="1">
      <c r="B45" s="172">
        <v>8</v>
      </c>
      <c r="C45" s="452" t="s">
        <v>888</v>
      </c>
      <c r="D45" s="452"/>
      <c r="E45" s="172"/>
      <c r="F45" s="172"/>
    </row>
    <row r="46" spans="2:6">
      <c r="B46" s="172">
        <v>9</v>
      </c>
      <c r="C46" s="452" t="s">
        <v>889</v>
      </c>
      <c r="D46" s="452"/>
      <c r="E46" s="172"/>
      <c r="F46" s="172"/>
    </row>
    <row r="47" spans="2:6">
      <c r="B47" s="172">
        <v>10</v>
      </c>
      <c r="C47" s="452" t="s">
        <v>890</v>
      </c>
      <c r="D47" s="452"/>
      <c r="E47" s="172"/>
      <c r="F47" s="172"/>
    </row>
    <row r="48" spans="2:6">
      <c r="B48" s="172">
        <v>11</v>
      </c>
      <c r="C48" s="452" t="s">
        <v>891</v>
      </c>
      <c r="D48" s="452"/>
      <c r="E48" s="172"/>
      <c r="F48" s="172"/>
    </row>
    <row r="49" spans="2:6">
      <c r="B49" s="172">
        <v>12</v>
      </c>
      <c r="C49" s="452" t="s">
        <v>892</v>
      </c>
      <c r="D49" s="452"/>
      <c r="E49" s="172"/>
      <c r="F49" s="172"/>
    </row>
    <row r="50" spans="2:6">
      <c r="B50" s="172">
        <v>13</v>
      </c>
      <c r="C50" s="452" t="s">
        <v>893</v>
      </c>
      <c r="D50" s="452"/>
      <c r="E50" s="172"/>
      <c r="F50" s="172"/>
    </row>
    <row r="51" spans="2:6">
      <c r="B51" s="172">
        <v>14</v>
      </c>
      <c r="C51" s="452" t="s">
        <v>894</v>
      </c>
      <c r="D51" s="452"/>
      <c r="E51" s="172"/>
      <c r="F51" s="172"/>
    </row>
    <row r="52" spans="2:6">
      <c r="B52" s="172">
        <v>15</v>
      </c>
      <c r="C52" s="452" t="s">
        <v>895</v>
      </c>
      <c r="D52" s="452"/>
      <c r="E52" s="172"/>
      <c r="F52" s="172"/>
    </row>
    <row r="53" spans="2:6">
      <c r="B53" s="172">
        <v>16</v>
      </c>
      <c r="C53" s="452" t="s">
        <v>896</v>
      </c>
      <c r="D53" s="452"/>
      <c r="E53" s="172"/>
      <c r="F53" s="172"/>
    </row>
    <row r="54" spans="2:6">
      <c r="B54" s="172">
        <v>17</v>
      </c>
      <c r="C54" s="452" t="s">
        <v>897</v>
      </c>
      <c r="D54" s="452"/>
      <c r="E54" s="172"/>
      <c r="F54" s="172"/>
    </row>
    <row r="55" spans="2:6">
      <c r="B55" s="172">
        <v>18</v>
      </c>
      <c r="C55" s="452" t="s">
        <v>898</v>
      </c>
      <c r="D55" s="452"/>
      <c r="E55" s="172"/>
      <c r="F55" s="172"/>
    </row>
    <row r="56" spans="2:6">
      <c r="B56" s="172">
        <v>19</v>
      </c>
      <c r="C56" s="452" t="s">
        <v>899</v>
      </c>
      <c r="D56" s="452"/>
      <c r="E56" s="172"/>
      <c r="F56" s="172"/>
    </row>
    <row r="57" spans="2:6">
      <c r="B57" s="425" t="s">
        <v>30</v>
      </c>
      <c r="C57" s="425"/>
      <c r="D57" s="425"/>
      <c r="E57" s="425">
        <f>COUNTIF(E38:E56,"X")</f>
        <v>0</v>
      </c>
      <c r="F57" s="425"/>
    </row>
    <row r="58" spans="2:6" ht="61" customHeight="1">
      <c r="B58" s="452" t="s">
        <v>972</v>
      </c>
      <c r="C58" s="452"/>
      <c r="D58" s="452"/>
      <c r="E58" s="452"/>
      <c r="F58" s="452"/>
    </row>
    <row r="59" spans="2:6">
      <c r="B59" s="452" t="s">
        <v>973</v>
      </c>
      <c r="C59" s="452"/>
      <c r="D59" s="452"/>
      <c r="E59" s="452"/>
      <c r="F59" s="452"/>
    </row>
    <row r="60" spans="2:6">
      <c r="B60" s="452" t="s">
        <v>974</v>
      </c>
      <c r="C60" s="452"/>
      <c r="D60" s="452"/>
      <c r="E60" s="452"/>
      <c r="F60" s="452"/>
    </row>
    <row r="61" spans="2:6">
      <c r="B61" s="452" t="s">
        <v>975</v>
      </c>
      <c r="C61" s="452"/>
      <c r="D61" s="452"/>
      <c r="E61" s="452"/>
      <c r="F61" s="452"/>
    </row>
    <row r="62" spans="2:6" ht="9.75" customHeight="1">
      <c r="B62" s="456"/>
      <c r="C62" s="456"/>
      <c r="D62" s="456"/>
      <c r="E62" s="456"/>
      <c r="F62" s="456"/>
    </row>
    <row r="63" spans="2:6">
      <c r="B63" s="112"/>
      <c r="C63" s="112"/>
      <c r="D63" s="112"/>
      <c r="E63" s="66"/>
      <c r="F63" s="66"/>
    </row>
    <row r="64" spans="2:6" ht="17.5">
      <c r="B64" s="453" t="s">
        <v>36</v>
      </c>
      <c r="C64" s="453"/>
      <c r="D64" s="453"/>
      <c r="E64" s="453"/>
      <c r="F64" s="453"/>
    </row>
    <row r="65" spans="2:6">
      <c r="B65" s="454" t="s">
        <v>110</v>
      </c>
      <c r="C65" s="454"/>
      <c r="D65" s="454"/>
      <c r="E65" s="454"/>
      <c r="F65" s="454"/>
    </row>
    <row r="66" spans="2:6">
      <c r="B66" s="455"/>
      <c r="C66" s="455"/>
      <c r="D66" s="455"/>
      <c r="E66" s="455"/>
      <c r="F66" s="455"/>
    </row>
    <row r="67" spans="2:6">
      <c r="B67" s="454" t="s">
        <v>35</v>
      </c>
      <c r="C67" s="454" t="s">
        <v>34</v>
      </c>
      <c r="D67" s="454"/>
      <c r="E67" s="454" t="s">
        <v>33</v>
      </c>
      <c r="F67" s="454"/>
    </row>
    <row r="68" spans="2:6">
      <c r="B68" s="454"/>
      <c r="C68" s="454"/>
      <c r="D68" s="454"/>
      <c r="E68" s="137" t="s">
        <v>32</v>
      </c>
      <c r="F68" s="137" t="s">
        <v>31</v>
      </c>
    </row>
    <row r="69" spans="2:6">
      <c r="B69" s="172">
        <v>1</v>
      </c>
      <c r="C69" s="452" t="s">
        <v>881</v>
      </c>
      <c r="D69" s="452"/>
      <c r="E69" s="172"/>
      <c r="F69" s="172"/>
    </row>
    <row r="70" spans="2:6">
      <c r="B70" s="172">
        <v>2</v>
      </c>
      <c r="C70" s="452" t="s">
        <v>882</v>
      </c>
      <c r="D70" s="452"/>
      <c r="E70" s="172"/>
      <c r="F70" s="172"/>
    </row>
    <row r="71" spans="2:6">
      <c r="B71" s="172">
        <v>3</v>
      </c>
      <c r="C71" s="452" t="s">
        <v>883</v>
      </c>
      <c r="D71" s="452"/>
      <c r="E71" s="172"/>
      <c r="F71" s="172"/>
    </row>
    <row r="72" spans="2:6">
      <c r="B72" s="172">
        <v>4</v>
      </c>
      <c r="C72" s="452" t="s">
        <v>884</v>
      </c>
      <c r="D72" s="452"/>
      <c r="E72" s="172"/>
      <c r="F72" s="172"/>
    </row>
    <row r="73" spans="2:6">
      <c r="B73" s="172">
        <v>5</v>
      </c>
      <c r="C73" s="452" t="s">
        <v>885</v>
      </c>
      <c r="D73" s="452"/>
      <c r="E73" s="172"/>
      <c r="F73" s="172"/>
    </row>
    <row r="74" spans="2:6">
      <c r="B74" s="172">
        <v>6</v>
      </c>
      <c r="C74" s="452" t="s">
        <v>886</v>
      </c>
      <c r="D74" s="452"/>
      <c r="E74" s="172"/>
      <c r="F74" s="172"/>
    </row>
    <row r="75" spans="2:6">
      <c r="B75" s="172">
        <v>7</v>
      </c>
      <c r="C75" s="452" t="s">
        <v>887</v>
      </c>
      <c r="D75" s="452"/>
      <c r="E75" s="172"/>
      <c r="F75" s="172"/>
    </row>
    <row r="76" spans="2:6" ht="33" customHeight="1">
      <c r="B76" s="172">
        <v>8</v>
      </c>
      <c r="C76" s="452" t="s">
        <v>888</v>
      </c>
      <c r="D76" s="452"/>
      <c r="E76" s="172"/>
      <c r="F76" s="172"/>
    </row>
    <row r="77" spans="2:6">
      <c r="B77" s="172">
        <v>9</v>
      </c>
      <c r="C77" s="452" t="s">
        <v>889</v>
      </c>
      <c r="D77" s="452"/>
      <c r="E77" s="172"/>
      <c r="F77" s="172"/>
    </row>
    <row r="78" spans="2:6">
      <c r="B78" s="172">
        <v>10</v>
      </c>
      <c r="C78" s="452" t="s">
        <v>890</v>
      </c>
      <c r="D78" s="452"/>
      <c r="E78" s="172"/>
      <c r="F78" s="172"/>
    </row>
    <row r="79" spans="2:6">
      <c r="B79" s="172">
        <v>11</v>
      </c>
      <c r="C79" s="452" t="s">
        <v>891</v>
      </c>
      <c r="D79" s="452"/>
      <c r="E79" s="172"/>
      <c r="F79" s="172"/>
    </row>
    <row r="80" spans="2:6">
      <c r="B80" s="172">
        <v>12</v>
      </c>
      <c r="C80" s="452" t="s">
        <v>892</v>
      </c>
      <c r="D80" s="452"/>
      <c r="E80" s="172"/>
      <c r="F80" s="172"/>
    </row>
    <row r="81" spans="2:6">
      <c r="B81" s="172">
        <v>13</v>
      </c>
      <c r="C81" s="452" t="s">
        <v>893</v>
      </c>
      <c r="D81" s="452"/>
      <c r="E81" s="172"/>
      <c r="F81" s="172"/>
    </row>
    <row r="82" spans="2:6">
      <c r="B82" s="172">
        <v>14</v>
      </c>
      <c r="C82" s="452" t="s">
        <v>894</v>
      </c>
      <c r="D82" s="452"/>
      <c r="E82" s="172"/>
      <c r="F82" s="172"/>
    </row>
    <row r="83" spans="2:6">
      <c r="B83" s="172">
        <v>15</v>
      </c>
      <c r="C83" s="452" t="s">
        <v>895</v>
      </c>
      <c r="D83" s="452"/>
      <c r="E83" s="172"/>
      <c r="F83" s="172"/>
    </row>
    <row r="84" spans="2:6">
      <c r="B84" s="172">
        <v>16</v>
      </c>
      <c r="C84" s="452" t="s">
        <v>896</v>
      </c>
      <c r="D84" s="452"/>
      <c r="E84" s="172"/>
      <c r="F84" s="172"/>
    </row>
    <row r="85" spans="2:6">
      <c r="B85" s="172">
        <v>17</v>
      </c>
      <c r="C85" s="452" t="s">
        <v>897</v>
      </c>
      <c r="D85" s="452"/>
      <c r="E85" s="172"/>
      <c r="F85" s="172"/>
    </row>
    <row r="86" spans="2:6">
      <c r="B86" s="172">
        <v>18</v>
      </c>
      <c r="C86" s="452" t="s">
        <v>898</v>
      </c>
      <c r="D86" s="452"/>
      <c r="E86" s="172"/>
      <c r="F86" s="172"/>
    </row>
    <row r="87" spans="2:6">
      <c r="B87" s="172">
        <v>19</v>
      </c>
      <c r="C87" s="452" t="s">
        <v>899</v>
      </c>
      <c r="D87" s="452"/>
      <c r="E87" s="172"/>
      <c r="F87" s="172"/>
    </row>
    <row r="88" spans="2:6">
      <c r="B88" s="425" t="s">
        <v>30</v>
      </c>
      <c r="C88" s="425"/>
      <c r="D88" s="425"/>
      <c r="E88" s="425">
        <f>COUNTIF(E69:E87,"X")</f>
        <v>0</v>
      </c>
      <c r="F88" s="425"/>
    </row>
    <row r="89" spans="2:6" ht="49.5" customHeight="1">
      <c r="B89" s="452" t="s">
        <v>972</v>
      </c>
      <c r="C89" s="452"/>
      <c r="D89" s="452"/>
      <c r="E89" s="452"/>
      <c r="F89" s="452"/>
    </row>
    <row r="90" spans="2:6">
      <c r="B90" s="452" t="s">
        <v>973</v>
      </c>
      <c r="C90" s="452"/>
      <c r="D90" s="452"/>
      <c r="E90" s="452"/>
      <c r="F90" s="452"/>
    </row>
    <row r="91" spans="2:6">
      <c r="B91" s="452" t="s">
        <v>974</v>
      </c>
      <c r="C91" s="452"/>
      <c r="D91" s="452"/>
      <c r="E91" s="452"/>
      <c r="F91" s="452"/>
    </row>
    <row r="92" spans="2:6">
      <c r="B92" s="452" t="s">
        <v>975</v>
      </c>
      <c r="C92" s="452"/>
      <c r="D92" s="452"/>
      <c r="E92" s="452"/>
      <c r="F92" s="452"/>
    </row>
    <row r="93" spans="2:6">
      <c r="B93" s="173"/>
      <c r="C93" s="173"/>
      <c r="D93" s="173"/>
      <c r="E93" s="174"/>
      <c r="F93" s="174"/>
    </row>
    <row r="94" spans="2:6" ht="17.5">
      <c r="B94" s="453" t="s">
        <v>36</v>
      </c>
      <c r="C94" s="453"/>
      <c r="D94" s="453"/>
      <c r="E94" s="453"/>
      <c r="F94" s="453"/>
    </row>
    <row r="95" spans="2:6">
      <c r="B95" s="454" t="s">
        <v>110</v>
      </c>
      <c r="C95" s="454"/>
      <c r="D95" s="454"/>
      <c r="E95" s="454"/>
      <c r="F95" s="454"/>
    </row>
    <row r="96" spans="2:6" ht="33.65" customHeight="1">
      <c r="B96" s="455"/>
      <c r="C96" s="455"/>
      <c r="D96" s="455"/>
      <c r="E96" s="455"/>
      <c r="F96" s="455"/>
    </row>
    <row r="97" spans="2:6">
      <c r="B97" s="454" t="s">
        <v>35</v>
      </c>
      <c r="C97" s="454" t="s">
        <v>34</v>
      </c>
      <c r="D97" s="454"/>
      <c r="E97" s="454" t="s">
        <v>33</v>
      </c>
      <c r="F97" s="454"/>
    </row>
    <row r="98" spans="2:6">
      <c r="B98" s="454"/>
      <c r="C98" s="454"/>
      <c r="D98" s="454"/>
      <c r="E98" s="137" t="s">
        <v>32</v>
      </c>
      <c r="F98" s="137" t="s">
        <v>31</v>
      </c>
    </row>
    <row r="99" spans="2:6">
      <c r="B99" s="172">
        <v>1</v>
      </c>
      <c r="C99" s="452" t="s">
        <v>881</v>
      </c>
      <c r="D99" s="452"/>
      <c r="E99" s="172"/>
      <c r="F99" s="172"/>
    </row>
    <row r="100" spans="2:6">
      <c r="B100" s="172">
        <v>2</v>
      </c>
      <c r="C100" s="452" t="s">
        <v>882</v>
      </c>
      <c r="D100" s="452"/>
      <c r="E100" s="172"/>
      <c r="F100" s="172"/>
    </row>
    <row r="101" spans="2:6">
      <c r="B101" s="172">
        <v>3</v>
      </c>
      <c r="C101" s="452" t="s">
        <v>883</v>
      </c>
      <c r="D101" s="452"/>
      <c r="E101" s="172"/>
      <c r="F101" s="172"/>
    </row>
    <row r="102" spans="2:6" ht="26.15" customHeight="1">
      <c r="B102" s="172">
        <v>4</v>
      </c>
      <c r="C102" s="452" t="s">
        <v>884</v>
      </c>
      <c r="D102" s="452"/>
      <c r="E102" s="172"/>
      <c r="F102" s="172"/>
    </row>
    <row r="103" spans="2:6">
      <c r="B103" s="172">
        <v>5</v>
      </c>
      <c r="C103" s="452" t="s">
        <v>885</v>
      </c>
      <c r="D103" s="452"/>
      <c r="E103" s="172"/>
      <c r="F103" s="172"/>
    </row>
    <row r="104" spans="2:6">
      <c r="B104" s="172">
        <v>6</v>
      </c>
      <c r="C104" s="452" t="s">
        <v>886</v>
      </c>
      <c r="D104" s="452"/>
      <c r="E104" s="172"/>
      <c r="F104" s="172"/>
    </row>
    <row r="105" spans="2:6">
      <c r="B105" s="172">
        <v>7</v>
      </c>
      <c r="C105" s="452" t="s">
        <v>887</v>
      </c>
      <c r="D105" s="452"/>
      <c r="E105" s="172"/>
      <c r="F105" s="172"/>
    </row>
    <row r="106" spans="2:6" ht="30" customHeight="1">
      <c r="B106" s="172">
        <v>8</v>
      </c>
      <c r="C106" s="452" t="s">
        <v>888</v>
      </c>
      <c r="D106" s="452"/>
      <c r="E106" s="172"/>
      <c r="F106" s="172"/>
    </row>
    <row r="107" spans="2:6">
      <c r="B107" s="172">
        <v>9</v>
      </c>
      <c r="C107" s="452" t="s">
        <v>889</v>
      </c>
      <c r="D107" s="452"/>
      <c r="E107" s="172"/>
      <c r="F107" s="172"/>
    </row>
    <row r="108" spans="2:6">
      <c r="B108" s="172">
        <v>10</v>
      </c>
      <c r="C108" s="452" t="s">
        <v>890</v>
      </c>
      <c r="D108" s="452"/>
      <c r="E108" s="172"/>
      <c r="F108" s="172"/>
    </row>
    <row r="109" spans="2:6">
      <c r="B109" s="172">
        <v>11</v>
      </c>
      <c r="C109" s="452" t="s">
        <v>891</v>
      </c>
      <c r="D109" s="452"/>
      <c r="E109" s="172"/>
      <c r="F109" s="172"/>
    </row>
    <row r="110" spans="2:6">
      <c r="B110" s="172">
        <v>12</v>
      </c>
      <c r="C110" s="452" t="s">
        <v>892</v>
      </c>
      <c r="D110" s="452"/>
      <c r="E110" s="172"/>
      <c r="F110" s="172"/>
    </row>
    <row r="111" spans="2:6">
      <c r="B111" s="172">
        <v>13</v>
      </c>
      <c r="C111" s="452" t="s">
        <v>893</v>
      </c>
      <c r="D111" s="452"/>
      <c r="E111" s="172"/>
      <c r="F111" s="172"/>
    </row>
    <row r="112" spans="2:6">
      <c r="B112" s="172">
        <v>14</v>
      </c>
      <c r="C112" s="452" t="s">
        <v>894</v>
      </c>
      <c r="D112" s="452"/>
      <c r="E112" s="172"/>
      <c r="F112" s="172"/>
    </row>
    <row r="113" spans="2:6">
      <c r="B113" s="172">
        <v>15</v>
      </c>
      <c r="C113" s="452" t="s">
        <v>895</v>
      </c>
      <c r="D113" s="452"/>
      <c r="E113" s="172"/>
      <c r="F113" s="172"/>
    </row>
    <row r="114" spans="2:6">
      <c r="B114" s="172">
        <v>16</v>
      </c>
      <c r="C114" s="452" t="s">
        <v>896</v>
      </c>
      <c r="D114" s="452"/>
      <c r="E114" s="172"/>
      <c r="F114" s="172"/>
    </row>
    <row r="115" spans="2:6">
      <c r="B115" s="172">
        <v>17</v>
      </c>
      <c r="C115" s="452" t="s">
        <v>897</v>
      </c>
      <c r="D115" s="452"/>
      <c r="E115" s="172"/>
      <c r="F115" s="172"/>
    </row>
    <row r="116" spans="2:6">
      <c r="B116" s="172">
        <v>18</v>
      </c>
      <c r="C116" s="452" t="s">
        <v>898</v>
      </c>
      <c r="D116" s="452"/>
      <c r="E116" s="172"/>
      <c r="F116" s="172"/>
    </row>
    <row r="117" spans="2:6">
      <c r="B117" s="172">
        <v>19</v>
      </c>
      <c r="C117" s="452" t="s">
        <v>899</v>
      </c>
      <c r="D117" s="452"/>
      <c r="E117" s="172"/>
      <c r="F117" s="172"/>
    </row>
    <row r="118" spans="2:6">
      <c r="B118" s="425" t="s">
        <v>30</v>
      </c>
      <c r="C118" s="425"/>
      <c r="D118" s="425"/>
      <c r="E118" s="425">
        <f>COUNTIF(E99:E117,"X")</f>
        <v>0</v>
      </c>
      <c r="F118" s="425"/>
    </row>
    <row r="119" spans="2:6" ht="64.5" customHeight="1">
      <c r="B119" s="452" t="s">
        <v>972</v>
      </c>
      <c r="C119" s="452"/>
      <c r="D119" s="452"/>
      <c r="E119" s="452"/>
      <c r="F119" s="452"/>
    </row>
    <row r="120" spans="2:6">
      <c r="B120" s="452" t="s">
        <v>973</v>
      </c>
      <c r="C120" s="452"/>
      <c r="D120" s="452"/>
      <c r="E120" s="452"/>
      <c r="F120" s="452"/>
    </row>
    <row r="121" spans="2:6">
      <c r="B121" s="452" t="s">
        <v>974</v>
      </c>
      <c r="C121" s="452"/>
      <c r="D121" s="452"/>
      <c r="E121" s="452"/>
      <c r="F121" s="452"/>
    </row>
    <row r="122" spans="2:6">
      <c r="B122" s="452" t="s">
        <v>975</v>
      </c>
      <c r="C122" s="452"/>
      <c r="D122" s="452"/>
      <c r="E122" s="452"/>
      <c r="F122" s="452"/>
    </row>
  </sheetData>
  <mergeCells count="126">
    <mergeCell ref="B27:F27"/>
    <mergeCell ref="B28:F28"/>
    <mergeCell ref="B29:F29"/>
    <mergeCell ref="B30:F30"/>
    <mergeCell ref="C17:D17"/>
    <mergeCell ref="C18:D18"/>
    <mergeCell ref="C19:D19"/>
    <mergeCell ref="C21:D21"/>
    <mergeCell ref="C22:D22"/>
    <mergeCell ref="C23:D23"/>
    <mergeCell ref="C25:D25"/>
    <mergeCell ref="B26:D26"/>
    <mergeCell ref="E26:F26"/>
    <mergeCell ref="C20:D20"/>
    <mergeCell ref="C24:D24"/>
    <mergeCell ref="B33:F33"/>
    <mergeCell ref="B36:B37"/>
    <mergeCell ref="C36:D37"/>
    <mergeCell ref="E36:F36"/>
    <mergeCell ref="C38:D38"/>
    <mergeCell ref="B34:F34"/>
    <mergeCell ref="B35:F35"/>
    <mergeCell ref="B2:F2"/>
    <mergeCell ref="C15:D15"/>
    <mergeCell ref="B5:B6"/>
    <mergeCell ref="C5:D6"/>
    <mergeCell ref="E5:F5"/>
    <mergeCell ref="C7:D7"/>
    <mergeCell ref="C8:D8"/>
    <mergeCell ref="C9:D9"/>
    <mergeCell ref="C10:D10"/>
    <mergeCell ref="C11:D11"/>
    <mergeCell ref="C12:D12"/>
    <mergeCell ref="C13:D13"/>
    <mergeCell ref="C14:D14"/>
    <mergeCell ref="B3:F3"/>
    <mergeCell ref="B4:F4"/>
    <mergeCell ref="B31:F31"/>
    <mergeCell ref="C16:D16"/>
    <mergeCell ref="C39:D39"/>
    <mergeCell ref="C40:D40"/>
    <mergeCell ref="C41:D41"/>
    <mergeCell ref="C42:D42"/>
    <mergeCell ref="C43:D43"/>
    <mergeCell ref="C55:D55"/>
    <mergeCell ref="C51:D51"/>
    <mergeCell ref="C56:D56"/>
    <mergeCell ref="B57:D57"/>
    <mergeCell ref="C49:D49"/>
    <mergeCell ref="C50:D50"/>
    <mergeCell ref="C52:D52"/>
    <mergeCell ref="C53:D53"/>
    <mergeCell ref="C54:D54"/>
    <mergeCell ref="B59:F59"/>
    <mergeCell ref="B60:F60"/>
    <mergeCell ref="B61:F61"/>
    <mergeCell ref="B62:F62"/>
    <mergeCell ref="C44:D44"/>
    <mergeCell ref="C45:D45"/>
    <mergeCell ref="C46:D46"/>
    <mergeCell ref="C47:D47"/>
    <mergeCell ref="C48:D48"/>
    <mergeCell ref="E57:F57"/>
    <mergeCell ref="B58:F58"/>
    <mergeCell ref="C69:D69"/>
    <mergeCell ref="C70:D70"/>
    <mergeCell ref="C71:D71"/>
    <mergeCell ref="C72:D72"/>
    <mergeCell ref="C73:D73"/>
    <mergeCell ref="B64:F64"/>
    <mergeCell ref="B65:F65"/>
    <mergeCell ref="B66:F66"/>
    <mergeCell ref="B67:B68"/>
    <mergeCell ref="C67:D68"/>
    <mergeCell ref="E67:F67"/>
    <mergeCell ref="C79:D79"/>
    <mergeCell ref="C80:D80"/>
    <mergeCell ref="C81:D81"/>
    <mergeCell ref="C82:D82"/>
    <mergeCell ref="C83:D83"/>
    <mergeCell ref="C74:D74"/>
    <mergeCell ref="C75:D75"/>
    <mergeCell ref="C76:D76"/>
    <mergeCell ref="C77:D77"/>
    <mergeCell ref="C78:D78"/>
    <mergeCell ref="E88:F88"/>
    <mergeCell ref="B89:F89"/>
    <mergeCell ref="B90:F90"/>
    <mergeCell ref="B91:F91"/>
    <mergeCell ref="B92:F92"/>
    <mergeCell ref="C84:D84"/>
    <mergeCell ref="C85:D85"/>
    <mergeCell ref="C86:D86"/>
    <mergeCell ref="C87:D87"/>
    <mergeCell ref="B88:D88"/>
    <mergeCell ref="C99:D99"/>
    <mergeCell ref="C100:D100"/>
    <mergeCell ref="C101:D101"/>
    <mergeCell ref="C102:D102"/>
    <mergeCell ref="C103:D103"/>
    <mergeCell ref="B94:F94"/>
    <mergeCell ref="B95:F95"/>
    <mergeCell ref="B96:F96"/>
    <mergeCell ref="B97:B98"/>
    <mergeCell ref="C97:D98"/>
    <mergeCell ref="E97:F97"/>
    <mergeCell ref="C109:D109"/>
    <mergeCell ref="C110:D110"/>
    <mergeCell ref="C111:D111"/>
    <mergeCell ref="C112:D112"/>
    <mergeCell ref="C113:D113"/>
    <mergeCell ref="C104:D104"/>
    <mergeCell ref="C105:D105"/>
    <mergeCell ref="C106:D106"/>
    <mergeCell ref="C107:D107"/>
    <mergeCell ref="C108:D108"/>
    <mergeCell ref="E118:F118"/>
    <mergeCell ref="B119:F119"/>
    <mergeCell ref="B120:F120"/>
    <mergeCell ref="B121:F121"/>
    <mergeCell ref="B122:F122"/>
    <mergeCell ref="C114:D114"/>
    <mergeCell ref="C115:D115"/>
    <mergeCell ref="C116:D116"/>
    <mergeCell ref="C117:D117"/>
    <mergeCell ref="B118:D118"/>
  </mergeCells>
  <dataValidations count="1">
    <dataValidation type="list" allowBlank="1" showInputMessage="1" showErrorMessage="1" sqref="E7:F25 E38:F56 E69:F87 E99:F117" xr:uid="{00000000-0002-0000-0400-000000000000}">
      <formula1>"X"</formula1>
    </dataValidation>
  </dataValidations>
  <printOptions horizontalCentered="1"/>
  <pageMargins left="0.25" right="0.25" top="0.75" bottom="0.75" header="0.3" footer="0.3"/>
  <pageSetup scale="2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9698D-F262-490C-955C-3B3DF9E7E085}">
  <sheetPr>
    <pageSetUpPr fitToPage="1"/>
  </sheetPr>
  <dimension ref="A1:G14"/>
  <sheetViews>
    <sheetView showGridLines="0" view="pageBreakPreview" zoomScale="70" zoomScaleNormal="85" zoomScaleSheetLayoutView="70" workbookViewId="0">
      <selection activeCell="Q13" sqref="Q13"/>
    </sheetView>
  </sheetViews>
  <sheetFormatPr baseColWidth="10" defaultColWidth="11.453125" defaultRowHeight="13.5"/>
  <cols>
    <col min="1" max="1" width="1.81640625" style="17" customWidth="1"/>
    <col min="2" max="2" width="21.7265625" style="17" customWidth="1"/>
    <col min="3" max="3" width="18" style="17" customWidth="1"/>
    <col min="4" max="6" width="16" style="17" customWidth="1"/>
    <col min="7" max="7" width="17.54296875" style="17" customWidth="1"/>
    <col min="8" max="8" width="1.54296875" style="17" customWidth="1"/>
    <col min="9" max="9" width="2" style="17" customWidth="1"/>
    <col min="10" max="16384" width="11.453125" style="17"/>
  </cols>
  <sheetData>
    <row r="1" spans="1:7" ht="9.75" customHeight="1"/>
    <row r="2" spans="1:7" ht="27" customHeight="1">
      <c r="B2" s="459" t="s">
        <v>345</v>
      </c>
      <c r="C2" s="460" t="s">
        <v>360</v>
      </c>
      <c r="D2" s="460"/>
      <c r="E2" s="460"/>
      <c r="F2" s="460"/>
      <c r="G2" s="460"/>
    </row>
    <row r="3" spans="1:7" ht="27" customHeight="1">
      <c r="B3" s="459"/>
      <c r="C3" s="70" t="s">
        <v>361</v>
      </c>
      <c r="D3" s="70" t="s">
        <v>362</v>
      </c>
      <c r="E3" s="70" t="s">
        <v>363</v>
      </c>
      <c r="F3" s="70" t="s">
        <v>364</v>
      </c>
      <c r="G3" s="70" t="s">
        <v>365</v>
      </c>
    </row>
    <row r="4" spans="1:7" ht="31.5" customHeight="1">
      <c r="B4" s="458" t="s">
        <v>366</v>
      </c>
      <c r="C4" s="113" t="s">
        <v>367</v>
      </c>
      <c r="D4" s="113" t="s">
        <v>368</v>
      </c>
      <c r="E4" s="114" t="s">
        <v>369</v>
      </c>
      <c r="F4" s="114" t="s">
        <v>370</v>
      </c>
      <c r="G4" s="114" t="s">
        <v>371</v>
      </c>
    </row>
    <row r="5" spans="1:7" ht="31.5" customHeight="1">
      <c r="B5" s="458"/>
      <c r="C5" s="113" t="s">
        <v>372</v>
      </c>
      <c r="D5" s="113" t="s">
        <v>372</v>
      </c>
      <c r="E5" s="114" t="s">
        <v>373</v>
      </c>
      <c r="F5" s="114" t="s">
        <v>373</v>
      </c>
      <c r="G5" s="114" t="s">
        <v>373</v>
      </c>
    </row>
    <row r="6" spans="1:7" ht="31.5" customHeight="1">
      <c r="B6" s="458" t="s">
        <v>374</v>
      </c>
      <c r="C6" s="115" t="s">
        <v>375</v>
      </c>
      <c r="D6" s="113" t="s">
        <v>376</v>
      </c>
      <c r="E6" s="113" t="s">
        <v>377</v>
      </c>
      <c r="F6" s="114" t="s">
        <v>378</v>
      </c>
      <c r="G6" s="114" t="s">
        <v>379</v>
      </c>
    </row>
    <row r="7" spans="1:7" ht="31.5" customHeight="1">
      <c r="B7" s="458"/>
      <c r="C7" s="115" t="s">
        <v>380</v>
      </c>
      <c r="D7" s="113" t="s">
        <v>372</v>
      </c>
      <c r="E7" s="113" t="s">
        <v>372</v>
      </c>
      <c r="F7" s="114" t="s">
        <v>373</v>
      </c>
      <c r="G7" s="114" t="s">
        <v>373</v>
      </c>
    </row>
    <row r="8" spans="1:7" ht="31.5" customHeight="1">
      <c r="B8" s="458" t="s">
        <v>381</v>
      </c>
      <c r="C8" s="116" t="s">
        <v>382</v>
      </c>
      <c r="D8" s="115" t="s">
        <v>383</v>
      </c>
      <c r="E8" s="113" t="s">
        <v>384</v>
      </c>
      <c r="F8" s="114" t="s">
        <v>377</v>
      </c>
      <c r="G8" s="114" t="s">
        <v>369</v>
      </c>
    </row>
    <row r="9" spans="1:7" ht="31.5" customHeight="1">
      <c r="B9" s="458"/>
      <c r="C9" s="116" t="s">
        <v>385</v>
      </c>
      <c r="D9" s="115" t="s">
        <v>380</v>
      </c>
      <c r="E9" s="113" t="s">
        <v>372</v>
      </c>
      <c r="F9" s="114" t="s">
        <v>373</v>
      </c>
      <c r="G9" s="114" t="s">
        <v>373</v>
      </c>
    </row>
    <row r="10" spans="1:7" ht="31.5" customHeight="1">
      <c r="B10" s="458" t="s">
        <v>386</v>
      </c>
      <c r="C10" s="116" t="s">
        <v>387</v>
      </c>
      <c r="D10" s="116" t="s">
        <v>375</v>
      </c>
      <c r="E10" s="115" t="s">
        <v>383</v>
      </c>
      <c r="F10" s="113" t="s">
        <v>376</v>
      </c>
      <c r="G10" s="114" t="s">
        <v>368</v>
      </c>
    </row>
    <row r="11" spans="1:7" ht="31.5" customHeight="1">
      <c r="B11" s="458"/>
      <c r="C11" s="116" t="s">
        <v>385</v>
      </c>
      <c r="D11" s="116" t="s">
        <v>385</v>
      </c>
      <c r="E11" s="115" t="s">
        <v>380</v>
      </c>
      <c r="F11" s="113" t="s">
        <v>372</v>
      </c>
      <c r="G11" s="114" t="s">
        <v>373</v>
      </c>
    </row>
    <row r="12" spans="1:7" ht="31.5" customHeight="1">
      <c r="A12" s="17" t="s">
        <v>38</v>
      </c>
      <c r="B12" s="458" t="s">
        <v>388</v>
      </c>
      <c r="C12" s="116" t="s">
        <v>389</v>
      </c>
      <c r="D12" s="116" t="s">
        <v>387</v>
      </c>
      <c r="E12" s="115" t="s">
        <v>382</v>
      </c>
      <c r="F12" s="113" t="s">
        <v>375</v>
      </c>
      <c r="G12" s="113" t="s">
        <v>367</v>
      </c>
    </row>
    <row r="13" spans="1:7" ht="31.5" customHeight="1">
      <c r="B13" s="458"/>
      <c r="C13" s="116" t="s">
        <v>385</v>
      </c>
      <c r="D13" s="116" t="s">
        <v>385</v>
      </c>
      <c r="E13" s="115" t="s">
        <v>380</v>
      </c>
      <c r="F13" s="113" t="s">
        <v>372</v>
      </c>
      <c r="G13" s="113" t="s">
        <v>372</v>
      </c>
    </row>
    <row r="14" spans="1:7" ht="8.25" customHeight="1"/>
  </sheetData>
  <mergeCells count="7">
    <mergeCell ref="B12:B13"/>
    <mergeCell ref="B2:B3"/>
    <mergeCell ref="C2:G2"/>
    <mergeCell ref="B4:B5"/>
    <mergeCell ref="B6:B7"/>
    <mergeCell ref="B8:B9"/>
    <mergeCell ref="B10:B11"/>
  </mergeCells>
  <printOptions horizontalCentered="1"/>
  <pageMargins left="0.25" right="0.25"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2D2EE-C6DE-4476-8A07-1D92A10A8A5F}">
  <sheetPr>
    <pageSetUpPr fitToPage="1"/>
  </sheetPr>
  <dimension ref="B1:C11"/>
  <sheetViews>
    <sheetView showGridLines="0" view="pageBreakPreview" zoomScale="70" zoomScaleNormal="100" zoomScaleSheetLayoutView="70" workbookViewId="0">
      <selection activeCell="H10" sqref="H10"/>
    </sheetView>
  </sheetViews>
  <sheetFormatPr baseColWidth="10" defaultColWidth="11.453125" defaultRowHeight="13.5"/>
  <cols>
    <col min="1" max="1" width="1.7265625" style="16" customWidth="1"/>
    <col min="2" max="2" width="27.453125" style="16" customWidth="1"/>
    <col min="3" max="3" width="92.7265625" style="19" customWidth="1"/>
    <col min="4" max="4" width="1.54296875" style="16" customWidth="1"/>
    <col min="5" max="6" width="11.54296875" style="16" customWidth="1"/>
    <col min="7" max="16384" width="11.453125" style="16"/>
  </cols>
  <sheetData>
    <row r="1" spans="2:3" ht="8.25" customHeight="1"/>
    <row r="2" spans="2:3" ht="15.75" customHeight="1">
      <c r="B2" s="461" t="s">
        <v>400</v>
      </c>
      <c r="C2" s="461"/>
    </row>
    <row r="3" spans="2:3" ht="45.75" customHeight="1">
      <c r="B3" s="175" t="s">
        <v>225</v>
      </c>
      <c r="C3" s="176" t="s">
        <v>392</v>
      </c>
    </row>
    <row r="4" spans="2:3" ht="45.75" customHeight="1">
      <c r="B4" s="175" t="s">
        <v>226</v>
      </c>
      <c r="C4" s="176" t="s">
        <v>393</v>
      </c>
    </row>
    <row r="5" spans="2:3" ht="68.5" customHeight="1">
      <c r="B5" s="175" t="s">
        <v>227</v>
      </c>
      <c r="C5" s="176" t="s">
        <v>394</v>
      </c>
    </row>
    <row r="6" spans="2:3" ht="45.75" customHeight="1">
      <c r="B6" s="175" t="s">
        <v>228</v>
      </c>
      <c r="C6" s="176" t="s">
        <v>395</v>
      </c>
    </row>
    <row r="7" spans="2:3" ht="45.75" customHeight="1">
      <c r="B7" s="175" t="s">
        <v>229</v>
      </c>
      <c r="C7" s="176" t="s">
        <v>396</v>
      </c>
    </row>
    <row r="8" spans="2:3" ht="45.75" customHeight="1">
      <c r="B8" s="175" t="s">
        <v>399</v>
      </c>
      <c r="C8" s="176" t="s">
        <v>397</v>
      </c>
    </row>
    <row r="9" spans="2:3" ht="45.75" customHeight="1">
      <c r="B9" s="175" t="s">
        <v>230</v>
      </c>
      <c r="C9" s="176" t="s">
        <v>398</v>
      </c>
    </row>
    <row r="10" spans="2:3" ht="45.75" customHeight="1">
      <c r="B10" s="175" t="s">
        <v>104</v>
      </c>
      <c r="C10" s="176" t="s">
        <v>28</v>
      </c>
    </row>
    <row r="11" spans="2:3" ht="54">
      <c r="B11" s="175" t="s">
        <v>231</v>
      </c>
      <c r="C11" s="176" t="s">
        <v>82</v>
      </c>
    </row>
  </sheetData>
  <mergeCells count="1">
    <mergeCell ref="B2:C2"/>
  </mergeCells>
  <printOptions horizontalCentered="1"/>
  <pageMargins left="0.70866141732283472" right="0.70866141732283472" top="0.74803149606299213" bottom="0.74803149606299213" header="0.31496062992125984" footer="0.31496062992125984"/>
  <pageSetup scale="9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FECF-120F-4B6E-9D54-C1FE4183018C}">
  <sheetPr>
    <pageSetUpPr fitToPage="1"/>
  </sheetPr>
  <dimension ref="B1:F27"/>
  <sheetViews>
    <sheetView showGridLines="0" view="pageBreakPreview" zoomScale="70" zoomScaleNormal="100" zoomScaleSheetLayoutView="70" workbookViewId="0">
      <selection activeCell="Q44" sqref="Q44"/>
    </sheetView>
  </sheetViews>
  <sheetFormatPr baseColWidth="10" defaultColWidth="11.453125" defaultRowHeight="13.5"/>
  <cols>
    <col min="1" max="1" width="2.1796875" style="18" customWidth="1"/>
    <col min="2" max="2" width="11.453125" style="18"/>
    <col min="3" max="3" width="9.453125" style="18" customWidth="1"/>
    <col min="4" max="4" width="36.453125" style="18" customWidth="1"/>
    <col min="5" max="6" width="13.81640625" style="18" customWidth="1"/>
    <col min="7" max="7" width="1.81640625" style="18" customWidth="1"/>
    <col min="8" max="16384" width="11.453125" style="18"/>
  </cols>
  <sheetData>
    <row r="1" spans="2:6" ht="8.25" customHeight="1"/>
    <row r="2" spans="2:6" ht="18.75" customHeight="1">
      <c r="B2" s="463" t="s">
        <v>40</v>
      </c>
      <c r="C2" s="463"/>
      <c r="D2" s="463"/>
      <c r="E2" s="463"/>
      <c r="F2" s="463"/>
    </row>
    <row r="3" spans="2:6" ht="18.75" customHeight="1">
      <c r="B3" s="463" t="s">
        <v>41</v>
      </c>
      <c r="C3" s="463"/>
      <c r="D3" s="462" t="s">
        <v>42</v>
      </c>
      <c r="E3" s="462"/>
      <c r="F3" s="462"/>
    </row>
    <row r="4" spans="2:6" ht="18.75" customHeight="1">
      <c r="B4" s="463"/>
      <c r="C4" s="463"/>
      <c r="D4" s="462" t="s">
        <v>43</v>
      </c>
      <c r="E4" s="462"/>
      <c r="F4" s="462"/>
    </row>
    <row r="5" spans="2:6" ht="18.75" customHeight="1">
      <c r="B5" s="463"/>
      <c r="C5" s="463"/>
      <c r="D5" s="462" t="s">
        <v>44</v>
      </c>
      <c r="E5" s="462"/>
      <c r="F5" s="462"/>
    </row>
    <row r="6" spans="2:6" ht="18.75" customHeight="1">
      <c r="B6" s="463"/>
      <c r="C6" s="463"/>
      <c r="D6" s="462" t="s">
        <v>45</v>
      </c>
      <c r="E6" s="462"/>
      <c r="F6" s="462"/>
    </row>
    <row r="7" spans="2:6" ht="18.75" customHeight="1">
      <c r="B7" s="463"/>
      <c r="C7" s="463"/>
      <c r="D7" s="462" t="s">
        <v>46</v>
      </c>
      <c r="E7" s="462"/>
      <c r="F7" s="462"/>
    </row>
    <row r="8" spans="2:6" ht="18.75" customHeight="1">
      <c r="B8" s="463"/>
      <c r="C8" s="463"/>
      <c r="D8" s="462" t="s">
        <v>47</v>
      </c>
      <c r="E8" s="462"/>
      <c r="F8" s="462"/>
    </row>
    <row r="9" spans="2:6" ht="18.75" customHeight="1">
      <c r="B9" s="463"/>
      <c r="C9" s="463"/>
      <c r="D9" s="462" t="s">
        <v>48</v>
      </c>
      <c r="E9" s="462"/>
      <c r="F9" s="462"/>
    </row>
    <row r="10" spans="2:6" ht="18.75" customHeight="1">
      <c r="B10" s="463"/>
      <c r="C10" s="463"/>
      <c r="D10" s="462" t="s">
        <v>49</v>
      </c>
      <c r="E10" s="462"/>
      <c r="F10" s="462"/>
    </row>
    <row r="11" spans="2:6" ht="18.75" customHeight="1">
      <c r="B11" s="463" t="s">
        <v>50</v>
      </c>
      <c r="C11" s="463"/>
      <c r="D11" s="462" t="s">
        <v>15</v>
      </c>
      <c r="E11" s="462"/>
      <c r="F11" s="462"/>
    </row>
    <row r="12" spans="2:6" ht="18.75" customHeight="1">
      <c r="B12" s="463"/>
      <c r="C12" s="463"/>
      <c r="D12" s="462" t="s">
        <v>51</v>
      </c>
      <c r="E12" s="462"/>
      <c r="F12" s="462"/>
    </row>
    <row r="13" spans="2:6" ht="18.75" customHeight="1">
      <c r="B13" s="463"/>
      <c r="C13" s="463"/>
      <c r="D13" s="462" t="s">
        <v>52</v>
      </c>
      <c r="E13" s="462"/>
      <c r="F13" s="462"/>
    </row>
    <row r="14" spans="2:6" ht="18.75" customHeight="1">
      <c r="B14" s="463"/>
      <c r="C14" s="463"/>
      <c r="D14" s="462" t="s">
        <v>53</v>
      </c>
      <c r="E14" s="462"/>
      <c r="F14" s="462"/>
    </row>
    <row r="15" spans="2:6" ht="18.75" customHeight="1">
      <c r="B15" s="463"/>
      <c r="C15" s="463"/>
      <c r="D15" s="462" t="s">
        <v>54</v>
      </c>
      <c r="E15" s="462"/>
      <c r="F15" s="462"/>
    </row>
    <row r="16" spans="2:6" ht="18.75" customHeight="1">
      <c r="B16" s="463"/>
      <c r="C16" s="463"/>
      <c r="D16" s="462" t="s">
        <v>55</v>
      </c>
      <c r="E16" s="462"/>
      <c r="F16" s="462"/>
    </row>
    <row r="17" spans="2:6" ht="18.75" customHeight="1">
      <c r="B17" s="463"/>
      <c r="C17" s="463"/>
      <c r="D17" s="462" t="s">
        <v>56</v>
      </c>
      <c r="E17" s="462"/>
      <c r="F17" s="462"/>
    </row>
    <row r="18" spans="2:6" ht="18.75" customHeight="1">
      <c r="B18" s="463"/>
      <c r="C18" s="463"/>
      <c r="D18" s="462" t="s">
        <v>57</v>
      </c>
      <c r="E18" s="462"/>
      <c r="F18" s="462"/>
    </row>
    <row r="19" spans="2:6" ht="18.75" customHeight="1">
      <c r="B19" s="463"/>
      <c r="C19" s="463"/>
      <c r="D19" s="462" t="s">
        <v>58</v>
      </c>
      <c r="E19" s="462"/>
      <c r="F19" s="462"/>
    </row>
    <row r="20" spans="2:6" ht="18.75" customHeight="1">
      <c r="B20" s="463"/>
      <c r="C20" s="463"/>
      <c r="D20" s="462" t="s">
        <v>59</v>
      </c>
      <c r="E20" s="462"/>
      <c r="F20" s="462"/>
    </row>
    <row r="21" spans="2:6" ht="18.75" customHeight="1">
      <c r="B21" s="463"/>
      <c r="C21" s="463"/>
      <c r="D21" s="462" t="s">
        <v>60</v>
      </c>
      <c r="E21" s="462"/>
      <c r="F21" s="462"/>
    </row>
    <row r="22" spans="2:6" ht="18.75" customHeight="1">
      <c r="B22" s="463"/>
      <c r="C22" s="463"/>
      <c r="D22" s="462" t="s">
        <v>61</v>
      </c>
      <c r="E22" s="462"/>
      <c r="F22" s="462"/>
    </row>
    <row r="23" spans="2:6" ht="18.75" customHeight="1">
      <c r="B23" s="463"/>
      <c r="C23" s="463"/>
      <c r="D23" s="462" t="s">
        <v>62</v>
      </c>
      <c r="E23" s="462"/>
      <c r="F23" s="462"/>
    </row>
    <row r="24" spans="2:6" ht="18.75" customHeight="1">
      <c r="B24" s="463"/>
      <c r="C24" s="463"/>
      <c r="D24" s="462" t="s">
        <v>63</v>
      </c>
      <c r="E24" s="462"/>
      <c r="F24" s="462"/>
    </row>
    <row r="25" spans="2:6" ht="18.75" customHeight="1">
      <c r="B25" s="463" t="s">
        <v>64</v>
      </c>
      <c r="C25" s="463"/>
      <c r="D25" s="462" t="s">
        <v>65</v>
      </c>
      <c r="E25" s="462"/>
      <c r="F25" s="462"/>
    </row>
    <row r="26" spans="2:6" ht="18.75" customHeight="1">
      <c r="B26" s="463"/>
      <c r="C26" s="463"/>
      <c r="D26" s="462" t="s">
        <v>66</v>
      </c>
      <c r="E26" s="462"/>
      <c r="F26" s="462"/>
    </row>
    <row r="27" spans="2:6" ht="7.5" customHeight="1"/>
  </sheetData>
  <mergeCells count="28">
    <mergeCell ref="D21:F21"/>
    <mergeCell ref="D22:F22"/>
    <mergeCell ref="B2:F2"/>
    <mergeCell ref="B3:C10"/>
    <mergeCell ref="D3:F3"/>
    <mergeCell ref="D4:F4"/>
    <mergeCell ref="D5:F5"/>
    <mergeCell ref="D6:F6"/>
    <mergeCell ref="D7:F7"/>
    <mergeCell ref="D8:F8"/>
    <mergeCell ref="D9:F9"/>
    <mergeCell ref="D10:F10"/>
    <mergeCell ref="D23:F23"/>
    <mergeCell ref="D24:F24"/>
    <mergeCell ref="B25:C26"/>
    <mergeCell ref="D25:F25"/>
    <mergeCell ref="D26:F26"/>
    <mergeCell ref="B11:C24"/>
    <mergeCell ref="D11:F11"/>
    <mergeCell ref="D12:F12"/>
    <mergeCell ref="D13:F13"/>
    <mergeCell ref="D14:F14"/>
    <mergeCell ref="D15:F15"/>
    <mergeCell ref="D16:F16"/>
    <mergeCell ref="D17:F17"/>
    <mergeCell ref="D18:F18"/>
    <mergeCell ref="D19:F19"/>
    <mergeCell ref="D20:F20"/>
  </mergeCells>
  <printOptions horizontalCentered="1"/>
  <pageMargins left="0.25" right="0.25"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AC23B-BC27-4567-A040-EA547D3CC251}">
  <sheetPr>
    <pageSetUpPr fitToPage="1"/>
  </sheetPr>
  <dimension ref="B1:C11"/>
  <sheetViews>
    <sheetView showGridLines="0" view="pageBreakPreview" zoomScaleNormal="100" zoomScaleSheetLayoutView="100" workbookViewId="0">
      <selection activeCell="C2" sqref="B2:C2"/>
    </sheetView>
  </sheetViews>
  <sheetFormatPr baseColWidth="10" defaultColWidth="11.453125" defaultRowHeight="13.5"/>
  <cols>
    <col min="1" max="1" width="1.81640625" style="17" customWidth="1"/>
    <col min="2" max="2" width="17.453125" style="17" customWidth="1"/>
    <col min="3" max="3" width="73.54296875" style="17" customWidth="1"/>
    <col min="4" max="4" width="1.54296875" style="17" customWidth="1"/>
    <col min="5" max="5" width="12.54296875" style="17" customWidth="1"/>
    <col min="6" max="16384" width="11.453125" style="17"/>
  </cols>
  <sheetData>
    <row r="1" spans="2:3" ht="9.75" customHeight="1"/>
    <row r="2" spans="2:3" ht="27">
      <c r="B2" s="69" t="s">
        <v>67</v>
      </c>
      <c r="C2" s="111" t="s">
        <v>68</v>
      </c>
    </row>
    <row r="3" spans="2:3" ht="18" customHeight="1">
      <c r="B3" s="464" t="s">
        <v>6</v>
      </c>
      <c r="C3" s="70" t="s">
        <v>390</v>
      </c>
    </row>
    <row r="4" spans="2:3" ht="43.5" customHeight="1">
      <c r="B4" s="464"/>
      <c r="C4" s="71" t="s">
        <v>69</v>
      </c>
    </row>
    <row r="5" spans="2:3">
      <c r="B5" s="465" t="s">
        <v>7</v>
      </c>
      <c r="C5" s="70" t="s">
        <v>315</v>
      </c>
    </row>
    <row r="6" spans="2:3" ht="58.5" customHeight="1">
      <c r="B6" s="465"/>
      <c r="C6" s="71" t="s">
        <v>70</v>
      </c>
    </row>
    <row r="7" spans="2:3">
      <c r="B7" s="466" t="s">
        <v>8</v>
      </c>
      <c r="C7" s="70" t="s">
        <v>391</v>
      </c>
    </row>
    <row r="8" spans="2:3" ht="57.75" customHeight="1">
      <c r="B8" s="466"/>
      <c r="C8" s="71" t="s">
        <v>71</v>
      </c>
    </row>
    <row r="9" spans="2:3">
      <c r="B9" s="467" t="s">
        <v>9</v>
      </c>
      <c r="C9" s="70" t="s">
        <v>316</v>
      </c>
    </row>
    <row r="10" spans="2:3" ht="38.25" customHeight="1">
      <c r="B10" s="467"/>
      <c r="C10" s="71" t="s">
        <v>72</v>
      </c>
    </row>
    <row r="11" spans="2:3" ht="8.25" customHeight="1"/>
  </sheetData>
  <mergeCells count="4">
    <mergeCell ref="B3:B4"/>
    <mergeCell ref="B5:B6"/>
    <mergeCell ref="B7:B8"/>
    <mergeCell ref="B9:B10"/>
  </mergeCells>
  <printOptions horizontalCentered="1"/>
  <pageMargins left="0.23622047244094491" right="0.23622047244094491" top="0.74803149606299213" bottom="0.74803149606299213" header="0.31496062992125984" footer="0.31496062992125984"/>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FECE8-2331-49A7-82EE-73576EC70716}">
  <dimension ref="A1:AB75"/>
  <sheetViews>
    <sheetView showGridLines="0" view="pageBreakPreview" zoomScale="70" zoomScaleNormal="55" zoomScaleSheetLayoutView="70" workbookViewId="0">
      <pane ySplit="3" topLeftCell="A4" activePane="bottomLeft" state="frozenSplit"/>
      <selection pane="bottomLeft" activeCell="A2" sqref="A2:K2"/>
    </sheetView>
  </sheetViews>
  <sheetFormatPr baseColWidth="10" defaultColWidth="10.81640625" defaultRowHeight="14.5"/>
  <cols>
    <col min="1" max="1" width="14.453125" style="181" customWidth="1"/>
    <col min="2" max="2" width="10" style="181" customWidth="1"/>
    <col min="3" max="3" width="14.453125" style="196" customWidth="1"/>
    <col min="4" max="4" width="16.1796875" style="198" customWidth="1"/>
    <col min="5" max="10" width="10.81640625" style="196"/>
    <col min="11" max="11" width="25.54296875" style="196" customWidth="1"/>
    <col min="12" max="16384" width="10.81640625" style="196"/>
  </cols>
  <sheetData>
    <row r="1" spans="1:28" s="181" customFormat="1" ht="73.5" customHeight="1" thickTop="1">
      <c r="A1" s="250"/>
      <c r="B1" s="250"/>
      <c r="C1" s="245" t="s">
        <v>1049</v>
      </c>
      <c r="D1" s="245"/>
      <c r="E1" s="245"/>
      <c r="F1" s="245"/>
      <c r="G1" s="245"/>
      <c r="H1" s="245"/>
      <c r="I1" s="245"/>
      <c r="J1" s="245"/>
      <c r="K1" s="180" t="s">
        <v>1051</v>
      </c>
      <c r="L1" s="182"/>
      <c r="M1" s="182"/>
      <c r="N1" s="182"/>
      <c r="O1" s="182"/>
      <c r="P1" s="182"/>
      <c r="Q1" s="182"/>
      <c r="R1" s="182"/>
      <c r="S1" s="182"/>
      <c r="T1" s="182"/>
      <c r="U1" s="182"/>
      <c r="V1" s="182"/>
      <c r="W1" s="182"/>
      <c r="X1" s="183"/>
      <c r="Y1" s="183"/>
      <c r="Z1" s="183"/>
      <c r="AA1" s="183"/>
      <c r="AB1" s="184"/>
    </row>
    <row r="2" spans="1:28" s="181" customFormat="1">
      <c r="A2" s="253"/>
      <c r="B2" s="253"/>
      <c r="C2" s="253"/>
      <c r="D2" s="253"/>
      <c r="E2" s="253"/>
      <c r="F2" s="253"/>
      <c r="G2" s="253"/>
      <c r="H2" s="253"/>
      <c r="I2" s="253"/>
      <c r="J2" s="253"/>
      <c r="K2" s="253"/>
    </row>
    <row r="3" spans="1:28" ht="19.5" customHeight="1">
      <c r="A3" s="247" t="s">
        <v>19</v>
      </c>
      <c r="B3" s="247"/>
      <c r="C3" s="247"/>
      <c r="D3" s="247"/>
      <c r="E3" s="247" t="s">
        <v>20</v>
      </c>
      <c r="F3" s="247"/>
      <c r="G3" s="247"/>
      <c r="H3" s="247"/>
      <c r="I3" s="247"/>
      <c r="J3" s="247"/>
      <c r="K3" s="247"/>
    </row>
    <row r="4" spans="1:28" ht="14.5" customHeight="1">
      <c r="A4" s="247" t="s">
        <v>21</v>
      </c>
      <c r="B4" s="247"/>
      <c r="C4" s="247"/>
      <c r="D4" s="247"/>
      <c r="E4" s="247"/>
      <c r="F4" s="247"/>
      <c r="G4" s="247"/>
      <c r="H4" s="247"/>
      <c r="I4" s="247"/>
      <c r="J4" s="247"/>
      <c r="K4" s="247"/>
    </row>
    <row r="5" spans="1:28" s="197" customFormat="1">
      <c r="A5" s="249" t="s">
        <v>946</v>
      </c>
      <c r="B5" s="249"/>
      <c r="C5" s="249"/>
      <c r="D5" s="249"/>
      <c r="E5" s="248" t="s">
        <v>98</v>
      </c>
      <c r="F5" s="248"/>
      <c r="G5" s="248"/>
      <c r="H5" s="248"/>
      <c r="I5" s="248"/>
      <c r="J5" s="248"/>
      <c r="K5" s="248"/>
    </row>
    <row r="6" spans="1:28" s="197" customFormat="1" ht="32.15" customHeight="1">
      <c r="A6" s="249" t="s">
        <v>947</v>
      </c>
      <c r="B6" s="249"/>
      <c r="C6" s="249"/>
      <c r="D6" s="249"/>
      <c r="E6" s="248" t="s">
        <v>826</v>
      </c>
      <c r="F6" s="248"/>
      <c r="G6" s="248"/>
      <c r="H6" s="248"/>
      <c r="I6" s="248"/>
      <c r="J6" s="248"/>
      <c r="K6" s="248"/>
    </row>
    <row r="7" spans="1:28">
      <c r="A7" s="247" t="s">
        <v>163</v>
      </c>
      <c r="B7" s="247"/>
      <c r="C7" s="247"/>
      <c r="D7" s="247"/>
      <c r="E7" s="247"/>
      <c r="F7" s="247"/>
      <c r="G7" s="247"/>
      <c r="H7" s="247"/>
      <c r="I7" s="247"/>
      <c r="J7" s="247"/>
      <c r="K7" s="247"/>
    </row>
    <row r="8" spans="1:28" s="197" customFormat="1">
      <c r="A8" s="251" t="s">
        <v>22</v>
      </c>
      <c r="B8" s="251"/>
      <c r="C8" s="251"/>
      <c r="D8" s="251"/>
      <c r="E8" s="248" t="s">
        <v>99</v>
      </c>
      <c r="F8" s="248"/>
      <c r="G8" s="248"/>
      <c r="H8" s="248"/>
      <c r="I8" s="248"/>
      <c r="J8" s="248"/>
      <c r="K8" s="248"/>
    </row>
    <row r="9" spans="1:28" s="197" customFormat="1">
      <c r="A9" s="251" t="s">
        <v>23</v>
      </c>
      <c r="B9" s="251"/>
      <c r="C9" s="251"/>
      <c r="D9" s="251"/>
      <c r="E9" s="248" t="s">
        <v>827</v>
      </c>
      <c r="F9" s="248"/>
      <c r="G9" s="248"/>
      <c r="H9" s="248"/>
      <c r="I9" s="248"/>
      <c r="J9" s="248"/>
      <c r="K9" s="248"/>
    </row>
    <row r="10" spans="1:28" s="197" customFormat="1">
      <c r="A10" s="251" t="s">
        <v>0</v>
      </c>
      <c r="B10" s="251"/>
      <c r="C10" s="251"/>
      <c r="D10" s="251"/>
      <c r="E10" s="248" t="s">
        <v>100</v>
      </c>
      <c r="F10" s="248"/>
      <c r="G10" s="248"/>
      <c r="H10" s="248"/>
      <c r="I10" s="248"/>
      <c r="J10" s="248"/>
      <c r="K10" s="248"/>
    </row>
    <row r="11" spans="1:28" s="197" customFormat="1" ht="22" customHeight="1">
      <c r="A11" s="249" t="s">
        <v>822</v>
      </c>
      <c r="B11" s="249"/>
      <c r="C11" s="249"/>
      <c r="D11" s="249"/>
      <c r="E11" s="248" t="s">
        <v>823</v>
      </c>
      <c r="F11" s="248"/>
      <c r="G11" s="248"/>
      <c r="H11" s="248"/>
      <c r="I11" s="248"/>
      <c r="J11" s="248"/>
      <c r="K11" s="248"/>
    </row>
    <row r="12" spans="1:28" s="197" customFormat="1" ht="43.5" customHeight="1">
      <c r="A12" s="249" t="s">
        <v>93</v>
      </c>
      <c r="B12" s="249"/>
      <c r="C12" s="249"/>
      <c r="D12" s="249"/>
      <c r="E12" s="248" t="s">
        <v>828</v>
      </c>
      <c r="F12" s="248"/>
      <c r="G12" s="248"/>
      <c r="H12" s="248"/>
      <c r="I12" s="248"/>
      <c r="J12" s="248"/>
      <c r="K12" s="248"/>
    </row>
    <row r="13" spans="1:28" s="197" customFormat="1">
      <c r="A13" s="251" t="s">
        <v>24</v>
      </c>
      <c r="B13" s="251"/>
      <c r="C13" s="251"/>
      <c r="D13" s="251"/>
      <c r="E13" s="248" t="s">
        <v>829</v>
      </c>
      <c r="F13" s="248"/>
      <c r="G13" s="248"/>
      <c r="H13" s="248"/>
      <c r="I13" s="248"/>
      <c r="J13" s="248"/>
      <c r="K13" s="248"/>
    </row>
    <row r="14" spans="1:28" s="197" customFormat="1" ht="154.5" customHeight="1">
      <c r="A14" s="251" t="s">
        <v>210</v>
      </c>
      <c r="B14" s="251"/>
      <c r="C14" s="251"/>
      <c r="D14" s="251"/>
      <c r="E14" s="248" t="s">
        <v>867</v>
      </c>
      <c r="F14" s="248"/>
      <c r="G14" s="248"/>
      <c r="H14" s="248"/>
      <c r="I14" s="248"/>
      <c r="J14" s="248"/>
      <c r="K14" s="248"/>
    </row>
    <row r="15" spans="1:28" s="197" customFormat="1" ht="90.65" customHeight="1">
      <c r="A15" s="251" t="s">
        <v>2</v>
      </c>
      <c r="B15" s="251"/>
      <c r="C15" s="251"/>
      <c r="D15" s="251"/>
      <c r="E15" s="248" t="s">
        <v>870</v>
      </c>
      <c r="F15" s="248"/>
      <c r="G15" s="248"/>
      <c r="H15" s="248"/>
      <c r="I15" s="248"/>
      <c r="J15" s="248"/>
      <c r="K15" s="248"/>
    </row>
    <row r="16" spans="1:28" s="197" customFormat="1" ht="45.65" customHeight="1">
      <c r="A16" s="251" t="s">
        <v>209</v>
      </c>
      <c r="B16" s="251"/>
      <c r="C16" s="251"/>
      <c r="D16" s="251"/>
      <c r="E16" s="248" t="s">
        <v>871</v>
      </c>
      <c r="F16" s="248"/>
      <c r="G16" s="248"/>
      <c r="H16" s="248"/>
      <c r="I16" s="248"/>
      <c r="J16" s="248"/>
      <c r="K16" s="248"/>
    </row>
    <row r="17" spans="1:11" s="197" customFormat="1" ht="76" customHeight="1">
      <c r="A17" s="251" t="s">
        <v>854</v>
      </c>
      <c r="B17" s="251"/>
      <c r="C17" s="251"/>
      <c r="D17" s="251"/>
      <c r="E17" s="248" t="s">
        <v>872</v>
      </c>
      <c r="F17" s="248"/>
      <c r="G17" s="248"/>
      <c r="H17" s="248"/>
      <c r="I17" s="248"/>
      <c r="J17" s="248"/>
      <c r="K17" s="248"/>
    </row>
    <row r="18" spans="1:11" s="197" customFormat="1" ht="265" customHeight="1">
      <c r="A18" s="251" t="s">
        <v>808</v>
      </c>
      <c r="B18" s="251"/>
      <c r="C18" s="251"/>
      <c r="D18" s="251"/>
      <c r="E18" s="248" t="s">
        <v>1038</v>
      </c>
      <c r="F18" s="248"/>
      <c r="G18" s="248"/>
      <c r="H18" s="248"/>
      <c r="I18" s="248"/>
      <c r="J18" s="248"/>
      <c r="K18" s="248"/>
    </row>
    <row r="19" spans="1:11" s="197" customFormat="1" ht="61" customHeight="1">
      <c r="A19" s="251" t="s">
        <v>211</v>
      </c>
      <c r="B19" s="251"/>
      <c r="C19" s="251"/>
      <c r="D19" s="251"/>
      <c r="E19" s="248" t="s">
        <v>830</v>
      </c>
      <c r="F19" s="248"/>
      <c r="G19" s="248"/>
      <c r="H19" s="248"/>
      <c r="I19" s="248"/>
      <c r="J19" s="248"/>
      <c r="K19" s="248"/>
    </row>
    <row r="20" spans="1:11" s="197" customFormat="1" ht="155.5" customHeight="1">
      <c r="A20" s="251" t="s">
        <v>25</v>
      </c>
      <c r="B20" s="251"/>
      <c r="C20" s="251"/>
      <c r="D20" s="251"/>
      <c r="E20" s="248" t="s">
        <v>831</v>
      </c>
      <c r="F20" s="248"/>
      <c r="G20" s="248"/>
      <c r="H20" s="248"/>
      <c r="I20" s="248"/>
      <c r="J20" s="248"/>
      <c r="K20" s="248"/>
    </row>
    <row r="21" spans="1:11" s="197" customFormat="1" ht="72.650000000000006" customHeight="1">
      <c r="A21" s="251" t="s">
        <v>873</v>
      </c>
      <c r="B21" s="251"/>
      <c r="C21" s="251"/>
      <c r="D21" s="251"/>
      <c r="E21" s="248" t="s">
        <v>1039</v>
      </c>
      <c r="F21" s="248"/>
      <c r="G21" s="248"/>
      <c r="H21" s="248"/>
      <c r="I21" s="248"/>
      <c r="J21" s="248"/>
      <c r="K21" s="248"/>
    </row>
    <row r="22" spans="1:11" s="197" customFormat="1" ht="45.65" customHeight="1">
      <c r="A22" s="247" t="s">
        <v>815</v>
      </c>
      <c r="B22" s="247" t="s">
        <v>422</v>
      </c>
      <c r="C22" s="247"/>
      <c r="D22" s="247"/>
      <c r="E22" s="248" t="s">
        <v>832</v>
      </c>
      <c r="F22" s="248"/>
      <c r="G22" s="248"/>
      <c r="H22" s="248"/>
      <c r="I22" s="248"/>
      <c r="J22" s="248"/>
      <c r="K22" s="248"/>
    </row>
    <row r="23" spans="1:11" s="197" customFormat="1" ht="58.5" customHeight="1">
      <c r="A23" s="247"/>
      <c r="B23" s="247" t="s">
        <v>423</v>
      </c>
      <c r="C23" s="247"/>
      <c r="D23" s="247"/>
      <c r="E23" s="248" t="s">
        <v>833</v>
      </c>
      <c r="F23" s="248"/>
      <c r="G23" s="248"/>
      <c r="H23" s="248"/>
      <c r="I23" s="248"/>
      <c r="J23" s="248"/>
      <c r="K23" s="248"/>
    </row>
    <row r="24" spans="1:11" s="197" customFormat="1" ht="35.5" customHeight="1">
      <c r="A24" s="247"/>
      <c r="B24" s="247" t="s">
        <v>819</v>
      </c>
      <c r="C24" s="247"/>
      <c r="D24" s="247"/>
      <c r="E24" s="248" t="s">
        <v>824</v>
      </c>
      <c r="F24" s="248"/>
      <c r="G24" s="248"/>
      <c r="H24" s="248"/>
      <c r="I24" s="248"/>
      <c r="J24" s="248"/>
      <c r="K24" s="248"/>
    </row>
    <row r="25" spans="1:11" s="197" customFormat="1" ht="52.5" customHeight="1">
      <c r="A25" s="247"/>
      <c r="B25" s="247" t="s">
        <v>820</v>
      </c>
      <c r="C25" s="247"/>
      <c r="D25" s="247"/>
      <c r="E25" s="248" t="s">
        <v>825</v>
      </c>
      <c r="F25" s="248"/>
      <c r="G25" s="248"/>
      <c r="H25" s="248"/>
      <c r="I25" s="248"/>
      <c r="J25" s="248"/>
      <c r="K25" s="248"/>
    </row>
    <row r="26" spans="1:11">
      <c r="A26" s="247" t="s">
        <v>162</v>
      </c>
      <c r="B26" s="247"/>
      <c r="C26" s="247"/>
      <c r="D26" s="247"/>
      <c r="E26" s="247"/>
      <c r="F26" s="247"/>
      <c r="G26" s="247"/>
      <c r="H26" s="247"/>
      <c r="I26" s="247"/>
      <c r="J26" s="247"/>
      <c r="K26" s="247"/>
    </row>
    <row r="27" spans="1:11" s="197" customFormat="1" ht="37" customHeight="1">
      <c r="A27" s="247" t="s">
        <v>311</v>
      </c>
      <c r="B27" s="247" t="s">
        <v>818</v>
      </c>
      <c r="C27" s="247"/>
      <c r="D27" s="195" t="s">
        <v>331</v>
      </c>
      <c r="E27" s="248" t="s">
        <v>834</v>
      </c>
      <c r="F27" s="248"/>
      <c r="G27" s="248"/>
      <c r="H27" s="248"/>
      <c r="I27" s="248"/>
      <c r="J27" s="248"/>
      <c r="K27" s="248"/>
    </row>
    <row r="28" spans="1:11" s="197" customFormat="1" ht="37" customHeight="1">
      <c r="A28" s="247"/>
      <c r="B28" s="247"/>
      <c r="C28" s="247"/>
      <c r="D28" s="195" t="s">
        <v>232</v>
      </c>
      <c r="E28" s="248" t="s">
        <v>835</v>
      </c>
      <c r="F28" s="248"/>
      <c r="G28" s="248"/>
      <c r="H28" s="248"/>
      <c r="I28" s="248"/>
      <c r="J28" s="248"/>
      <c r="K28" s="248"/>
    </row>
    <row r="29" spans="1:11" s="197" customFormat="1" ht="42.65" customHeight="1">
      <c r="A29" s="247"/>
      <c r="B29" s="247"/>
      <c r="C29" s="247"/>
      <c r="D29" s="195" t="s">
        <v>332</v>
      </c>
      <c r="E29" s="248" t="s">
        <v>836</v>
      </c>
      <c r="F29" s="248"/>
      <c r="G29" s="248"/>
      <c r="H29" s="248"/>
      <c r="I29" s="248"/>
      <c r="J29" s="248"/>
      <c r="K29" s="248"/>
    </row>
    <row r="30" spans="1:11" s="197" customFormat="1" ht="37" customHeight="1">
      <c r="A30" s="247"/>
      <c r="B30" s="247"/>
      <c r="C30" s="247"/>
      <c r="D30" s="195" t="s">
        <v>277</v>
      </c>
      <c r="E30" s="248" t="s">
        <v>855</v>
      </c>
      <c r="F30" s="248"/>
      <c r="G30" s="248"/>
      <c r="H30" s="248"/>
      <c r="I30" s="248"/>
      <c r="J30" s="248"/>
      <c r="K30" s="248"/>
    </row>
    <row r="31" spans="1:11" s="197" customFormat="1" ht="37" customHeight="1">
      <c r="A31" s="247"/>
      <c r="B31" s="247"/>
      <c r="C31" s="247"/>
      <c r="D31" s="195" t="s">
        <v>336</v>
      </c>
      <c r="E31" s="248" t="s">
        <v>837</v>
      </c>
      <c r="F31" s="248"/>
      <c r="G31" s="248"/>
      <c r="H31" s="248"/>
      <c r="I31" s="248"/>
      <c r="J31" s="248"/>
      <c r="K31" s="248"/>
    </row>
    <row r="32" spans="1:11" s="197" customFormat="1" ht="37" customHeight="1">
      <c r="A32" s="247"/>
      <c r="B32" s="247"/>
      <c r="C32" s="247"/>
      <c r="D32" s="195" t="s">
        <v>232</v>
      </c>
      <c r="E32" s="248" t="s">
        <v>838</v>
      </c>
      <c r="F32" s="248"/>
      <c r="G32" s="248"/>
      <c r="H32" s="248"/>
      <c r="I32" s="248"/>
      <c r="J32" s="248"/>
      <c r="K32" s="248"/>
    </row>
    <row r="33" spans="1:11" s="197" customFormat="1" ht="37" customHeight="1">
      <c r="A33" s="247"/>
      <c r="B33" s="247"/>
      <c r="C33" s="247"/>
      <c r="D33" s="195" t="s">
        <v>289</v>
      </c>
      <c r="E33" s="248" t="s">
        <v>839</v>
      </c>
      <c r="F33" s="248"/>
      <c r="G33" s="248"/>
      <c r="H33" s="248"/>
      <c r="I33" s="248"/>
      <c r="J33" s="248"/>
      <c r="K33" s="248"/>
    </row>
    <row r="34" spans="1:11" s="197" customFormat="1" ht="104.5" customHeight="1">
      <c r="A34" s="247"/>
      <c r="B34" s="247" t="s">
        <v>322</v>
      </c>
      <c r="C34" s="247"/>
      <c r="D34" s="195" t="s">
        <v>1</v>
      </c>
      <c r="E34" s="248" t="s">
        <v>840</v>
      </c>
      <c r="F34" s="248"/>
      <c r="G34" s="248"/>
      <c r="H34" s="248"/>
      <c r="I34" s="248"/>
      <c r="J34" s="248"/>
      <c r="K34" s="248"/>
    </row>
    <row r="35" spans="1:11" s="197" customFormat="1" ht="169.5" customHeight="1">
      <c r="A35" s="247"/>
      <c r="B35" s="247"/>
      <c r="C35" s="247"/>
      <c r="D35" s="195" t="s">
        <v>2</v>
      </c>
      <c r="E35" s="248" t="s">
        <v>918</v>
      </c>
      <c r="F35" s="248"/>
      <c r="G35" s="248"/>
      <c r="H35" s="248"/>
      <c r="I35" s="248"/>
      <c r="J35" s="248"/>
      <c r="K35" s="248"/>
    </row>
    <row r="36" spans="1:11" s="197" customFormat="1" ht="89.5" customHeight="1">
      <c r="A36" s="247"/>
      <c r="B36" s="247"/>
      <c r="C36" s="247"/>
      <c r="D36" s="195" t="s">
        <v>3</v>
      </c>
      <c r="E36" s="248" t="s">
        <v>877</v>
      </c>
      <c r="F36" s="248"/>
      <c r="G36" s="248"/>
      <c r="H36" s="248"/>
      <c r="I36" s="248"/>
      <c r="J36" s="248"/>
      <c r="K36" s="248"/>
    </row>
    <row r="37" spans="1:11" s="197" customFormat="1" ht="89.5" customHeight="1">
      <c r="A37" s="247" t="s">
        <v>164</v>
      </c>
      <c r="B37" s="247" t="s">
        <v>317</v>
      </c>
      <c r="C37" s="247" t="s">
        <v>5</v>
      </c>
      <c r="D37" s="195" t="s">
        <v>874</v>
      </c>
      <c r="E37" s="248" t="s">
        <v>875</v>
      </c>
      <c r="F37" s="248"/>
      <c r="G37" s="248"/>
      <c r="H37" s="248"/>
      <c r="I37" s="248"/>
      <c r="J37" s="248"/>
      <c r="K37" s="248"/>
    </row>
    <row r="38" spans="1:11" s="197" customFormat="1" ht="130.5" customHeight="1">
      <c r="A38" s="247"/>
      <c r="B38" s="247"/>
      <c r="C38" s="247"/>
      <c r="D38" s="195" t="s">
        <v>4</v>
      </c>
      <c r="E38" s="248" t="s">
        <v>1040</v>
      </c>
      <c r="F38" s="248"/>
      <c r="G38" s="248"/>
      <c r="H38" s="248"/>
      <c r="I38" s="248"/>
      <c r="J38" s="248"/>
      <c r="K38" s="248"/>
    </row>
    <row r="39" spans="1:11" s="197" customFormat="1" ht="56.5" customHeight="1">
      <c r="A39" s="247"/>
      <c r="B39" s="247"/>
      <c r="C39" s="247"/>
      <c r="D39" s="195" t="s">
        <v>928</v>
      </c>
      <c r="E39" s="248" t="s">
        <v>929</v>
      </c>
      <c r="F39" s="248"/>
      <c r="G39" s="248"/>
      <c r="H39" s="248"/>
      <c r="I39" s="248"/>
      <c r="J39" s="248"/>
      <c r="K39" s="248"/>
    </row>
    <row r="40" spans="1:11" s="197" customFormat="1" ht="56.5" customHeight="1">
      <c r="A40" s="247"/>
      <c r="B40" s="247"/>
      <c r="C40" s="247"/>
      <c r="D40" s="195" t="s">
        <v>950</v>
      </c>
      <c r="E40" s="248" t="s">
        <v>948</v>
      </c>
      <c r="F40" s="248"/>
      <c r="G40" s="248"/>
      <c r="H40" s="248"/>
      <c r="I40" s="248"/>
      <c r="J40" s="248"/>
      <c r="K40" s="248"/>
    </row>
    <row r="41" spans="1:11" s="197" customFormat="1" ht="71.5" customHeight="1">
      <c r="A41" s="247"/>
      <c r="B41" s="247"/>
      <c r="C41" s="247"/>
      <c r="D41" s="195" t="s">
        <v>949</v>
      </c>
      <c r="E41" s="248" t="s">
        <v>951</v>
      </c>
      <c r="F41" s="248"/>
      <c r="G41" s="248"/>
      <c r="H41" s="248"/>
      <c r="I41" s="248"/>
      <c r="J41" s="248"/>
      <c r="K41" s="248"/>
    </row>
    <row r="42" spans="1:11" s="197" customFormat="1">
      <c r="A42" s="247"/>
      <c r="B42" s="247"/>
      <c r="C42" s="247" t="s">
        <v>337</v>
      </c>
      <c r="D42" s="247"/>
      <c r="E42" s="246" t="s">
        <v>841</v>
      </c>
      <c r="F42" s="246"/>
      <c r="G42" s="246"/>
      <c r="H42" s="246"/>
      <c r="I42" s="246"/>
      <c r="J42" s="246"/>
      <c r="K42" s="246"/>
    </row>
    <row r="43" spans="1:11" s="197" customFormat="1" ht="168.65" customHeight="1">
      <c r="A43" s="247"/>
      <c r="B43" s="247"/>
      <c r="C43" s="247" t="s">
        <v>296</v>
      </c>
      <c r="D43" s="195" t="s">
        <v>309</v>
      </c>
      <c r="E43" s="246" t="s">
        <v>919</v>
      </c>
      <c r="F43" s="246"/>
      <c r="G43" s="246"/>
      <c r="H43" s="246"/>
      <c r="I43" s="246"/>
      <c r="J43" s="246"/>
      <c r="K43" s="246"/>
    </row>
    <row r="44" spans="1:11" s="197" customFormat="1" ht="61.5" customHeight="1">
      <c r="A44" s="247"/>
      <c r="B44" s="247"/>
      <c r="C44" s="247"/>
      <c r="D44" s="195" t="s">
        <v>310</v>
      </c>
      <c r="E44" s="246" t="s">
        <v>842</v>
      </c>
      <c r="F44" s="246"/>
      <c r="G44" s="246"/>
      <c r="H44" s="246"/>
      <c r="I44" s="246"/>
      <c r="J44" s="246"/>
      <c r="K44" s="246"/>
    </row>
    <row r="45" spans="1:11" s="197" customFormat="1" ht="29.15" customHeight="1">
      <c r="A45" s="247"/>
      <c r="B45" s="247" t="s">
        <v>816</v>
      </c>
      <c r="C45" s="247"/>
      <c r="D45" s="195" t="s">
        <v>333</v>
      </c>
      <c r="E45" s="246" t="s">
        <v>844</v>
      </c>
      <c r="F45" s="246"/>
      <c r="G45" s="246"/>
      <c r="H45" s="246"/>
      <c r="I45" s="246"/>
      <c r="J45" s="246"/>
      <c r="K45" s="246"/>
    </row>
    <row r="46" spans="1:11" s="197" customFormat="1" ht="29">
      <c r="A46" s="247"/>
      <c r="B46" s="247"/>
      <c r="C46" s="247"/>
      <c r="D46" s="195" t="s">
        <v>843</v>
      </c>
      <c r="E46" s="246" t="s">
        <v>845</v>
      </c>
      <c r="F46" s="246"/>
      <c r="G46" s="246"/>
      <c r="H46" s="246"/>
      <c r="I46" s="246"/>
      <c r="J46" s="246"/>
      <c r="K46" s="246"/>
    </row>
    <row r="47" spans="1:11" s="197" customFormat="1">
      <c r="A47" s="247"/>
      <c r="B47" s="247"/>
      <c r="C47" s="247"/>
      <c r="D47" s="195" t="s">
        <v>232</v>
      </c>
      <c r="E47" s="246" t="s">
        <v>846</v>
      </c>
      <c r="F47" s="246"/>
      <c r="G47" s="246"/>
      <c r="H47" s="246"/>
      <c r="I47" s="246"/>
      <c r="J47" s="246"/>
      <c r="K47" s="246"/>
    </row>
    <row r="48" spans="1:11" s="197" customFormat="1" ht="29">
      <c r="A48" s="247"/>
      <c r="B48" s="247"/>
      <c r="C48" s="247"/>
      <c r="D48" s="195" t="s">
        <v>334</v>
      </c>
      <c r="E48" s="246" t="s">
        <v>847</v>
      </c>
      <c r="F48" s="246"/>
      <c r="G48" s="246"/>
      <c r="H48" s="246"/>
      <c r="I48" s="246"/>
      <c r="J48" s="246"/>
      <c r="K48" s="246"/>
    </row>
    <row r="49" spans="1:11" s="197" customFormat="1">
      <c r="A49" s="247"/>
      <c r="B49" s="247"/>
      <c r="C49" s="247"/>
      <c r="D49" s="195" t="s">
        <v>232</v>
      </c>
      <c r="E49" s="246" t="s">
        <v>848</v>
      </c>
      <c r="F49" s="246"/>
      <c r="G49" s="246"/>
      <c r="H49" s="246"/>
      <c r="I49" s="246"/>
      <c r="J49" s="246"/>
      <c r="K49" s="246"/>
    </row>
    <row r="50" spans="1:11" s="197" customFormat="1" ht="29">
      <c r="A50" s="247"/>
      <c r="B50" s="247"/>
      <c r="C50" s="247"/>
      <c r="D50" s="195" t="s">
        <v>335</v>
      </c>
      <c r="E50" s="246" t="s">
        <v>849</v>
      </c>
      <c r="F50" s="246"/>
      <c r="G50" s="246"/>
      <c r="H50" s="246"/>
      <c r="I50" s="246"/>
      <c r="J50" s="246"/>
      <c r="K50" s="246"/>
    </row>
    <row r="51" spans="1:11" s="197" customFormat="1" ht="109.5" customHeight="1">
      <c r="A51" s="247"/>
      <c r="B51" s="247" t="s">
        <v>322</v>
      </c>
      <c r="C51" s="247"/>
      <c r="D51" s="195" t="s">
        <v>1</v>
      </c>
      <c r="E51" s="248" t="s">
        <v>96</v>
      </c>
      <c r="F51" s="248"/>
      <c r="G51" s="248"/>
      <c r="H51" s="248"/>
      <c r="I51" s="248"/>
      <c r="J51" s="248"/>
      <c r="K51" s="248"/>
    </row>
    <row r="52" spans="1:11" s="197" customFormat="1" ht="131.5" customHeight="1">
      <c r="A52" s="247"/>
      <c r="B52" s="247"/>
      <c r="C52" s="247"/>
      <c r="D52" s="195" t="s">
        <v>2</v>
      </c>
      <c r="E52" s="248" t="s">
        <v>920</v>
      </c>
      <c r="F52" s="248"/>
      <c r="G52" s="248"/>
      <c r="H52" s="248"/>
      <c r="I52" s="248"/>
      <c r="J52" s="248"/>
      <c r="K52" s="248"/>
    </row>
    <row r="53" spans="1:11" s="197" customFormat="1" ht="94" customHeight="1">
      <c r="A53" s="247"/>
      <c r="B53" s="247"/>
      <c r="C53" s="247"/>
      <c r="D53" s="195" t="s">
        <v>3</v>
      </c>
      <c r="E53" s="248" t="s">
        <v>876</v>
      </c>
      <c r="F53" s="248"/>
      <c r="G53" s="248"/>
      <c r="H53" s="248"/>
      <c r="I53" s="248"/>
      <c r="J53" s="248"/>
      <c r="K53" s="248"/>
    </row>
    <row r="54" spans="1:11" s="197" customFormat="1" ht="76" customHeight="1">
      <c r="A54" s="249" t="s">
        <v>856</v>
      </c>
      <c r="B54" s="249"/>
      <c r="C54" s="249"/>
      <c r="D54" s="249"/>
      <c r="E54" s="248" t="s">
        <v>813</v>
      </c>
      <c r="F54" s="248"/>
      <c r="G54" s="248"/>
      <c r="H54" s="248"/>
      <c r="I54" s="248"/>
      <c r="J54" s="248"/>
      <c r="K54" s="248"/>
    </row>
    <row r="55" spans="1:11">
      <c r="A55" s="247" t="s">
        <v>318</v>
      </c>
      <c r="B55" s="247"/>
      <c r="C55" s="247"/>
      <c r="D55" s="247"/>
      <c r="E55" s="247"/>
      <c r="F55" s="247"/>
      <c r="G55" s="247"/>
      <c r="H55" s="247"/>
      <c r="I55" s="247"/>
      <c r="J55" s="247"/>
      <c r="K55" s="247"/>
    </row>
    <row r="56" spans="1:11" s="197" customFormat="1" ht="35.5" customHeight="1">
      <c r="A56" s="247" t="s">
        <v>321</v>
      </c>
      <c r="B56" s="247" t="s">
        <v>320</v>
      </c>
      <c r="C56" s="247" t="s">
        <v>319</v>
      </c>
      <c r="D56" s="247"/>
      <c r="E56" s="248" t="s">
        <v>931</v>
      </c>
      <c r="F56" s="248"/>
      <c r="G56" s="248"/>
      <c r="H56" s="248"/>
      <c r="I56" s="248"/>
      <c r="J56" s="248"/>
      <c r="K56" s="248"/>
    </row>
    <row r="57" spans="1:11" s="197" customFormat="1" ht="35.5" customHeight="1">
      <c r="A57" s="247"/>
      <c r="B57" s="247"/>
      <c r="C57" s="247" t="s">
        <v>14</v>
      </c>
      <c r="D57" s="247"/>
      <c r="E57" s="248" t="s">
        <v>107</v>
      </c>
      <c r="F57" s="248"/>
      <c r="G57" s="248"/>
      <c r="H57" s="248"/>
      <c r="I57" s="248"/>
      <c r="J57" s="248"/>
      <c r="K57" s="248"/>
    </row>
    <row r="58" spans="1:11" s="197" customFormat="1" ht="35.5" customHeight="1">
      <c r="A58" s="247"/>
      <c r="B58" s="247"/>
      <c r="C58" s="247" t="s">
        <v>934</v>
      </c>
      <c r="D58" s="247"/>
      <c r="E58" s="248" t="s">
        <v>944</v>
      </c>
      <c r="F58" s="248"/>
      <c r="G58" s="248"/>
      <c r="H58" s="248"/>
      <c r="I58" s="248"/>
      <c r="J58" s="248"/>
      <c r="K58" s="248"/>
    </row>
    <row r="59" spans="1:11" s="197" customFormat="1" ht="35.5" customHeight="1">
      <c r="A59" s="247"/>
      <c r="B59" s="242" t="s">
        <v>165</v>
      </c>
      <c r="C59" s="247" t="s">
        <v>108</v>
      </c>
      <c r="D59" s="247"/>
      <c r="E59" s="248" t="s">
        <v>945</v>
      </c>
      <c r="F59" s="248"/>
      <c r="G59" s="248"/>
      <c r="H59" s="248"/>
      <c r="I59" s="248"/>
      <c r="J59" s="248"/>
      <c r="K59" s="248"/>
    </row>
    <row r="60" spans="1:11" s="197" customFormat="1" ht="35.5" customHeight="1">
      <c r="A60" s="247"/>
      <c r="B60" s="242"/>
      <c r="C60" s="247" t="s">
        <v>80</v>
      </c>
      <c r="D60" s="247"/>
      <c r="E60" s="248" t="s">
        <v>851</v>
      </c>
      <c r="F60" s="248"/>
      <c r="G60" s="248"/>
      <c r="H60" s="248"/>
      <c r="I60" s="248"/>
      <c r="J60" s="248"/>
      <c r="K60" s="248"/>
    </row>
    <row r="61" spans="1:11" s="197" customFormat="1" ht="35.5" customHeight="1">
      <c r="A61" s="247"/>
      <c r="B61" s="242"/>
      <c r="C61" s="247" t="s">
        <v>81</v>
      </c>
      <c r="D61" s="247"/>
      <c r="E61" s="248" t="s">
        <v>852</v>
      </c>
      <c r="F61" s="248"/>
      <c r="G61" s="248"/>
      <c r="H61" s="248"/>
      <c r="I61" s="248"/>
      <c r="J61" s="248"/>
      <c r="K61" s="248"/>
    </row>
    <row r="62" spans="1:11" s="197" customFormat="1" ht="48" customHeight="1">
      <c r="A62" s="247"/>
      <c r="B62" s="247" t="s">
        <v>221</v>
      </c>
      <c r="C62" s="247" t="s">
        <v>220</v>
      </c>
      <c r="D62" s="247"/>
      <c r="E62" s="248" t="s">
        <v>853</v>
      </c>
      <c r="F62" s="248"/>
      <c r="G62" s="248"/>
      <c r="H62" s="248"/>
      <c r="I62" s="248"/>
      <c r="J62" s="248"/>
      <c r="K62" s="248"/>
    </row>
    <row r="63" spans="1:11" s="197" customFormat="1" ht="48" customHeight="1">
      <c r="A63" s="247"/>
      <c r="B63" s="247"/>
      <c r="C63" s="247" t="s">
        <v>857</v>
      </c>
      <c r="D63" s="247"/>
      <c r="E63" s="248" t="s">
        <v>850</v>
      </c>
      <c r="F63" s="248"/>
      <c r="G63" s="248"/>
      <c r="H63" s="248"/>
      <c r="I63" s="248"/>
      <c r="J63" s="248"/>
      <c r="K63" s="248"/>
    </row>
    <row r="64" spans="1:11" s="197" customFormat="1" ht="30" customHeight="1">
      <c r="A64" s="247" t="s">
        <v>26</v>
      </c>
      <c r="B64" s="247"/>
      <c r="C64" s="247"/>
      <c r="D64" s="247"/>
      <c r="E64" s="248" t="s">
        <v>88</v>
      </c>
      <c r="F64" s="248"/>
      <c r="G64" s="248"/>
      <c r="H64" s="248"/>
      <c r="I64" s="248"/>
      <c r="J64" s="248"/>
      <c r="K64" s="248"/>
    </row>
    <row r="65" spans="1:11">
      <c r="A65" s="247" t="s">
        <v>18</v>
      </c>
      <c r="B65" s="247"/>
      <c r="C65" s="247"/>
      <c r="D65" s="247"/>
      <c r="E65" s="247"/>
      <c r="F65" s="247"/>
      <c r="G65" s="247"/>
      <c r="H65" s="247"/>
      <c r="I65" s="247"/>
      <c r="J65" s="247"/>
      <c r="K65" s="247"/>
    </row>
    <row r="66" spans="1:11">
      <c r="A66" s="249" t="s">
        <v>879</v>
      </c>
      <c r="B66" s="249"/>
      <c r="C66" s="249"/>
      <c r="D66" s="249"/>
      <c r="E66" s="252" t="s">
        <v>880</v>
      </c>
      <c r="F66" s="252"/>
      <c r="G66" s="252"/>
      <c r="H66" s="252"/>
      <c r="I66" s="252"/>
      <c r="J66" s="252"/>
      <c r="K66" s="252"/>
    </row>
    <row r="67" spans="1:11" s="197" customFormat="1" ht="33" customHeight="1">
      <c r="A67" s="249" t="s">
        <v>16</v>
      </c>
      <c r="B67" s="249"/>
      <c r="C67" s="249"/>
      <c r="D67" s="249"/>
      <c r="E67" s="252" t="s">
        <v>89</v>
      </c>
      <c r="F67" s="252"/>
      <c r="G67" s="252"/>
      <c r="H67" s="252"/>
      <c r="I67" s="252"/>
      <c r="J67" s="252"/>
      <c r="K67" s="252"/>
    </row>
    <row r="68" spans="1:11" s="197" customFormat="1" ht="33" customHeight="1">
      <c r="A68" s="247" t="s">
        <v>911</v>
      </c>
      <c r="B68" s="247" t="s">
        <v>912</v>
      </c>
      <c r="C68" s="247"/>
      <c r="D68" s="247"/>
      <c r="E68" s="252" t="s">
        <v>914</v>
      </c>
      <c r="F68" s="252"/>
      <c r="G68" s="252"/>
      <c r="H68" s="252"/>
      <c r="I68" s="252"/>
      <c r="J68" s="252"/>
      <c r="K68" s="252"/>
    </row>
    <row r="69" spans="1:11" s="197" customFormat="1" ht="33" customHeight="1">
      <c r="A69" s="247"/>
      <c r="B69" s="247" t="s">
        <v>913</v>
      </c>
      <c r="C69" s="247"/>
      <c r="D69" s="247"/>
      <c r="E69" s="252" t="s">
        <v>915</v>
      </c>
      <c r="F69" s="252"/>
      <c r="G69" s="252"/>
      <c r="H69" s="252"/>
      <c r="I69" s="252"/>
      <c r="J69" s="252"/>
      <c r="K69" s="252"/>
    </row>
    <row r="70" spans="1:11" s="197" customFormat="1" ht="29.15" customHeight="1">
      <c r="A70" s="251" t="s">
        <v>967</v>
      </c>
      <c r="B70" s="251"/>
      <c r="C70" s="251"/>
      <c r="D70" s="251"/>
      <c r="E70" s="248" t="s">
        <v>94</v>
      </c>
      <c r="F70" s="248"/>
      <c r="G70" s="248"/>
      <c r="H70" s="248"/>
      <c r="I70" s="248"/>
      <c r="J70" s="248"/>
      <c r="K70" s="248"/>
    </row>
    <row r="71" spans="1:11" s="197" customFormat="1" ht="49.5" customHeight="1">
      <c r="A71" s="251" t="s">
        <v>968</v>
      </c>
      <c r="B71" s="251"/>
      <c r="C71" s="251"/>
      <c r="D71" s="251"/>
      <c r="E71" s="248" t="s">
        <v>91</v>
      </c>
      <c r="F71" s="248"/>
      <c r="G71" s="248"/>
      <c r="H71" s="248"/>
      <c r="I71" s="248"/>
      <c r="J71" s="248"/>
      <c r="K71" s="248"/>
    </row>
    <row r="72" spans="1:11" s="197" customFormat="1">
      <c r="A72" s="251" t="s">
        <v>17</v>
      </c>
      <c r="B72" s="251"/>
      <c r="C72" s="251"/>
      <c r="D72" s="251"/>
      <c r="E72" s="248" t="s">
        <v>90</v>
      </c>
      <c r="F72" s="248"/>
      <c r="G72" s="248"/>
      <c r="H72" s="248"/>
      <c r="I72" s="248"/>
      <c r="J72" s="248"/>
      <c r="K72" s="248"/>
    </row>
    <row r="73" spans="1:11" s="197" customFormat="1" ht="31" customHeight="1">
      <c r="A73" s="247" t="s">
        <v>73</v>
      </c>
      <c r="B73" s="247" t="s">
        <v>74</v>
      </c>
      <c r="C73" s="247"/>
      <c r="D73" s="247"/>
      <c r="E73" s="248" t="s">
        <v>97</v>
      </c>
      <c r="F73" s="248"/>
      <c r="G73" s="248"/>
      <c r="H73" s="248"/>
      <c r="I73" s="248"/>
      <c r="J73" s="248"/>
      <c r="K73" s="248"/>
    </row>
    <row r="74" spans="1:11" s="197" customFormat="1" ht="31" customHeight="1">
      <c r="A74" s="247"/>
      <c r="B74" s="247" t="s">
        <v>76</v>
      </c>
      <c r="C74" s="247"/>
      <c r="D74" s="247"/>
      <c r="E74" s="248" t="s">
        <v>95</v>
      </c>
      <c r="F74" s="248"/>
      <c r="G74" s="248"/>
      <c r="H74" s="248"/>
      <c r="I74" s="248"/>
      <c r="J74" s="248"/>
      <c r="K74" s="248"/>
    </row>
    <row r="75" spans="1:11" s="197" customFormat="1" ht="54.65" customHeight="1">
      <c r="A75" s="247"/>
      <c r="B75" s="247" t="s">
        <v>75</v>
      </c>
      <c r="C75" s="247"/>
      <c r="D75" s="247"/>
      <c r="E75" s="248" t="s">
        <v>1041</v>
      </c>
      <c r="F75" s="248"/>
      <c r="G75" s="248"/>
      <c r="H75" s="248"/>
      <c r="I75" s="248"/>
      <c r="J75" s="248"/>
      <c r="K75" s="248"/>
    </row>
  </sheetData>
  <mergeCells count="134">
    <mergeCell ref="A2:K2"/>
    <mergeCell ref="E63:K63"/>
    <mergeCell ref="B59:B61"/>
    <mergeCell ref="E61:K61"/>
    <mergeCell ref="E59:K59"/>
    <mergeCell ref="E57:K57"/>
    <mergeCell ref="E58:K58"/>
    <mergeCell ref="A56:A63"/>
    <mergeCell ref="B62:B63"/>
    <mergeCell ref="C62:D62"/>
    <mergeCell ref="C63:D63"/>
    <mergeCell ref="E56:K56"/>
    <mergeCell ref="C56:D56"/>
    <mergeCell ref="E62:K62"/>
    <mergeCell ref="B56:B58"/>
    <mergeCell ref="C57:D57"/>
    <mergeCell ref="C58:D58"/>
    <mergeCell ref="C60:D60"/>
    <mergeCell ref="C61:D61"/>
    <mergeCell ref="E16:K16"/>
    <mergeCell ref="A11:D11"/>
    <mergeCell ref="E11:K11"/>
    <mergeCell ref="E23:K23"/>
    <mergeCell ref="E14:K14"/>
    <mergeCell ref="E64:K64"/>
    <mergeCell ref="C59:D59"/>
    <mergeCell ref="A64:D64"/>
    <mergeCell ref="E60:K60"/>
    <mergeCell ref="E51:K51"/>
    <mergeCell ref="A3:D3"/>
    <mergeCell ref="E3:K3"/>
    <mergeCell ref="A13:D13"/>
    <mergeCell ref="E13:K13"/>
    <mergeCell ref="A6:D6"/>
    <mergeCell ref="E6:K6"/>
    <mergeCell ref="A10:D10"/>
    <mergeCell ref="E10:K10"/>
    <mergeCell ref="A5:D5"/>
    <mergeCell ref="E5:K5"/>
    <mergeCell ref="A8:D8"/>
    <mergeCell ref="E8:K8"/>
    <mergeCell ref="A7:K7"/>
    <mergeCell ref="A4:K4"/>
    <mergeCell ref="A12:D12"/>
    <mergeCell ref="E12:K12"/>
    <mergeCell ref="A9:D9"/>
    <mergeCell ref="E9:K9"/>
    <mergeCell ref="E53:K53"/>
    <mergeCell ref="E75:K75"/>
    <mergeCell ref="A73:A75"/>
    <mergeCell ref="A71:D71"/>
    <mergeCell ref="E71:K71"/>
    <mergeCell ref="A65:K65"/>
    <mergeCell ref="A67:D67"/>
    <mergeCell ref="E67:K67"/>
    <mergeCell ref="A70:D70"/>
    <mergeCell ref="E70:K70"/>
    <mergeCell ref="A72:D72"/>
    <mergeCell ref="E72:K72"/>
    <mergeCell ref="E74:K74"/>
    <mergeCell ref="E73:K73"/>
    <mergeCell ref="B73:D73"/>
    <mergeCell ref="B74:D74"/>
    <mergeCell ref="B75:D75"/>
    <mergeCell ref="A66:D66"/>
    <mergeCell ref="E66:K66"/>
    <mergeCell ref="E68:K68"/>
    <mergeCell ref="A68:A69"/>
    <mergeCell ref="B68:D68"/>
    <mergeCell ref="B69:D69"/>
    <mergeCell ref="E69:K69"/>
    <mergeCell ref="A19:D19"/>
    <mergeCell ref="E19:K19"/>
    <mergeCell ref="E22:K22"/>
    <mergeCell ref="A14:D14"/>
    <mergeCell ref="A18:D18"/>
    <mergeCell ref="E18:K18"/>
    <mergeCell ref="A17:D17"/>
    <mergeCell ref="E17:K17"/>
    <mergeCell ref="A20:D20"/>
    <mergeCell ref="E20:K20"/>
    <mergeCell ref="A21:D21"/>
    <mergeCell ref="E21:K21"/>
    <mergeCell ref="A15:D15"/>
    <mergeCell ref="E15:K15"/>
    <mergeCell ref="A16:D16"/>
    <mergeCell ref="A26:K26"/>
    <mergeCell ref="A22:A25"/>
    <mergeCell ref="E25:K25"/>
    <mergeCell ref="B22:D22"/>
    <mergeCell ref="B23:D23"/>
    <mergeCell ref="B24:D24"/>
    <mergeCell ref="A37:A53"/>
    <mergeCell ref="B37:B44"/>
    <mergeCell ref="E29:K29"/>
    <mergeCell ref="E30:K30"/>
    <mergeCell ref="E31:K31"/>
    <mergeCell ref="E39:K39"/>
    <mergeCell ref="A55:K55"/>
    <mergeCell ref="A27:A36"/>
    <mergeCell ref="E28:K28"/>
    <mergeCell ref="E33:K33"/>
    <mergeCell ref="E32:K32"/>
    <mergeCell ref="E36:K36"/>
    <mergeCell ref="E34:K34"/>
    <mergeCell ref="E35:K35"/>
    <mergeCell ref="E54:K54"/>
    <mergeCell ref="E40:K40"/>
    <mergeCell ref="C37:C41"/>
    <mergeCell ref="E41:K41"/>
    <mergeCell ref="C1:J1"/>
    <mergeCell ref="E50:K50"/>
    <mergeCell ref="B45:C50"/>
    <mergeCell ref="B51:C53"/>
    <mergeCell ref="C43:C44"/>
    <mergeCell ref="E37:K37"/>
    <mergeCell ref="C42:D42"/>
    <mergeCell ref="A54:D54"/>
    <mergeCell ref="E38:K38"/>
    <mergeCell ref="E52:K52"/>
    <mergeCell ref="B34:C36"/>
    <mergeCell ref="E42:K42"/>
    <mergeCell ref="E43:K43"/>
    <mergeCell ref="E44:K44"/>
    <mergeCell ref="E47:K47"/>
    <mergeCell ref="E48:K48"/>
    <mergeCell ref="E45:K45"/>
    <mergeCell ref="E46:K46"/>
    <mergeCell ref="E49:K49"/>
    <mergeCell ref="E27:K27"/>
    <mergeCell ref="E24:K24"/>
    <mergeCell ref="B25:D25"/>
    <mergeCell ref="B27:C33"/>
    <mergeCell ref="A1:B1"/>
  </mergeCells>
  <printOptions horizontalCentered="1"/>
  <pageMargins left="0.39370078740157483" right="0.39370078740157483" top="0.39370078740157483" bottom="0.39370078740157483" header="0" footer="0"/>
  <pageSetup scale="50" orientation="portrait" r:id="rId1"/>
  <rowBreaks count="2" manualBreakCount="2">
    <brk id="25" max="9" man="1"/>
    <brk id="50"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9510C-9EE0-4AC2-9AA0-44A20E99A72F}">
  <dimension ref="A1:BA136"/>
  <sheetViews>
    <sheetView topLeftCell="A3" zoomScale="55" zoomScaleNormal="55" workbookViewId="0">
      <selection activeCell="J4" sqref="J4"/>
    </sheetView>
  </sheetViews>
  <sheetFormatPr baseColWidth="10" defaultColWidth="17.81640625" defaultRowHeight="14"/>
  <cols>
    <col min="1" max="1" width="10.81640625" style="17" customWidth="1"/>
    <col min="2" max="2" width="13.453125" style="17" customWidth="1"/>
    <col min="3" max="3" width="10.81640625" style="17" customWidth="1"/>
    <col min="4" max="9" width="17.81640625" style="36"/>
    <col min="10" max="37" width="17.81640625" style="17"/>
    <col min="38" max="38" width="24.453125" style="17" customWidth="1"/>
    <col min="39" max="39" width="17.81640625" style="17"/>
    <col min="40" max="40" width="17.453125" style="17" customWidth="1"/>
    <col min="41" max="41" width="23" style="17" customWidth="1"/>
    <col min="42" max="42" width="16.7265625" style="17" customWidth="1"/>
    <col min="43" max="43" width="23.81640625" style="17" customWidth="1"/>
    <col min="44" max="44" width="16.54296875" style="17" customWidth="1"/>
    <col min="45" max="45" width="15" style="17" customWidth="1"/>
    <col min="46" max="16384" width="17.81640625" style="17"/>
  </cols>
  <sheetData>
    <row r="1" spans="1:53">
      <c r="A1" s="258" t="s">
        <v>401</v>
      </c>
      <c r="B1" s="258"/>
      <c r="C1" s="258"/>
      <c r="L1" s="256" t="s">
        <v>231</v>
      </c>
      <c r="M1" s="257"/>
      <c r="N1" s="260" t="s">
        <v>324</v>
      </c>
      <c r="O1" s="260"/>
      <c r="P1" s="260"/>
      <c r="Q1" s="260"/>
      <c r="R1" s="260"/>
      <c r="S1" s="260"/>
      <c r="T1" s="260"/>
      <c r="U1" s="260" t="s">
        <v>325</v>
      </c>
      <c r="V1" s="260"/>
      <c r="W1" s="260"/>
    </row>
    <row r="2" spans="1:53" ht="84">
      <c r="A2" s="25" t="s">
        <v>111</v>
      </c>
      <c r="B2" s="37" t="s">
        <v>112</v>
      </c>
      <c r="C2" s="38" t="s">
        <v>113</v>
      </c>
      <c r="D2" s="39" t="s">
        <v>862</v>
      </c>
      <c r="E2" s="39" t="s">
        <v>0</v>
      </c>
      <c r="F2" s="39" t="s">
        <v>821</v>
      </c>
      <c r="G2" s="39" t="s">
        <v>93</v>
      </c>
      <c r="H2" s="39" t="s">
        <v>807</v>
      </c>
      <c r="I2" s="39" t="s">
        <v>2</v>
      </c>
      <c r="J2" s="39" t="s">
        <v>312</v>
      </c>
      <c r="K2" s="39" t="s">
        <v>25</v>
      </c>
      <c r="L2" s="39" t="s">
        <v>92</v>
      </c>
      <c r="M2" s="39" t="s">
        <v>338</v>
      </c>
      <c r="N2" s="260" t="s">
        <v>274</v>
      </c>
      <c r="O2" s="260"/>
      <c r="P2" s="39" t="s">
        <v>29</v>
      </c>
      <c r="Q2" s="39" t="s">
        <v>232</v>
      </c>
      <c r="R2" s="39" t="s">
        <v>253</v>
      </c>
      <c r="S2" s="39" t="s">
        <v>254</v>
      </c>
      <c r="T2" s="39" t="s">
        <v>10</v>
      </c>
      <c r="U2" s="39" t="s">
        <v>77</v>
      </c>
      <c r="V2" s="39" t="s">
        <v>323</v>
      </c>
      <c r="W2" s="39" t="s">
        <v>10</v>
      </c>
      <c r="X2" s="40" t="s">
        <v>295</v>
      </c>
      <c r="Y2" s="39" t="s">
        <v>219</v>
      </c>
      <c r="Z2" s="39" t="s">
        <v>300</v>
      </c>
      <c r="AA2" s="39" t="s">
        <v>303</v>
      </c>
      <c r="AB2" s="39" t="s">
        <v>304</v>
      </c>
      <c r="AC2" s="39" t="s">
        <v>27</v>
      </c>
      <c r="AD2" s="39" t="s">
        <v>74</v>
      </c>
      <c r="AE2" s="39" t="s">
        <v>933</v>
      </c>
      <c r="AF2" s="39" t="s">
        <v>935</v>
      </c>
      <c r="AG2" s="41" t="s">
        <v>114</v>
      </c>
      <c r="AI2" s="29" t="s">
        <v>158</v>
      </c>
      <c r="AJ2" s="255" t="s">
        <v>157</v>
      </c>
      <c r="AK2" s="255"/>
      <c r="AL2" s="29" t="s">
        <v>921</v>
      </c>
      <c r="AN2" s="17" t="s">
        <v>115</v>
      </c>
    </row>
    <row r="3" spans="1:53" ht="294" customHeight="1" thickBot="1">
      <c r="A3" s="17" t="s">
        <v>116</v>
      </c>
      <c r="B3" s="42" t="s">
        <v>222</v>
      </c>
      <c r="C3" s="17" t="s">
        <v>117</v>
      </c>
      <c r="D3" s="43"/>
      <c r="E3" s="43"/>
      <c r="F3" s="43"/>
      <c r="G3" s="36" t="s">
        <v>901</v>
      </c>
      <c r="H3" s="36" t="s">
        <v>863</v>
      </c>
      <c r="I3" s="17" t="s">
        <v>1096</v>
      </c>
      <c r="J3" s="17" t="s">
        <v>101</v>
      </c>
      <c r="K3" s="17" t="s">
        <v>809</v>
      </c>
      <c r="L3" s="17" t="s">
        <v>83</v>
      </c>
      <c r="M3" s="17" t="s">
        <v>339</v>
      </c>
      <c r="N3" s="36" t="s">
        <v>275</v>
      </c>
      <c r="O3" s="36" t="s">
        <v>275</v>
      </c>
      <c r="P3" s="44" t="s">
        <v>288</v>
      </c>
      <c r="Q3" s="45">
        <v>0.2</v>
      </c>
      <c r="R3" s="17" t="s">
        <v>280</v>
      </c>
      <c r="S3" s="17" t="s">
        <v>285</v>
      </c>
      <c r="T3" s="46" t="s">
        <v>259</v>
      </c>
      <c r="U3" s="23" t="s">
        <v>326</v>
      </c>
      <c r="V3" s="44" t="s">
        <v>922</v>
      </c>
      <c r="W3" s="17" t="s">
        <v>6</v>
      </c>
      <c r="X3" s="17" t="s">
        <v>292</v>
      </c>
      <c r="Y3" s="17" t="s">
        <v>298</v>
      </c>
      <c r="Z3" s="17" t="s">
        <v>301</v>
      </c>
      <c r="AA3" s="17" t="s">
        <v>305</v>
      </c>
      <c r="AB3" s="17" t="s">
        <v>308</v>
      </c>
      <c r="AC3" s="17" t="s">
        <v>315</v>
      </c>
      <c r="AD3" s="17" t="s">
        <v>105</v>
      </c>
      <c r="AE3" s="29" t="s">
        <v>936</v>
      </c>
      <c r="AF3" s="29" t="s">
        <v>936</v>
      </c>
      <c r="AG3" s="17" t="s">
        <v>124</v>
      </c>
      <c r="AI3" s="255" t="s">
        <v>159</v>
      </c>
      <c r="AJ3" s="20" t="s">
        <v>148</v>
      </c>
      <c r="AK3" s="20" t="s">
        <v>124</v>
      </c>
      <c r="AL3" s="20" t="s">
        <v>106</v>
      </c>
      <c r="AN3" s="17" t="s">
        <v>119</v>
      </c>
      <c r="AO3" s="259" t="s">
        <v>120</v>
      </c>
      <c r="AP3" s="259"/>
      <c r="AQ3" s="254" t="s">
        <v>121</v>
      </c>
      <c r="AR3" s="254"/>
      <c r="AS3" s="254"/>
    </row>
    <row r="4" spans="1:53" ht="69.650000000000006" customHeight="1" thickBot="1">
      <c r="A4" s="17" t="s">
        <v>122</v>
      </c>
      <c r="B4" s="42" t="s">
        <v>129</v>
      </c>
      <c r="C4" s="17" t="s">
        <v>123</v>
      </c>
      <c r="D4" s="43"/>
      <c r="E4" s="43"/>
      <c r="F4" s="43"/>
      <c r="G4" s="36" t="s">
        <v>902</v>
      </c>
      <c r="H4" s="36" t="s">
        <v>864</v>
      </c>
      <c r="I4" s="17" t="s">
        <v>224</v>
      </c>
      <c r="J4" s="17" t="s">
        <v>1408</v>
      </c>
      <c r="K4" s="17" t="s">
        <v>226</v>
      </c>
      <c r="L4" s="17" t="s">
        <v>109</v>
      </c>
      <c r="M4" s="17" t="s">
        <v>340</v>
      </c>
      <c r="N4" s="36" t="s">
        <v>276</v>
      </c>
      <c r="O4" s="17" t="s">
        <v>280</v>
      </c>
      <c r="P4" s="47" t="s">
        <v>13</v>
      </c>
      <c r="Q4" s="48">
        <v>0.4</v>
      </c>
      <c r="R4" s="17" t="s">
        <v>281</v>
      </c>
      <c r="S4" s="17" t="s">
        <v>923</v>
      </c>
      <c r="T4" s="49" t="s">
        <v>261</v>
      </c>
      <c r="U4" s="24" t="s">
        <v>327</v>
      </c>
      <c r="V4" s="47" t="s">
        <v>924</v>
      </c>
      <c r="W4" s="17" t="s">
        <v>7</v>
      </c>
      <c r="X4" s="17" t="s">
        <v>293</v>
      </c>
      <c r="Y4" s="17" t="s">
        <v>297</v>
      </c>
      <c r="Z4" s="17" t="s">
        <v>302</v>
      </c>
      <c r="AA4" s="17" t="s">
        <v>306</v>
      </c>
      <c r="AB4" s="17" t="s">
        <v>307</v>
      </c>
      <c r="AC4" s="17" t="s">
        <v>316</v>
      </c>
      <c r="AD4" s="17" t="s">
        <v>106</v>
      </c>
      <c r="AE4" s="29" t="s">
        <v>937</v>
      </c>
      <c r="AF4" s="29" t="s">
        <v>937</v>
      </c>
      <c r="AG4" s="17" t="s">
        <v>12</v>
      </c>
      <c r="AI4" s="255"/>
      <c r="AJ4" s="20" t="s">
        <v>149</v>
      </c>
      <c r="AK4" s="20" t="s">
        <v>12</v>
      </c>
      <c r="AL4" s="20" t="s">
        <v>147</v>
      </c>
      <c r="AN4" s="17" t="s">
        <v>118</v>
      </c>
      <c r="AO4" s="17" t="s">
        <v>125</v>
      </c>
      <c r="AP4" s="17" t="s">
        <v>126</v>
      </c>
      <c r="AQ4" s="17" t="s">
        <v>125</v>
      </c>
      <c r="AR4" s="17" t="s">
        <v>127</v>
      </c>
      <c r="AS4" s="17" t="s">
        <v>126</v>
      </c>
    </row>
    <row r="5" spans="1:53" ht="108.65" customHeight="1" thickBot="1">
      <c r="A5" s="17" t="s">
        <v>128</v>
      </c>
      <c r="B5" s="42" t="s">
        <v>132</v>
      </c>
      <c r="C5" s="17" t="s">
        <v>130</v>
      </c>
      <c r="D5" s="50"/>
      <c r="E5" s="50"/>
      <c r="F5" s="50"/>
      <c r="G5" s="36" t="s">
        <v>903</v>
      </c>
      <c r="H5" s="36" t="s">
        <v>865</v>
      </c>
      <c r="I5" s="17" t="s">
        <v>1097</v>
      </c>
      <c r="J5" s="17" t="s">
        <v>900</v>
      </c>
      <c r="K5" s="17" t="s">
        <v>227</v>
      </c>
      <c r="L5" s="17" t="s">
        <v>84</v>
      </c>
      <c r="M5" s="17" t="s">
        <v>341</v>
      </c>
      <c r="N5" s="36"/>
      <c r="O5" s="17" t="s">
        <v>281</v>
      </c>
      <c r="P5" s="51" t="s">
        <v>12</v>
      </c>
      <c r="Q5" s="52">
        <v>0.6</v>
      </c>
      <c r="R5" s="17" t="s">
        <v>282</v>
      </c>
      <c r="S5" s="17" t="s">
        <v>286</v>
      </c>
      <c r="T5" s="53" t="s">
        <v>12</v>
      </c>
      <c r="U5" s="25" t="s">
        <v>328</v>
      </c>
      <c r="V5" s="51" t="s">
        <v>12</v>
      </c>
      <c r="W5" s="17" t="s">
        <v>8</v>
      </c>
      <c r="X5" s="17" t="s">
        <v>294</v>
      </c>
      <c r="AC5" s="17" t="s">
        <v>313</v>
      </c>
      <c r="AD5" s="36"/>
      <c r="AE5" s="29" t="s">
        <v>938</v>
      </c>
      <c r="AF5" s="29" t="s">
        <v>938</v>
      </c>
      <c r="AG5" s="17" t="s">
        <v>134</v>
      </c>
      <c r="AI5" s="255"/>
      <c r="AJ5" s="20" t="s">
        <v>150</v>
      </c>
      <c r="AK5" s="20" t="s">
        <v>134</v>
      </c>
      <c r="AL5" s="20" t="s">
        <v>147</v>
      </c>
      <c r="AM5" s="36"/>
      <c r="AN5" s="17" t="s">
        <v>39</v>
      </c>
      <c r="AO5" s="17" t="s">
        <v>125</v>
      </c>
      <c r="AP5" s="17" t="s">
        <v>126</v>
      </c>
      <c r="AQ5" s="17" t="s">
        <v>125</v>
      </c>
      <c r="AR5" s="17" t="s">
        <v>127</v>
      </c>
      <c r="AS5" s="17" t="s">
        <v>126</v>
      </c>
      <c r="AT5" s="36"/>
      <c r="AU5" s="36"/>
      <c r="AV5" s="36"/>
      <c r="AW5" s="36"/>
      <c r="AX5" s="36"/>
      <c r="AY5" s="36"/>
      <c r="AZ5" s="36"/>
      <c r="BA5" s="36"/>
    </row>
    <row r="6" spans="1:53" ht="64" customHeight="1">
      <c r="A6" s="17" t="s">
        <v>131</v>
      </c>
      <c r="B6" s="42" t="s">
        <v>223</v>
      </c>
      <c r="C6" s="17" t="s">
        <v>133</v>
      </c>
      <c r="D6" s="50"/>
      <c r="E6" s="50"/>
      <c r="F6" s="50"/>
      <c r="G6" s="36" t="s">
        <v>904</v>
      </c>
      <c r="H6" s="36" t="s">
        <v>866</v>
      </c>
      <c r="J6" s="17" t="s">
        <v>1406</v>
      </c>
      <c r="K6" s="17" t="s">
        <v>810</v>
      </c>
      <c r="L6" s="17" t="s">
        <v>140</v>
      </c>
      <c r="M6" s="17" t="s">
        <v>342</v>
      </c>
      <c r="N6" s="54" t="s">
        <v>278</v>
      </c>
      <c r="O6" s="17" t="s">
        <v>282</v>
      </c>
      <c r="P6" s="55" t="s">
        <v>11</v>
      </c>
      <c r="Q6" s="56">
        <v>0.8</v>
      </c>
      <c r="R6" s="17" t="s">
        <v>283</v>
      </c>
      <c r="S6" s="17" t="s">
        <v>925</v>
      </c>
      <c r="T6" s="57" t="s">
        <v>264</v>
      </c>
      <c r="U6" s="26" t="s">
        <v>329</v>
      </c>
      <c r="V6" s="55" t="s">
        <v>11</v>
      </c>
      <c r="W6" s="17" t="s">
        <v>9</v>
      </c>
      <c r="AC6" s="17" t="s">
        <v>314</v>
      </c>
      <c r="AD6" s="36"/>
      <c r="AE6" s="29" t="s">
        <v>939</v>
      </c>
      <c r="AF6" s="29" t="s">
        <v>939</v>
      </c>
      <c r="AG6" s="36"/>
      <c r="AH6" s="36"/>
      <c r="AI6" s="255" t="s">
        <v>160</v>
      </c>
      <c r="AJ6" s="20" t="s">
        <v>151</v>
      </c>
      <c r="AK6" s="20" t="s">
        <v>12</v>
      </c>
      <c r="AL6" s="20" t="s">
        <v>147</v>
      </c>
      <c r="AM6" s="36"/>
      <c r="AO6" s="58" t="s">
        <v>135</v>
      </c>
      <c r="AQ6" s="59" t="s">
        <v>136</v>
      </c>
      <c r="AT6" s="36"/>
      <c r="AU6" s="36"/>
      <c r="AV6" s="36"/>
      <c r="AW6" s="36"/>
      <c r="AX6" s="36"/>
      <c r="AY6" s="36"/>
      <c r="AZ6" s="36"/>
      <c r="BA6" s="36"/>
    </row>
    <row r="7" spans="1:53" ht="109" customHeight="1">
      <c r="A7" s="17" t="s">
        <v>137</v>
      </c>
      <c r="B7" s="17" t="s">
        <v>103</v>
      </c>
      <c r="C7" s="17" t="s">
        <v>138</v>
      </c>
      <c r="D7" s="50"/>
      <c r="E7" s="50"/>
      <c r="F7" s="50"/>
      <c r="G7" s="36" t="s">
        <v>905</v>
      </c>
      <c r="J7" s="17" t="s">
        <v>1407</v>
      </c>
      <c r="K7" s="17" t="s">
        <v>229</v>
      </c>
      <c r="L7" s="17" t="s">
        <v>85</v>
      </c>
      <c r="M7" s="17" t="s">
        <v>343</v>
      </c>
      <c r="N7" s="54" t="s">
        <v>279</v>
      </c>
      <c r="O7" s="17" t="s">
        <v>283</v>
      </c>
      <c r="P7" s="60" t="s">
        <v>37</v>
      </c>
      <c r="Q7" s="61">
        <v>1</v>
      </c>
      <c r="R7" s="17" t="s">
        <v>284</v>
      </c>
      <c r="S7" s="17" t="s">
        <v>287</v>
      </c>
      <c r="T7" s="36"/>
      <c r="U7" s="27" t="s">
        <v>330</v>
      </c>
      <c r="V7" s="60" t="s">
        <v>37</v>
      </c>
      <c r="W7" s="36"/>
      <c r="X7" s="36"/>
      <c r="Y7" s="36"/>
      <c r="Z7" s="36"/>
      <c r="AA7" s="36"/>
      <c r="AB7" s="36"/>
      <c r="AD7" s="36"/>
      <c r="AE7" s="29" t="s">
        <v>940</v>
      </c>
      <c r="AF7" s="29" t="s">
        <v>940</v>
      </c>
      <c r="AG7" s="36"/>
      <c r="AH7" s="36"/>
      <c r="AI7" s="255"/>
      <c r="AJ7" s="20" t="s">
        <v>152</v>
      </c>
      <c r="AK7" s="20" t="s">
        <v>12</v>
      </c>
      <c r="AL7" s="20" t="s">
        <v>147</v>
      </c>
      <c r="AM7" s="36"/>
      <c r="AO7" s="17" t="s">
        <v>139</v>
      </c>
      <c r="AP7" s="17">
        <v>2</v>
      </c>
      <c r="AQ7" s="17" t="s">
        <v>139</v>
      </c>
      <c r="AR7" s="17">
        <v>2</v>
      </c>
      <c r="AT7" s="36"/>
      <c r="AU7" s="36"/>
      <c r="AV7" s="36"/>
      <c r="AW7" s="36"/>
      <c r="AX7" s="36"/>
      <c r="AY7" s="36"/>
      <c r="AZ7" s="36"/>
      <c r="BA7" s="36"/>
    </row>
    <row r="8" spans="1:53" ht="130.5" customHeight="1">
      <c r="A8" s="17" t="s">
        <v>141</v>
      </c>
      <c r="B8" s="17" t="s">
        <v>102</v>
      </c>
      <c r="C8" s="17" t="s">
        <v>143</v>
      </c>
      <c r="D8" s="50"/>
      <c r="E8" s="50"/>
      <c r="F8" s="50"/>
      <c r="G8" s="36" t="s">
        <v>926</v>
      </c>
      <c r="J8" s="36"/>
      <c r="K8" s="17" t="s">
        <v>811</v>
      </c>
      <c r="L8" s="17" t="s">
        <v>86</v>
      </c>
      <c r="M8" s="17" t="s">
        <v>344</v>
      </c>
      <c r="N8" s="36"/>
      <c r="O8" s="17" t="s">
        <v>284</v>
      </c>
      <c r="T8" s="36"/>
      <c r="V8" s="36"/>
      <c r="W8" s="36"/>
      <c r="X8" s="36"/>
      <c r="Y8" s="36"/>
      <c r="Z8" s="36"/>
      <c r="AA8" s="36"/>
      <c r="AB8" s="36"/>
      <c r="AC8" s="36"/>
      <c r="AD8" s="36"/>
      <c r="AE8" s="29" t="s">
        <v>1215</v>
      </c>
      <c r="AF8" s="29" t="s">
        <v>1215</v>
      </c>
      <c r="AG8" s="36"/>
      <c r="AH8" s="36"/>
      <c r="AI8" s="255"/>
      <c r="AJ8" s="20" t="s">
        <v>153</v>
      </c>
      <c r="AK8" s="20" t="s">
        <v>134</v>
      </c>
      <c r="AL8" s="20" t="s">
        <v>147</v>
      </c>
      <c r="AM8" s="36"/>
      <c r="AO8" s="17" t="s">
        <v>144</v>
      </c>
      <c r="AP8" s="17">
        <v>1</v>
      </c>
      <c r="AQ8" s="17" t="s">
        <v>145</v>
      </c>
      <c r="AR8" s="17">
        <v>1</v>
      </c>
      <c r="AT8" s="36"/>
      <c r="AU8" s="36"/>
      <c r="AV8" s="36"/>
      <c r="AW8" s="36"/>
      <c r="AX8" s="36"/>
      <c r="AY8" s="36"/>
      <c r="AZ8" s="36"/>
      <c r="BA8" s="36"/>
    </row>
    <row r="9" spans="1:53" ht="131.5" customHeight="1">
      <c r="B9" s="17" t="s">
        <v>142</v>
      </c>
      <c r="C9" s="17" t="s">
        <v>146</v>
      </c>
      <c r="D9" s="50"/>
      <c r="E9" s="50"/>
      <c r="F9" s="50"/>
      <c r="G9" s="36" t="s">
        <v>927</v>
      </c>
      <c r="K9" s="17" t="s">
        <v>812</v>
      </c>
      <c r="L9" s="17" t="s">
        <v>87</v>
      </c>
      <c r="N9" s="36"/>
      <c r="O9" s="36" t="s">
        <v>276</v>
      </c>
      <c r="P9" s="36"/>
      <c r="Q9" s="36"/>
      <c r="R9" s="36"/>
      <c r="S9" s="36"/>
      <c r="AE9" s="29" t="s">
        <v>941</v>
      </c>
      <c r="AF9" s="29" t="s">
        <v>941</v>
      </c>
      <c r="AI9" s="255" t="s">
        <v>161</v>
      </c>
      <c r="AJ9" s="20" t="s">
        <v>154</v>
      </c>
      <c r="AK9" s="20" t="s">
        <v>134</v>
      </c>
      <c r="AL9" s="20" t="s">
        <v>147</v>
      </c>
      <c r="AQ9" s="17" t="s">
        <v>144</v>
      </c>
      <c r="AR9" s="17">
        <v>1</v>
      </c>
    </row>
    <row r="10" spans="1:53" ht="117.65" customHeight="1">
      <c r="D10" s="62"/>
      <c r="E10" s="62"/>
      <c r="F10" s="62"/>
      <c r="G10" s="36" t="s">
        <v>906</v>
      </c>
      <c r="K10" s="63"/>
      <c r="N10" s="36"/>
      <c r="O10" s="17" t="s">
        <v>285</v>
      </c>
      <c r="AE10" s="29" t="s">
        <v>942</v>
      </c>
      <c r="AF10" s="29" t="s">
        <v>942</v>
      </c>
      <c r="AI10" s="255"/>
      <c r="AJ10" s="20" t="s">
        <v>155</v>
      </c>
      <c r="AK10" s="20" t="s">
        <v>134</v>
      </c>
      <c r="AL10" s="20" t="s">
        <v>147</v>
      </c>
    </row>
    <row r="11" spans="1:53" ht="135" customHeight="1">
      <c r="D11" s="62"/>
      <c r="E11" s="62"/>
      <c r="F11" s="62"/>
      <c r="G11" s="36" t="s">
        <v>907</v>
      </c>
      <c r="K11" s="63"/>
      <c r="N11" s="36"/>
      <c r="O11" s="17" t="s">
        <v>923</v>
      </c>
      <c r="AE11" s="29" t="s">
        <v>943</v>
      </c>
      <c r="AF11" s="29" t="s">
        <v>943</v>
      </c>
      <c r="AI11" s="255"/>
      <c r="AJ11" s="20" t="s">
        <v>156</v>
      </c>
      <c r="AK11" s="20" t="s">
        <v>134</v>
      </c>
      <c r="AL11" s="20" t="s">
        <v>147</v>
      </c>
    </row>
    <row r="12" spans="1:53" ht="121.5" customHeight="1">
      <c r="D12" s="62"/>
      <c r="E12" s="62"/>
      <c r="F12" s="62"/>
      <c r="G12" s="36" t="s">
        <v>908</v>
      </c>
      <c r="N12" s="36"/>
      <c r="O12" s="17" t="s">
        <v>286</v>
      </c>
    </row>
    <row r="13" spans="1:53" ht="117" customHeight="1">
      <c r="D13" s="62"/>
      <c r="E13" s="62"/>
      <c r="F13" s="62"/>
      <c r="G13" s="36" t="s">
        <v>909</v>
      </c>
      <c r="J13" s="36"/>
      <c r="L13" s="36"/>
      <c r="M13" s="36"/>
      <c r="N13" s="36"/>
      <c r="O13" s="17" t="s">
        <v>925</v>
      </c>
      <c r="T13" s="36"/>
      <c r="U13" s="36"/>
      <c r="V13" s="36"/>
      <c r="W13" s="36"/>
      <c r="X13" s="36"/>
      <c r="Y13" s="36"/>
      <c r="Z13" s="36"/>
      <c r="AA13" s="36"/>
      <c r="AB13" s="36"/>
      <c r="AF13" s="36"/>
      <c r="AG13" s="36"/>
      <c r="AH13" s="36"/>
      <c r="AI13" s="36"/>
      <c r="AJ13" s="36"/>
      <c r="AK13" s="36"/>
      <c r="AL13" s="36"/>
      <c r="AM13" s="36"/>
      <c r="AT13" s="36"/>
      <c r="AU13" s="36"/>
      <c r="AV13" s="36"/>
      <c r="AW13" s="36"/>
      <c r="AX13" s="36"/>
      <c r="AY13" s="36"/>
      <c r="AZ13" s="36"/>
      <c r="BA13" s="36"/>
    </row>
    <row r="14" spans="1:53" ht="143.15" customHeight="1">
      <c r="D14" s="62"/>
      <c r="E14" s="62"/>
      <c r="F14" s="62"/>
      <c r="J14" s="36"/>
      <c r="K14" s="36"/>
      <c r="L14" s="36"/>
      <c r="M14" s="36"/>
      <c r="O14" s="17" t="s">
        <v>287</v>
      </c>
      <c r="T14" s="36"/>
      <c r="U14" s="36"/>
      <c r="V14" s="36"/>
      <c r="W14" s="36"/>
      <c r="X14" s="36"/>
      <c r="Y14" s="36"/>
      <c r="Z14" s="36"/>
      <c r="AA14" s="36"/>
      <c r="AB14" s="36"/>
      <c r="AF14" s="36"/>
      <c r="AG14" s="36"/>
      <c r="AH14" s="36"/>
      <c r="AI14" s="36"/>
      <c r="AJ14" s="36"/>
      <c r="AK14" s="36"/>
      <c r="AL14" s="36"/>
      <c r="AM14" s="36"/>
      <c r="AT14" s="36"/>
      <c r="AU14" s="36"/>
      <c r="AV14" s="36"/>
      <c r="AW14" s="36"/>
      <c r="AX14" s="36"/>
      <c r="AY14" s="36"/>
      <c r="AZ14" s="36"/>
      <c r="BA14" s="36"/>
    </row>
    <row r="15" spans="1:53" ht="128.5" customHeight="1">
      <c r="D15" s="62"/>
      <c r="E15" s="62"/>
      <c r="F15" s="62"/>
      <c r="J15" s="36"/>
      <c r="K15" s="36"/>
      <c r="L15" s="36"/>
      <c r="M15" s="36"/>
      <c r="O15" s="36"/>
      <c r="P15" s="36"/>
      <c r="Q15" s="36"/>
      <c r="R15" s="36"/>
      <c r="S15" s="36"/>
      <c r="T15" s="36"/>
      <c r="U15" s="34"/>
      <c r="V15" s="34"/>
      <c r="W15" s="34"/>
      <c r="X15" s="36"/>
      <c r="Y15" s="36"/>
      <c r="Z15" s="36"/>
      <c r="AA15" s="36"/>
      <c r="AB15" s="36"/>
      <c r="AC15" s="36"/>
      <c r="AD15" s="36"/>
      <c r="AE15" s="36"/>
      <c r="AF15" s="36"/>
      <c r="AG15" s="36"/>
      <c r="AH15" s="36"/>
      <c r="AI15" s="36"/>
      <c r="AJ15" s="36"/>
      <c r="AK15" s="36"/>
      <c r="AL15" s="36"/>
      <c r="AM15" s="36"/>
      <c r="AT15" s="36"/>
      <c r="AU15" s="36"/>
      <c r="AV15" s="36"/>
      <c r="AW15" s="36"/>
      <c r="AX15" s="36"/>
      <c r="AY15" s="36"/>
      <c r="AZ15" s="36"/>
      <c r="BA15" s="36"/>
    </row>
    <row r="16" spans="1:53" ht="147.65" customHeight="1">
      <c r="D16" s="62"/>
      <c r="E16" s="62"/>
      <c r="F16" s="62"/>
      <c r="J16" s="34"/>
      <c r="K16" s="34"/>
      <c r="L16" s="34"/>
      <c r="M16" s="34"/>
      <c r="O16" s="34"/>
      <c r="P16" s="34"/>
      <c r="Q16" s="34"/>
      <c r="R16" s="34"/>
      <c r="S16" s="34"/>
      <c r="T16" s="36"/>
      <c r="U16" s="34"/>
      <c r="W16" s="34"/>
      <c r="X16" s="34"/>
      <c r="Y16" s="34"/>
      <c r="Z16" s="34"/>
      <c r="AA16" s="34"/>
      <c r="AB16" s="34"/>
      <c r="AC16" s="34"/>
      <c r="AD16" s="36"/>
      <c r="AE16" s="36"/>
      <c r="AF16" s="36"/>
      <c r="AG16" s="36"/>
      <c r="AH16" s="36"/>
      <c r="AI16" s="36"/>
      <c r="AJ16" s="36"/>
      <c r="AK16" s="36"/>
      <c r="AL16" s="36"/>
      <c r="AM16" s="36"/>
      <c r="AT16" s="36"/>
      <c r="AU16" s="36"/>
      <c r="AV16" s="36"/>
      <c r="AW16" s="36"/>
      <c r="AX16" s="36"/>
      <c r="AY16" s="36"/>
      <c r="AZ16" s="36"/>
      <c r="BA16" s="36"/>
    </row>
    <row r="17" spans="4:53" ht="109" customHeight="1">
      <c r="D17" s="62"/>
      <c r="E17" s="62"/>
      <c r="F17" s="62"/>
      <c r="J17" s="34"/>
      <c r="K17" s="34"/>
      <c r="L17" s="34"/>
      <c r="M17" s="34"/>
      <c r="N17" s="34"/>
      <c r="T17" s="36"/>
      <c r="U17" s="34"/>
      <c r="W17" s="34"/>
      <c r="X17" s="34"/>
      <c r="Y17" s="34"/>
      <c r="Z17" s="34"/>
      <c r="AA17" s="34"/>
      <c r="AB17" s="34"/>
      <c r="AC17" s="34"/>
      <c r="AD17" s="36"/>
      <c r="AE17" s="36"/>
      <c r="AF17" s="36"/>
      <c r="AG17" s="36"/>
      <c r="AH17" s="36"/>
      <c r="AI17" s="36"/>
      <c r="AJ17" s="36"/>
      <c r="AK17" s="36"/>
      <c r="AL17" s="36"/>
      <c r="AM17" s="36"/>
      <c r="AT17" s="36"/>
      <c r="AU17" s="36"/>
      <c r="AV17" s="36"/>
      <c r="AW17" s="36"/>
      <c r="AX17" s="36"/>
      <c r="AY17" s="36"/>
      <c r="AZ17" s="36"/>
      <c r="BA17" s="36"/>
    </row>
    <row r="18" spans="4:53" ht="133" customHeight="1">
      <c r="D18" s="64"/>
      <c r="E18" s="64"/>
      <c r="F18" s="64"/>
      <c r="J18" s="34"/>
      <c r="K18" s="34"/>
      <c r="L18" s="34"/>
      <c r="M18" s="34"/>
      <c r="N18" s="34"/>
      <c r="T18" s="36"/>
      <c r="U18" s="34"/>
      <c r="V18" s="34"/>
      <c r="W18" s="34"/>
      <c r="X18" s="34"/>
      <c r="Y18" s="34"/>
      <c r="Z18" s="34"/>
      <c r="AA18" s="34"/>
      <c r="AB18" s="34"/>
      <c r="AC18" s="34"/>
      <c r="AD18" s="36"/>
      <c r="AE18" s="36"/>
      <c r="AF18" s="36"/>
      <c r="AG18" s="36"/>
      <c r="AH18" s="36"/>
      <c r="AI18" s="36"/>
      <c r="AJ18" s="36"/>
      <c r="AK18" s="36"/>
      <c r="AL18" s="36"/>
      <c r="AM18" s="36"/>
      <c r="AT18" s="36"/>
      <c r="AU18" s="36"/>
      <c r="AV18" s="36"/>
      <c r="AW18" s="36"/>
      <c r="AX18" s="36"/>
      <c r="AY18" s="36"/>
      <c r="AZ18" s="36"/>
      <c r="BA18" s="36"/>
    </row>
    <row r="19" spans="4:53">
      <c r="D19" s="64"/>
      <c r="E19" s="64"/>
      <c r="F19" s="64"/>
      <c r="G19" s="35"/>
      <c r="H19" s="35"/>
      <c r="I19" s="35"/>
      <c r="J19" s="34"/>
      <c r="K19" s="34"/>
      <c r="L19" s="34"/>
      <c r="M19" s="34"/>
      <c r="N19" s="34"/>
      <c r="O19" s="34"/>
      <c r="P19" s="34"/>
      <c r="Q19" s="34"/>
      <c r="R19" s="34"/>
      <c r="S19" s="34"/>
      <c r="T19" s="36"/>
      <c r="U19" s="34"/>
      <c r="V19" s="34"/>
      <c r="W19" s="34"/>
      <c r="X19" s="34"/>
      <c r="Y19" s="34"/>
      <c r="Z19" s="34"/>
      <c r="AA19" s="34"/>
      <c r="AB19" s="34"/>
      <c r="AC19" s="34"/>
      <c r="AD19" s="36"/>
      <c r="AE19" s="36"/>
      <c r="AF19" s="36"/>
      <c r="AG19" s="36"/>
      <c r="AH19" s="36"/>
      <c r="AI19" s="36"/>
      <c r="AJ19" s="36"/>
      <c r="AK19" s="36"/>
      <c r="AL19" s="36"/>
      <c r="AM19" s="36"/>
      <c r="AT19" s="36"/>
      <c r="AU19" s="36"/>
      <c r="AV19" s="36"/>
      <c r="AW19" s="36"/>
      <c r="AX19" s="36"/>
      <c r="AY19" s="36"/>
      <c r="AZ19" s="36"/>
      <c r="BA19" s="36"/>
    </row>
    <row r="20" spans="4:53">
      <c r="D20" s="35"/>
      <c r="E20" s="35"/>
      <c r="F20" s="35"/>
      <c r="J20" s="34"/>
      <c r="K20" s="34"/>
      <c r="L20" s="34"/>
      <c r="M20" s="34"/>
      <c r="N20" s="34"/>
      <c r="O20" s="34"/>
      <c r="P20" s="34"/>
      <c r="Q20" s="34"/>
      <c r="R20" s="34"/>
      <c r="S20" s="34"/>
      <c r="T20" s="36"/>
      <c r="U20" s="34"/>
      <c r="V20" s="34"/>
      <c r="W20" s="34"/>
      <c r="X20" s="34"/>
      <c r="Y20" s="34"/>
      <c r="Z20" s="34"/>
      <c r="AA20" s="34"/>
      <c r="AB20" s="34"/>
      <c r="AC20" s="34"/>
      <c r="AD20" s="36"/>
      <c r="AE20" s="36"/>
      <c r="AF20" s="36"/>
      <c r="AG20" s="36"/>
      <c r="AH20" s="36"/>
      <c r="AI20" s="36"/>
      <c r="AJ20" s="36"/>
      <c r="AK20" s="36"/>
      <c r="AL20" s="36"/>
      <c r="AM20" s="36"/>
      <c r="AT20" s="36"/>
      <c r="AU20" s="36"/>
      <c r="AV20" s="36"/>
      <c r="AW20" s="36"/>
      <c r="AX20" s="36"/>
      <c r="AY20" s="36"/>
      <c r="AZ20" s="36"/>
      <c r="BA20" s="36"/>
    </row>
    <row r="21" spans="4:53">
      <c r="J21" s="34"/>
      <c r="K21" s="34"/>
      <c r="L21" s="34"/>
      <c r="M21" s="34"/>
      <c r="N21" s="34"/>
      <c r="O21" s="34"/>
      <c r="P21" s="34"/>
      <c r="Q21" s="34"/>
      <c r="R21" s="34"/>
      <c r="S21" s="34"/>
      <c r="T21" s="36"/>
      <c r="U21" s="34"/>
      <c r="W21" s="34"/>
      <c r="X21" s="34"/>
      <c r="Y21" s="34"/>
      <c r="Z21" s="34"/>
      <c r="AA21" s="34"/>
      <c r="AB21" s="34"/>
      <c r="AC21" s="34"/>
      <c r="AD21" s="36"/>
      <c r="AE21" s="36"/>
      <c r="AF21" s="36"/>
      <c r="AG21" s="36"/>
      <c r="AH21" s="36"/>
      <c r="AI21" s="36"/>
      <c r="AJ21" s="36"/>
      <c r="AK21" s="36"/>
      <c r="AL21" s="36"/>
      <c r="AM21" s="36"/>
      <c r="AT21" s="36"/>
      <c r="AU21" s="36"/>
      <c r="AV21" s="36"/>
      <c r="AW21" s="36"/>
      <c r="AX21" s="36"/>
      <c r="AY21" s="36"/>
      <c r="AZ21" s="36"/>
      <c r="BA21" s="36"/>
    </row>
    <row r="22" spans="4:53">
      <c r="J22" s="34"/>
      <c r="K22" s="34"/>
      <c r="L22" s="34"/>
      <c r="M22" s="34"/>
      <c r="N22" s="34"/>
      <c r="T22" s="36"/>
      <c r="U22" s="34"/>
      <c r="V22" s="34"/>
      <c r="W22" s="34"/>
      <c r="X22" s="34"/>
      <c r="Y22" s="34"/>
      <c r="Z22" s="34"/>
      <c r="AA22" s="34"/>
      <c r="AB22" s="34"/>
      <c r="AC22" s="34"/>
      <c r="AD22" s="36"/>
      <c r="AE22" s="36"/>
      <c r="AF22" s="36"/>
      <c r="AG22" s="36"/>
      <c r="AH22" s="36"/>
      <c r="AI22" s="36"/>
      <c r="AJ22" s="36"/>
      <c r="AK22" s="36"/>
      <c r="AL22" s="36"/>
      <c r="AM22" s="36"/>
      <c r="AT22" s="36"/>
      <c r="AU22" s="36"/>
      <c r="AV22" s="36"/>
      <c r="AW22" s="36"/>
      <c r="AX22" s="36"/>
      <c r="AY22" s="36"/>
      <c r="AZ22" s="36"/>
      <c r="BA22" s="36"/>
    </row>
    <row r="23" spans="4:53">
      <c r="J23" s="34"/>
      <c r="K23" s="34"/>
      <c r="L23" s="34"/>
      <c r="M23" s="34"/>
      <c r="N23" s="34"/>
      <c r="O23" s="34"/>
      <c r="P23" s="34"/>
      <c r="Q23" s="34"/>
      <c r="R23" s="34"/>
      <c r="S23" s="34"/>
      <c r="T23" s="36"/>
      <c r="U23" s="34"/>
      <c r="V23" s="34"/>
      <c r="W23" s="34"/>
      <c r="X23" s="34"/>
      <c r="Y23" s="34"/>
      <c r="Z23" s="34"/>
      <c r="AA23" s="34"/>
      <c r="AB23" s="34"/>
      <c r="AC23" s="34"/>
      <c r="AD23" s="36"/>
      <c r="AE23" s="36"/>
      <c r="AF23" s="36"/>
      <c r="AG23" s="36"/>
      <c r="AH23" s="36"/>
      <c r="AI23" s="36"/>
      <c r="AJ23" s="36"/>
      <c r="AK23" s="36"/>
      <c r="AL23" s="36"/>
      <c r="AM23" s="36"/>
      <c r="AT23" s="36"/>
      <c r="AU23" s="36"/>
      <c r="AV23" s="36"/>
      <c r="AW23" s="36"/>
      <c r="AX23" s="36"/>
      <c r="AY23" s="36"/>
      <c r="AZ23" s="36"/>
      <c r="BA23" s="36"/>
    </row>
    <row r="24" spans="4:53">
      <c r="G24" s="35"/>
      <c r="H24" s="35"/>
      <c r="I24" s="35"/>
      <c r="J24" s="34"/>
      <c r="K24" s="34"/>
      <c r="L24" s="34"/>
      <c r="M24" s="34"/>
      <c r="N24" s="34"/>
      <c r="O24" s="34"/>
      <c r="P24" s="34"/>
      <c r="Q24" s="34"/>
      <c r="R24" s="34"/>
      <c r="S24" s="34"/>
      <c r="T24" s="36"/>
      <c r="U24" s="34"/>
      <c r="V24" s="34"/>
      <c r="W24" s="34"/>
      <c r="X24" s="34"/>
      <c r="Y24" s="34"/>
      <c r="Z24" s="34"/>
      <c r="AA24" s="34"/>
      <c r="AB24" s="34"/>
      <c r="AC24" s="34"/>
      <c r="AD24" s="36"/>
      <c r="AE24" s="36"/>
      <c r="AF24" s="36"/>
      <c r="AG24" s="36"/>
      <c r="AH24" s="36"/>
      <c r="AI24" s="36"/>
      <c r="AJ24" s="36"/>
      <c r="AK24" s="36"/>
      <c r="AL24" s="36"/>
      <c r="AM24" s="36"/>
      <c r="AT24" s="36"/>
      <c r="AU24" s="36"/>
      <c r="AV24" s="36"/>
      <c r="AW24" s="36"/>
      <c r="AX24" s="36"/>
      <c r="AY24" s="36"/>
      <c r="AZ24" s="36"/>
      <c r="BA24" s="36"/>
    </row>
    <row r="25" spans="4:53">
      <c r="D25" s="35"/>
      <c r="E25" s="35"/>
      <c r="F25" s="35"/>
      <c r="G25" s="35"/>
      <c r="H25" s="35"/>
      <c r="I25" s="35"/>
      <c r="J25" s="34"/>
      <c r="K25" s="34"/>
      <c r="L25" s="34"/>
      <c r="M25" s="34"/>
      <c r="N25" s="34"/>
      <c r="O25" s="34"/>
      <c r="P25" s="34"/>
      <c r="Q25" s="34"/>
      <c r="R25" s="34"/>
      <c r="S25" s="34"/>
      <c r="T25" s="36"/>
      <c r="U25" s="34"/>
      <c r="V25" s="34"/>
      <c r="W25" s="34"/>
      <c r="X25" s="34"/>
      <c r="Y25" s="34"/>
      <c r="Z25" s="34"/>
      <c r="AA25" s="34"/>
      <c r="AB25" s="34"/>
      <c r="AC25" s="34"/>
      <c r="AD25" s="36"/>
      <c r="AE25" s="36"/>
      <c r="AF25" s="36"/>
      <c r="AG25" s="36"/>
      <c r="AH25" s="36"/>
      <c r="AI25" s="36"/>
      <c r="AJ25" s="36"/>
      <c r="AK25" s="36"/>
      <c r="AL25" s="36"/>
      <c r="AM25" s="36"/>
      <c r="AT25" s="36"/>
      <c r="AU25" s="36"/>
      <c r="AV25" s="36"/>
      <c r="AW25" s="36"/>
      <c r="AX25" s="36"/>
      <c r="AY25" s="36"/>
      <c r="AZ25" s="36"/>
      <c r="BA25" s="36"/>
    </row>
    <row r="26" spans="4:53">
      <c r="D26" s="35"/>
      <c r="E26" s="35"/>
      <c r="F26" s="35"/>
      <c r="G26" s="35"/>
      <c r="H26" s="35"/>
      <c r="I26" s="35"/>
      <c r="J26" s="34"/>
      <c r="K26" s="34"/>
      <c r="L26" s="34"/>
      <c r="M26" s="34"/>
      <c r="N26" s="34"/>
      <c r="O26" s="34"/>
      <c r="P26" s="34"/>
      <c r="Q26" s="34"/>
      <c r="R26" s="34"/>
      <c r="S26" s="34"/>
      <c r="T26" s="36"/>
      <c r="U26" s="34"/>
      <c r="V26" s="34"/>
      <c r="W26" s="34"/>
      <c r="X26" s="34"/>
      <c r="Y26" s="34"/>
      <c r="Z26" s="34"/>
      <c r="AA26" s="34"/>
      <c r="AB26" s="34"/>
      <c r="AC26" s="34"/>
      <c r="AD26" s="36"/>
      <c r="AE26" s="36"/>
      <c r="AF26" s="36"/>
      <c r="AG26" s="36"/>
      <c r="AH26" s="36"/>
      <c r="AI26" s="36"/>
      <c r="AJ26" s="36"/>
      <c r="AK26" s="36"/>
      <c r="AL26" s="36"/>
      <c r="AM26" s="36"/>
      <c r="AT26" s="36"/>
      <c r="AU26" s="36"/>
      <c r="AV26" s="36"/>
      <c r="AW26" s="36"/>
      <c r="AX26" s="36"/>
      <c r="AY26" s="36"/>
      <c r="AZ26" s="36"/>
      <c r="BA26" s="36"/>
    </row>
    <row r="27" spans="4:53">
      <c r="D27" s="35"/>
      <c r="E27" s="35"/>
      <c r="F27" s="35"/>
      <c r="G27" s="35"/>
      <c r="H27" s="35"/>
      <c r="I27" s="35"/>
      <c r="J27" s="34"/>
      <c r="K27" s="34"/>
      <c r="L27" s="34"/>
      <c r="M27" s="34"/>
      <c r="N27" s="34"/>
      <c r="O27" s="34"/>
      <c r="P27" s="34"/>
      <c r="Q27" s="34"/>
      <c r="R27" s="34"/>
      <c r="S27" s="34"/>
      <c r="T27" s="36"/>
      <c r="U27" s="34"/>
      <c r="V27" s="34"/>
      <c r="W27" s="34"/>
      <c r="X27" s="34"/>
      <c r="Y27" s="34"/>
      <c r="Z27" s="34"/>
      <c r="AA27" s="34"/>
      <c r="AB27" s="34"/>
      <c r="AC27" s="34"/>
      <c r="AD27" s="36"/>
      <c r="AE27" s="36"/>
      <c r="AF27" s="36"/>
      <c r="AG27" s="36"/>
      <c r="AH27" s="36"/>
      <c r="AI27" s="36"/>
      <c r="AJ27" s="36"/>
      <c r="AK27" s="36"/>
      <c r="AL27" s="36"/>
      <c r="AM27" s="36"/>
      <c r="AT27" s="36"/>
      <c r="AU27" s="36"/>
      <c r="AV27" s="36"/>
      <c r="AW27" s="36"/>
      <c r="AX27" s="36"/>
      <c r="AY27" s="36"/>
      <c r="AZ27" s="36"/>
      <c r="BA27" s="36"/>
    </row>
    <row r="28" spans="4:53">
      <c r="D28" s="35"/>
      <c r="E28" s="35"/>
      <c r="F28" s="35"/>
      <c r="G28" s="35"/>
      <c r="H28" s="35"/>
      <c r="I28" s="35"/>
      <c r="J28" s="34"/>
      <c r="K28" s="34"/>
      <c r="L28" s="34"/>
      <c r="M28" s="34"/>
      <c r="N28" s="34"/>
      <c r="O28" s="34"/>
      <c r="P28" s="34"/>
      <c r="Q28" s="34"/>
      <c r="R28" s="34"/>
      <c r="S28" s="34"/>
      <c r="T28" s="36"/>
      <c r="U28" s="34"/>
      <c r="V28" s="34"/>
      <c r="W28" s="34"/>
      <c r="X28" s="34"/>
      <c r="Y28" s="34"/>
      <c r="Z28" s="34"/>
      <c r="AA28" s="34"/>
      <c r="AB28" s="34"/>
      <c r="AC28" s="34"/>
      <c r="AD28" s="36"/>
      <c r="AE28" s="36"/>
      <c r="AF28" s="36"/>
      <c r="AG28" s="36"/>
      <c r="AH28" s="36"/>
      <c r="AI28" s="36"/>
      <c r="AJ28" s="36"/>
      <c r="AK28" s="36"/>
      <c r="AL28" s="36"/>
      <c r="AM28" s="36"/>
      <c r="AT28" s="36"/>
      <c r="AU28" s="36"/>
      <c r="AV28" s="36"/>
      <c r="AW28" s="36"/>
      <c r="AX28" s="36"/>
      <c r="AY28" s="36"/>
      <c r="AZ28" s="36"/>
      <c r="BA28" s="36"/>
    </row>
    <row r="29" spans="4:53">
      <c r="D29" s="35"/>
      <c r="E29" s="35"/>
      <c r="F29" s="35"/>
      <c r="G29" s="35"/>
      <c r="H29" s="35"/>
      <c r="I29" s="35"/>
      <c r="J29" s="34"/>
      <c r="K29" s="34"/>
      <c r="L29" s="34"/>
      <c r="M29" s="34"/>
      <c r="N29" s="34"/>
      <c r="O29" s="34"/>
      <c r="P29" s="34"/>
      <c r="Q29" s="34"/>
      <c r="R29" s="34"/>
      <c r="S29" s="34"/>
      <c r="T29" s="36"/>
      <c r="U29" s="34"/>
      <c r="V29" s="34"/>
      <c r="W29" s="34"/>
      <c r="X29" s="34"/>
      <c r="Y29" s="34"/>
      <c r="Z29" s="34"/>
      <c r="AA29" s="34"/>
      <c r="AB29" s="34"/>
      <c r="AC29" s="34"/>
      <c r="AD29" s="36"/>
      <c r="AE29" s="36"/>
      <c r="AF29" s="36"/>
      <c r="AG29" s="36"/>
      <c r="AH29" s="36"/>
      <c r="AI29" s="36"/>
      <c r="AJ29" s="36"/>
      <c r="AK29" s="36"/>
      <c r="AL29" s="36"/>
      <c r="AM29" s="36"/>
      <c r="AT29" s="36"/>
      <c r="AU29" s="36"/>
      <c r="AV29" s="36"/>
      <c r="AW29" s="36"/>
      <c r="AX29" s="36"/>
      <c r="AY29" s="36"/>
      <c r="AZ29" s="36"/>
      <c r="BA29" s="36"/>
    </row>
    <row r="30" spans="4:53">
      <c r="D30" s="35"/>
      <c r="E30" s="35"/>
      <c r="F30" s="35"/>
      <c r="G30" s="35"/>
      <c r="H30" s="35"/>
      <c r="I30" s="35"/>
      <c r="J30" s="34"/>
      <c r="K30" s="34"/>
      <c r="L30" s="34"/>
      <c r="M30" s="34"/>
      <c r="N30" s="34"/>
      <c r="O30" s="34"/>
      <c r="P30" s="34"/>
      <c r="Q30" s="34"/>
      <c r="R30" s="34"/>
      <c r="S30" s="34"/>
      <c r="T30" s="36"/>
      <c r="U30" s="34"/>
      <c r="V30" s="34"/>
      <c r="W30" s="34"/>
      <c r="X30" s="34"/>
      <c r="Y30" s="34"/>
      <c r="Z30" s="34"/>
      <c r="AA30" s="34"/>
      <c r="AB30" s="34"/>
      <c r="AC30" s="34"/>
      <c r="AD30" s="36"/>
      <c r="AE30" s="36"/>
      <c r="AF30" s="36"/>
      <c r="AG30" s="36"/>
      <c r="AH30" s="36"/>
      <c r="AI30" s="36"/>
      <c r="AJ30" s="36"/>
      <c r="AK30" s="36"/>
      <c r="AL30" s="36"/>
      <c r="AM30" s="36"/>
      <c r="AT30" s="36"/>
      <c r="AU30" s="36"/>
      <c r="AV30" s="36"/>
      <c r="AW30" s="36"/>
      <c r="AX30" s="36"/>
      <c r="AY30" s="36"/>
      <c r="AZ30" s="36"/>
      <c r="BA30" s="36"/>
    </row>
    <row r="31" spans="4:53">
      <c r="D31" s="35"/>
      <c r="E31" s="35"/>
      <c r="F31" s="35"/>
      <c r="G31" s="35"/>
      <c r="H31" s="35"/>
      <c r="I31" s="35"/>
      <c r="J31" s="34"/>
      <c r="K31" s="34"/>
      <c r="L31" s="34"/>
      <c r="M31" s="34"/>
      <c r="N31" s="34"/>
      <c r="O31" s="34"/>
      <c r="P31" s="34"/>
      <c r="Q31" s="34"/>
      <c r="R31" s="34"/>
      <c r="S31" s="34"/>
      <c r="T31" s="36"/>
      <c r="U31" s="34"/>
      <c r="V31" s="34"/>
      <c r="W31" s="34"/>
      <c r="X31" s="34"/>
      <c r="Y31" s="34"/>
      <c r="Z31" s="34"/>
      <c r="AA31" s="34"/>
      <c r="AB31" s="34"/>
      <c r="AC31" s="34"/>
      <c r="AD31" s="36"/>
      <c r="AE31" s="36"/>
      <c r="AF31" s="36"/>
      <c r="AG31" s="36"/>
      <c r="AH31" s="36"/>
      <c r="AI31" s="36"/>
      <c r="AJ31" s="36"/>
      <c r="AK31" s="36"/>
      <c r="AL31" s="36"/>
      <c r="AM31" s="36"/>
      <c r="AT31" s="36"/>
      <c r="AU31" s="36"/>
      <c r="AV31" s="36"/>
      <c r="AW31" s="36"/>
      <c r="AX31" s="36"/>
      <c r="AY31" s="36"/>
      <c r="AZ31" s="36"/>
      <c r="BA31" s="36"/>
    </row>
    <row r="32" spans="4:53">
      <c r="D32" s="35"/>
      <c r="E32" s="35"/>
      <c r="F32" s="35"/>
      <c r="G32" s="35"/>
      <c r="H32" s="35"/>
      <c r="I32" s="35"/>
      <c r="J32" s="34"/>
      <c r="K32" s="34"/>
      <c r="L32" s="34"/>
      <c r="M32" s="34"/>
      <c r="N32" s="34"/>
      <c r="O32" s="34"/>
      <c r="P32" s="34"/>
      <c r="Q32" s="34"/>
      <c r="R32" s="34"/>
      <c r="S32" s="34"/>
      <c r="T32" s="36"/>
      <c r="U32" s="34"/>
      <c r="V32" s="34"/>
      <c r="W32" s="34"/>
      <c r="X32" s="34"/>
      <c r="Y32" s="34"/>
      <c r="Z32" s="34"/>
      <c r="AA32" s="34"/>
      <c r="AB32" s="34"/>
      <c r="AC32" s="34"/>
      <c r="AD32" s="36"/>
      <c r="AE32" s="36"/>
      <c r="AF32" s="36"/>
      <c r="AG32" s="36"/>
      <c r="AH32" s="36"/>
      <c r="AI32" s="36"/>
      <c r="AJ32" s="36"/>
      <c r="AK32" s="36"/>
      <c r="AL32" s="36"/>
      <c r="AM32" s="36"/>
      <c r="AT32" s="36"/>
      <c r="AU32" s="36"/>
      <c r="AV32" s="36"/>
      <c r="AW32" s="36"/>
      <c r="AX32" s="36"/>
      <c r="AY32" s="36"/>
      <c r="AZ32" s="36"/>
      <c r="BA32" s="36"/>
    </row>
    <row r="33" spans="4:53">
      <c r="D33" s="35"/>
      <c r="E33" s="35"/>
      <c r="F33" s="35"/>
      <c r="G33" s="35"/>
      <c r="H33" s="35"/>
      <c r="I33" s="35"/>
      <c r="J33" s="34"/>
      <c r="K33" s="34"/>
      <c r="L33" s="34"/>
      <c r="M33" s="34"/>
      <c r="N33" s="34"/>
      <c r="O33" s="34"/>
      <c r="P33" s="34"/>
      <c r="Q33" s="34"/>
      <c r="R33" s="34"/>
      <c r="S33" s="34"/>
      <c r="T33" s="36"/>
      <c r="U33" s="34"/>
      <c r="V33" s="34"/>
      <c r="W33" s="34"/>
      <c r="X33" s="34"/>
      <c r="Y33" s="34"/>
      <c r="Z33" s="34"/>
      <c r="AA33" s="34"/>
      <c r="AB33" s="34"/>
      <c r="AC33" s="34"/>
      <c r="AD33" s="36"/>
      <c r="AE33" s="36"/>
      <c r="AF33" s="36"/>
      <c r="AG33" s="36"/>
      <c r="AH33" s="36"/>
      <c r="AI33" s="36"/>
      <c r="AJ33" s="36"/>
      <c r="AK33" s="36"/>
      <c r="AL33" s="36"/>
      <c r="AM33" s="36"/>
      <c r="AT33" s="36"/>
      <c r="AU33" s="36"/>
      <c r="AV33" s="36"/>
      <c r="AW33" s="36"/>
      <c r="AX33" s="36"/>
      <c r="AY33" s="36"/>
      <c r="AZ33" s="36"/>
      <c r="BA33" s="36"/>
    </row>
    <row r="34" spans="4:53">
      <c r="D34" s="35"/>
      <c r="E34" s="35"/>
      <c r="F34" s="35"/>
      <c r="G34" s="35"/>
      <c r="H34" s="35"/>
      <c r="I34" s="35"/>
      <c r="J34" s="34"/>
      <c r="K34" s="34"/>
      <c r="L34" s="34"/>
      <c r="M34" s="34"/>
      <c r="N34" s="34"/>
      <c r="O34" s="34"/>
      <c r="P34" s="34"/>
      <c r="Q34" s="34"/>
      <c r="R34" s="34"/>
      <c r="S34" s="34"/>
      <c r="T34" s="36"/>
      <c r="U34" s="34"/>
      <c r="V34" s="34"/>
      <c r="W34" s="34"/>
      <c r="X34" s="34"/>
      <c r="Y34" s="34"/>
      <c r="Z34" s="34"/>
      <c r="AA34" s="34"/>
      <c r="AB34" s="34"/>
      <c r="AC34" s="34"/>
      <c r="AD34" s="36"/>
      <c r="AE34" s="36"/>
      <c r="AF34" s="36"/>
      <c r="AG34" s="36"/>
      <c r="AH34" s="36"/>
      <c r="AI34" s="36"/>
      <c r="AJ34" s="36"/>
      <c r="AK34" s="36"/>
      <c r="AL34" s="36"/>
      <c r="AM34" s="36"/>
      <c r="AT34" s="36"/>
      <c r="AU34" s="36"/>
      <c r="AV34" s="36"/>
      <c r="AW34" s="36"/>
      <c r="AX34" s="36"/>
      <c r="AY34" s="36"/>
      <c r="AZ34" s="36"/>
      <c r="BA34" s="36"/>
    </row>
    <row r="35" spans="4:53">
      <c r="D35" s="35"/>
      <c r="E35" s="35"/>
      <c r="F35" s="35"/>
      <c r="G35" s="35"/>
      <c r="H35" s="35"/>
      <c r="I35" s="35"/>
      <c r="J35" s="34"/>
      <c r="K35" s="34"/>
      <c r="L35" s="34"/>
      <c r="M35" s="34"/>
      <c r="N35" s="34"/>
      <c r="O35" s="34"/>
      <c r="P35" s="34"/>
      <c r="Q35" s="34"/>
      <c r="R35" s="34"/>
      <c r="S35" s="34"/>
      <c r="T35" s="36"/>
      <c r="U35" s="34"/>
      <c r="V35" s="34"/>
      <c r="W35" s="34"/>
      <c r="X35" s="34"/>
      <c r="Y35" s="34"/>
      <c r="Z35" s="34"/>
      <c r="AA35" s="34"/>
      <c r="AB35" s="34"/>
      <c r="AC35" s="34"/>
      <c r="AD35" s="36"/>
      <c r="AE35" s="36"/>
      <c r="AF35" s="36"/>
      <c r="AG35" s="36"/>
      <c r="AH35" s="36"/>
      <c r="AI35" s="36"/>
      <c r="AJ35" s="36"/>
      <c r="AK35" s="36"/>
      <c r="AL35" s="36"/>
      <c r="AM35" s="36"/>
      <c r="AT35" s="36"/>
      <c r="AU35" s="36"/>
      <c r="AV35" s="36"/>
      <c r="AW35" s="36"/>
      <c r="AX35" s="36"/>
      <c r="AY35" s="36"/>
      <c r="AZ35" s="36"/>
      <c r="BA35" s="36"/>
    </row>
    <row r="36" spans="4:53">
      <c r="D36" s="35"/>
      <c r="E36" s="35"/>
      <c r="F36" s="35"/>
      <c r="G36" s="35"/>
      <c r="H36" s="35"/>
      <c r="I36" s="35"/>
      <c r="J36" s="34"/>
      <c r="K36" s="34"/>
      <c r="L36" s="34"/>
      <c r="M36" s="34"/>
      <c r="N36" s="34"/>
      <c r="O36" s="34"/>
      <c r="P36" s="34"/>
      <c r="Q36" s="34"/>
      <c r="R36" s="34"/>
      <c r="S36" s="34"/>
      <c r="T36" s="36"/>
      <c r="U36" s="34"/>
      <c r="V36" s="34"/>
      <c r="W36" s="34"/>
      <c r="X36" s="34"/>
      <c r="Y36" s="34"/>
      <c r="Z36" s="34"/>
      <c r="AA36" s="34"/>
      <c r="AB36" s="34"/>
      <c r="AC36" s="34"/>
      <c r="AD36" s="36"/>
      <c r="AE36" s="36"/>
      <c r="AF36" s="36"/>
      <c r="AG36" s="36"/>
      <c r="AH36" s="36"/>
      <c r="AI36" s="36"/>
      <c r="AJ36" s="36"/>
      <c r="AK36" s="36"/>
      <c r="AL36" s="36"/>
      <c r="AM36" s="36"/>
      <c r="AT36" s="36"/>
      <c r="AU36" s="36"/>
      <c r="AV36" s="36"/>
      <c r="AW36" s="36"/>
      <c r="AX36" s="36"/>
      <c r="AY36" s="36"/>
      <c r="AZ36" s="36"/>
      <c r="BA36" s="36"/>
    </row>
    <row r="37" spans="4:53">
      <c r="D37" s="35"/>
      <c r="E37" s="35"/>
      <c r="F37" s="35"/>
      <c r="G37" s="35"/>
      <c r="H37" s="35"/>
      <c r="I37" s="35"/>
      <c r="J37" s="34"/>
      <c r="K37" s="34"/>
      <c r="L37" s="34"/>
      <c r="M37" s="34"/>
      <c r="N37" s="34"/>
      <c r="O37" s="34"/>
      <c r="P37" s="34"/>
      <c r="Q37" s="34"/>
      <c r="R37" s="34"/>
      <c r="S37" s="34"/>
      <c r="T37" s="36"/>
      <c r="U37" s="34"/>
      <c r="V37" s="34"/>
      <c r="W37" s="34"/>
      <c r="X37" s="34"/>
      <c r="Y37" s="34"/>
      <c r="Z37" s="34"/>
      <c r="AA37" s="34"/>
      <c r="AB37" s="34"/>
      <c r="AC37" s="34"/>
      <c r="AD37" s="36"/>
      <c r="AE37" s="36"/>
      <c r="AF37" s="36"/>
      <c r="AG37" s="36"/>
      <c r="AH37" s="36"/>
      <c r="AI37" s="36"/>
      <c r="AJ37" s="36"/>
      <c r="AK37" s="36"/>
      <c r="AL37" s="36"/>
      <c r="AM37" s="36"/>
      <c r="AT37" s="36"/>
      <c r="AU37" s="36"/>
      <c r="AV37" s="36"/>
      <c r="AW37" s="36"/>
      <c r="AX37" s="36"/>
      <c r="AY37" s="36"/>
      <c r="AZ37" s="36"/>
      <c r="BA37" s="36"/>
    </row>
    <row r="38" spans="4:53">
      <c r="D38" s="35"/>
      <c r="E38" s="35"/>
      <c r="F38" s="35"/>
      <c r="G38" s="35"/>
      <c r="H38" s="35"/>
      <c r="I38" s="35"/>
      <c r="J38" s="34"/>
      <c r="K38" s="34"/>
      <c r="L38" s="34"/>
      <c r="M38" s="34"/>
      <c r="N38" s="34"/>
      <c r="O38" s="34"/>
      <c r="P38" s="34"/>
      <c r="Q38" s="34"/>
      <c r="R38" s="34"/>
      <c r="S38" s="34"/>
      <c r="T38" s="36"/>
      <c r="U38" s="34"/>
      <c r="V38" s="34"/>
      <c r="W38" s="34"/>
      <c r="X38" s="34"/>
      <c r="Y38" s="34"/>
      <c r="Z38" s="34"/>
      <c r="AA38" s="34"/>
      <c r="AB38" s="34"/>
      <c r="AC38" s="34"/>
      <c r="AD38" s="36"/>
      <c r="AE38" s="36"/>
      <c r="AF38" s="36"/>
      <c r="AG38" s="36"/>
      <c r="AH38" s="36"/>
      <c r="AI38" s="36"/>
      <c r="AJ38" s="36"/>
      <c r="AK38" s="36"/>
      <c r="AL38" s="36"/>
      <c r="AM38" s="36"/>
      <c r="AT38" s="36"/>
      <c r="AU38" s="36"/>
      <c r="AV38" s="36"/>
      <c r="AW38" s="36"/>
      <c r="AX38" s="36"/>
      <c r="AY38" s="36"/>
      <c r="AZ38" s="36"/>
      <c r="BA38" s="36"/>
    </row>
    <row r="39" spans="4:53">
      <c r="D39" s="35"/>
      <c r="E39" s="35"/>
      <c r="F39" s="35"/>
      <c r="G39" s="35"/>
      <c r="H39" s="35"/>
      <c r="I39" s="35"/>
      <c r="J39" s="34"/>
      <c r="K39" s="34"/>
      <c r="L39" s="34"/>
      <c r="M39" s="34"/>
      <c r="N39" s="34"/>
      <c r="O39" s="34"/>
      <c r="P39" s="34"/>
      <c r="Q39" s="34"/>
      <c r="R39" s="34"/>
      <c r="S39" s="34"/>
      <c r="T39" s="36"/>
      <c r="U39" s="34"/>
      <c r="V39" s="34"/>
      <c r="W39" s="34"/>
      <c r="X39" s="34"/>
      <c r="Y39" s="34"/>
      <c r="Z39" s="34"/>
      <c r="AA39" s="34"/>
      <c r="AB39" s="34"/>
      <c r="AC39" s="34"/>
      <c r="AD39" s="36"/>
      <c r="AE39" s="36"/>
      <c r="AF39" s="36"/>
      <c r="AG39" s="36"/>
      <c r="AH39" s="36"/>
      <c r="AI39" s="36"/>
      <c r="AJ39" s="36"/>
      <c r="AK39" s="36"/>
      <c r="AL39" s="36"/>
      <c r="AM39" s="36"/>
      <c r="AT39" s="36"/>
      <c r="AU39" s="36"/>
      <c r="AV39" s="36"/>
      <c r="AW39" s="36"/>
      <c r="AX39" s="36"/>
      <c r="AY39" s="36"/>
      <c r="AZ39" s="36"/>
      <c r="BA39" s="36"/>
    </row>
    <row r="40" spans="4:53">
      <c r="D40" s="35"/>
      <c r="E40" s="35"/>
      <c r="F40" s="35"/>
      <c r="G40" s="35"/>
      <c r="H40" s="35"/>
      <c r="I40" s="35"/>
      <c r="J40" s="34"/>
      <c r="K40" s="34"/>
      <c r="L40" s="34"/>
      <c r="M40" s="34"/>
      <c r="N40" s="34"/>
      <c r="O40" s="34"/>
      <c r="P40" s="34"/>
      <c r="Q40" s="34"/>
      <c r="R40" s="34"/>
      <c r="S40" s="34"/>
      <c r="T40" s="36"/>
      <c r="U40" s="34"/>
      <c r="V40" s="34"/>
      <c r="W40" s="34"/>
      <c r="X40" s="34"/>
      <c r="Y40" s="34"/>
      <c r="Z40" s="34"/>
      <c r="AA40" s="34"/>
      <c r="AB40" s="34"/>
      <c r="AC40" s="34"/>
      <c r="AD40" s="36"/>
      <c r="AE40" s="36"/>
      <c r="AF40" s="36"/>
      <c r="AG40" s="36"/>
      <c r="AH40" s="36"/>
      <c r="AI40" s="36"/>
      <c r="AJ40" s="36"/>
      <c r="AK40" s="36"/>
      <c r="AL40" s="36"/>
      <c r="AM40" s="36"/>
      <c r="AT40" s="36"/>
      <c r="AU40" s="36"/>
      <c r="AV40" s="36"/>
      <c r="AW40" s="36"/>
      <c r="AX40" s="36"/>
      <c r="AY40" s="36"/>
      <c r="AZ40" s="36"/>
      <c r="BA40" s="36"/>
    </row>
    <row r="41" spans="4:53">
      <c r="D41" s="35"/>
      <c r="E41" s="35"/>
      <c r="F41" s="35"/>
      <c r="G41" s="35"/>
      <c r="H41" s="35"/>
      <c r="I41" s="35"/>
      <c r="J41" s="34"/>
      <c r="K41" s="34"/>
      <c r="L41" s="34"/>
      <c r="M41" s="34"/>
      <c r="N41" s="34"/>
      <c r="O41" s="34"/>
      <c r="P41" s="34"/>
      <c r="Q41" s="34"/>
      <c r="R41" s="34"/>
      <c r="S41" s="34"/>
      <c r="T41" s="36"/>
      <c r="U41" s="34"/>
      <c r="V41" s="34"/>
      <c r="W41" s="34"/>
      <c r="X41" s="34"/>
      <c r="Y41" s="34"/>
      <c r="Z41" s="34"/>
      <c r="AA41" s="34"/>
      <c r="AB41" s="34"/>
      <c r="AC41" s="34"/>
      <c r="AD41" s="36"/>
      <c r="AE41" s="36"/>
      <c r="AF41" s="36"/>
      <c r="AG41" s="36"/>
      <c r="AH41" s="36"/>
      <c r="AI41" s="36"/>
      <c r="AJ41" s="36"/>
      <c r="AK41" s="36"/>
      <c r="AL41" s="36"/>
      <c r="AM41" s="36"/>
      <c r="AT41" s="36"/>
      <c r="AU41" s="36"/>
      <c r="AV41" s="36"/>
      <c r="AW41" s="36"/>
      <c r="AX41" s="36"/>
      <c r="AY41" s="36"/>
      <c r="AZ41" s="36"/>
      <c r="BA41" s="36"/>
    </row>
    <row r="42" spans="4:53">
      <c r="D42" s="35"/>
      <c r="E42" s="35"/>
      <c r="F42" s="35"/>
      <c r="G42" s="35"/>
      <c r="H42" s="35"/>
      <c r="I42" s="35"/>
      <c r="J42" s="34"/>
      <c r="K42" s="34"/>
      <c r="L42" s="34"/>
      <c r="M42" s="34"/>
      <c r="N42" s="34"/>
      <c r="O42" s="34"/>
      <c r="P42" s="34"/>
      <c r="Q42" s="34"/>
      <c r="R42" s="34"/>
      <c r="S42" s="34"/>
      <c r="T42" s="36"/>
      <c r="U42" s="34"/>
      <c r="V42" s="34"/>
      <c r="W42" s="34"/>
      <c r="X42" s="34"/>
      <c r="Y42" s="34"/>
      <c r="Z42" s="34"/>
      <c r="AA42" s="34"/>
      <c r="AB42" s="34"/>
      <c r="AC42" s="34"/>
      <c r="AD42" s="36"/>
      <c r="AE42" s="36"/>
      <c r="AF42" s="36"/>
      <c r="AG42" s="36"/>
      <c r="AH42" s="36"/>
      <c r="AI42" s="36"/>
      <c r="AJ42" s="36"/>
      <c r="AK42" s="36"/>
      <c r="AL42" s="36"/>
      <c r="AM42" s="36"/>
      <c r="AT42" s="36"/>
      <c r="AU42" s="36"/>
      <c r="AV42" s="36"/>
      <c r="AW42" s="36"/>
      <c r="AX42" s="36"/>
      <c r="AY42" s="36"/>
      <c r="AZ42" s="36"/>
      <c r="BA42" s="36"/>
    </row>
    <row r="43" spans="4:53">
      <c r="D43" s="35"/>
      <c r="E43" s="35"/>
      <c r="F43" s="35"/>
      <c r="G43" s="35"/>
      <c r="H43" s="35"/>
      <c r="I43" s="35"/>
      <c r="J43" s="34"/>
      <c r="K43" s="34"/>
      <c r="L43" s="34"/>
      <c r="M43" s="34"/>
      <c r="N43" s="34"/>
      <c r="O43" s="34"/>
      <c r="P43" s="34"/>
      <c r="Q43" s="34"/>
      <c r="R43" s="34"/>
      <c r="S43" s="34"/>
      <c r="T43" s="36"/>
      <c r="U43" s="34"/>
      <c r="V43" s="34"/>
      <c r="W43" s="34"/>
      <c r="X43" s="34"/>
      <c r="Y43" s="34"/>
      <c r="Z43" s="34"/>
      <c r="AA43" s="34"/>
      <c r="AB43" s="34"/>
      <c r="AC43" s="34"/>
      <c r="AD43" s="36"/>
      <c r="AE43" s="36"/>
      <c r="AF43" s="36"/>
      <c r="AG43" s="36"/>
      <c r="AH43" s="36"/>
      <c r="AI43" s="36"/>
      <c r="AJ43" s="36"/>
      <c r="AK43" s="36"/>
      <c r="AL43" s="36"/>
      <c r="AM43" s="36"/>
      <c r="AT43" s="36"/>
      <c r="AU43" s="36"/>
      <c r="AV43" s="36"/>
      <c r="AW43" s="36"/>
      <c r="AX43" s="36"/>
      <c r="AY43" s="36"/>
      <c r="AZ43" s="36"/>
      <c r="BA43" s="36"/>
    </row>
    <row r="44" spans="4:53">
      <c r="D44" s="35"/>
      <c r="E44" s="35"/>
      <c r="F44" s="35"/>
      <c r="G44" s="35"/>
      <c r="H44" s="35"/>
      <c r="I44" s="35"/>
      <c r="J44" s="34"/>
      <c r="K44" s="34"/>
      <c r="L44" s="34"/>
      <c r="M44" s="34"/>
      <c r="N44" s="34"/>
      <c r="O44" s="34"/>
      <c r="P44" s="34"/>
      <c r="Q44" s="34"/>
      <c r="R44" s="34"/>
      <c r="S44" s="34"/>
      <c r="T44" s="36"/>
      <c r="U44" s="34"/>
      <c r="V44" s="34"/>
      <c r="W44" s="34"/>
      <c r="X44" s="34"/>
      <c r="Y44" s="34"/>
      <c r="Z44" s="34"/>
      <c r="AA44" s="34"/>
      <c r="AB44" s="34"/>
      <c r="AC44" s="34"/>
      <c r="AD44" s="36"/>
      <c r="AE44" s="36"/>
      <c r="AF44" s="36"/>
      <c r="AG44" s="36"/>
      <c r="AH44" s="36"/>
      <c r="AI44" s="36"/>
      <c r="AJ44" s="36"/>
      <c r="AK44" s="36"/>
      <c r="AL44" s="36"/>
      <c r="AM44" s="36"/>
      <c r="AT44" s="36"/>
      <c r="AU44" s="36"/>
      <c r="AV44" s="36"/>
      <c r="AW44" s="36"/>
      <c r="AX44" s="36"/>
      <c r="AY44" s="36"/>
      <c r="AZ44" s="36"/>
      <c r="BA44" s="36"/>
    </row>
    <row r="45" spans="4:53">
      <c r="D45" s="35"/>
      <c r="E45" s="35"/>
      <c r="F45" s="35"/>
      <c r="G45" s="34"/>
      <c r="H45" s="34"/>
      <c r="I45" s="34"/>
      <c r="J45" s="34"/>
      <c r="K45" s="34"/>
      <c r="L45" s="34"/>
      <c r="M45" s="34"/>
      <c r="N45" s="34"/>
      <c r="O45" s="34"/>
      <c r="P45" s="34"/>
      <c r="Q45" s="34"/>
      <c r="R45" s="34"/>
      <c r="S45" s="34"/>
      <c r="T45" s="36"/>
      <c r="U45" s="34"/>
      <c r="V45" s="34"/>
      <c r="W45" s="34"/>
      <c r="X45" s="34"/>
      <c r="Y45" s="34"/>
      <c r="Z45" s="34"/>
      <c r="AA45" s="34"/>
      <c r="AB45" s="34"/>
      <c r="AC45" s="34"/>
      <c r="AD45" s="36"/>
      <c r="AE45" s="36"/>
      <c r="AF45" s="36"/>
      <c r="AG45" s="36"/>
      <c r="AH45" s="36"/>
      <c r="AI45" s="36"/>
      <c r="AJ45" s="36"/>
      <c r="AK45" s="36"/>
      <c r="AL45" s="36"/>
      <c r="AM45" s="36"/>
      <c r="AT45" s="36"/>
      <c r="AU45" s="36"/>
      <c r="AV45" s="36"/>
      <c r="AW45" s="36"/>
      <c r="AX45" s="36"/>
      <c r="AY45" s="36"/>
      <c r="AZ45" s="36"/>
      <c r="BA45" s="36"/>
    </row>
    <row r="46" spans="4:53">
      <c r="D46" s="34"/>
      <c r="E46" s="34"/>
      <c r="F46" s="34"/>
      <c r="G46" s="34"/>
      <c r="H46" s="34"/>
      <c r="I46" s="34"/>
      <c r="J46" s="34"/>
      <c r="K46" s="34"/>
      <c r="L46" s="34"/>
      <c r="M46" s="34"/>
      <c r="N46" s="34"/>
      <c r="O46" s="34"/>
      <c r="P46" s="34"/>
      <c r="Q46" s="34"/>
      <c r="R46" s="34"/>
      <c r="S46" s="34"/>
      <c r="T46" s="36"/>
      <c r="U46" s="34"/>
      <c r="V46" s="34"/>
      <c r="W46" s="34"/>
      <c r="X46" s="34"/>
      <c r="Y46" s="34"/>
      <c r="Z46" s="34"/>
      <c r="AA46" s="34"/>
      <c r="AB46" s="34"/>
      <c r="AC46" s="34"/>
      <c r="AD46" s="36"/>
      <c r="AE46" s="36"/>
      <c r="AF46" s="36"/>
      <c r="AG46" s="36"/>
      <c r="AH46" s="36"/>
      <c r="AI46" s="36"/>
      <c r="AJ46" s="36"/>
      <c r="AK46" s="36"/>
      <c r="AL46" s="36"/>
      <c r="AM46" s="36"/>
      <c r="AT46" s="36"/>
      <c r="AU46" s="36"/>
      <c r="AV46" s="36"/>
      <c r="AW46" s="36"/>
      <c r="AX46" s="36"/>
      <c r="AY46" s="36"/>
      <c r="AZ46" s="36"/>
      <c r="BA46" s="36"/>
    </row>
    <row r="47" spans="4:53">
      <c r="D47" s="34"/>
      <c r="E47" s="34"/>
      <c r="F47" s="34"/>
      <c r="G47" s="34"/>
      <c r="H47" s="34"/>
      <c r="I47" s="34"/>
      <c r="J47" s="34"/>
      <c r="K47" s="34"/>
      <c r="L47" s="34"/>
      <c r="M47" s="34"/>
      <c r="N47" s="34"/>
      <c r="O47" s="34"/>
      <c r="P47" s="34"/>
      <c r="Q47" s="34"/>
      <c r="R47" s="34"/>
      <c r="S47" s="34"/>
      <c r="T47" s="36"/>
      <c r="U47" s="34"/>
      <c r="V47" s="34"/>
      <c r="W47" s="34"/>
      <c r="X47" s="34"/>
      <c r="Y47" s="34"/>
      <c r="Z47" s="34"/>
      <c r="AA47" s="34"/>
      <c r="AB47" s="34"/>
      <c r="AC47" s="34"/>
      <c r="AD47" s="36"/>
      <c r="AE47" s="36"/>
      <c r="AF47" s="36"/>
      <c r="AG47" s="36"/>
      <c r="AH47" s="36"/>
      <c r="AI47" s="36"/>
      <c r="AJ47" s="36"/>
      <c r="AK47" s="36"/>
      <c r="AL47" s="36"/>
      <c r="AM47" s="36"/>
      <c r="AT47" s="36"/>
      <c r="AU47" s="36"/>
      <c r="AV47" s="36"/>
      <c r="AW47" s="36"/>
      <c r="AX47" s="36"/>
      <c r="AY47" s="36"/>
      <c r="AZ47" s="36"/>
      <c r="BA47" s="36"/>
    </row>
    <row r="48" spans="4:53">
      <c r="D48" s="34"/>
      <c r="E48" s="34"/>
      <c r="F48" s="34"/>
      <c r="G48" s="34"/>
      <c r="H48" s="34"/>
      <c r="I48" s="34"/>
      <c r="J48" s="34"/>
      <c r="K48" s="34"/>
      <c r="L48" s="34"/>
      <c r="M48" s="34"/>
      <c r="N48" s="34"/>
      <c r="O48" s="34"/>
      <c r="P48" s="34"/>
      <c r="Q48" s="34"/>
      <c r="R48" s="34"/>
      <c r="S48" s="34"/>
      <c r="T48" s="36"/>
      <c r="U48" s="34"/>
      <c r="V48" s="34"/>
      <c r="W48" s="34"/>
      <c r="X48" s="34"/>
      <c r="Y48" s="34"/>
      <c r="Z48" s="34"/>
      <c r="AA48" s="34"/>
      <c r="AB48" s="34"/>
      <c r="AC48" s="34"/>
      <c r="AD48" s="36"/>
      <c r="AE48" s="36"/>
      <c r="AF48" s="36"/>
      <c r="AG48" s="36"/>
      <c r="AH48" s="36"/>
      <c r="AI48" s="36"/>
      <c r="AJ48" s="36"/>
      <c r="AK48" s="36"/>
      <c r="AL48" s="36"/>
      <c r="AM48" s="36"/>
      <c r="AT48" s="36"/>
      <c r="AU48" s="36"/>
      <c r="AV48" s="36"/>
      <c r="AW48" s="36"/>
      <c r="AX48" s="36"/>
      <c r="AY48" s="36"/>
      <c r="AZ48" s="36"/>
      <c r="BA48" s="36"/>
    </row>
    <row r="49" spans="4:53">
      <c r="D49" s="34"/>
      <c r="E49" s="34"/>
      <c r="F49" s="34"/>
      <c r="G49" s="34"/>
      <c r="H49" s="34"/>
      <c r="I49" s="34"/>
      <c r="J49" s="34"/>
      <c r="K49" s="34"/>
      <c r="L49" s="34"/>
      <c r="M49" s="34"/>
      <c r="N49" s="34"/>
      <c r="O49" s="34"/>
      <c r="P49" s="34"/>
      <c r="Q49" s="34"/>
      <c r="R49" s="34"/>
      <c r="S49" s="34"/>
      <c r="T49" s="36"/>
      <c r="U49" s="34"/>
      <c r="V49" s="34"/>
      <c r="W49" s="34"/>
      <c r="X49" s="34"/>
      <c r="Y49" s="34"/>
      <c r="Z49" s="34"/>
      <c r="AA49" s="34"/>
      <c r="AB49" s="34"/>
      <c r="AC49" s="34"/>
      <c r="AD49" s="36"/>
      <c r="AE49" s="36"/>
      <c r="AF49" s="36"/>
      <c r="AG49" s="36"/>
      <c r="AH49" s="36"/>
      <c r="AI49" s="36"/>
      <c r="AJ49" s="36"/>
      <c r="AK49" s="36"/>
      <c r="AL49" s="36"/>
      <c r="AM49" s="36"/>
      <c r="AT49" s="36"/>
      <c r="AU49" s="36"/>
      <c r="AV49" s="36"/>
      <c r="AW49" s="36"/>
      <c r="AX49" s="36"/>
      <c r="AY49" s="36"/>
      <c r="AZ49" s="36"/>
      <c r="BA49" s="36"/>
    </row>
    <row r="50" spans="4:53">
      <c r="D50" s="34"/>
      <c r="E50" s="34"/>
      <c r="F50" s="34"/>
      <c r="G50" s="34"/>
      <c r="H50" s="34"/>
      <c r="I50" s="34"/>
      <c r="J50" s="34"/>
      <c r="K50" s="34"/>
      <c r="L50" s="34"/>
      <c r="M50" s="34"/>
      <c r="N50" s="34"/>
      <c r="O50" s="34"/>
      <c r="P50" s="34"/>
      <c r="Q50" s="34"/>
      <c r="R50" s="34"/>
      <c r="S50" s="34"/>
      <c r="T50" s="36"/>
      <c r="U50" s="34"/>
      <c r="V50" s="34"/>
      <c r="W50" s="34"/>
      <c r="X50" s="34"/>
      <c r="Y50" s="34"/>
      <c r="Z50" s="34"/>
      <c r="AA50" s="34"/>
      <c r="AB50" s="34"/>
      <c r="AC50" s="34"/>
      <c r="AD50" s="36"/>
      <c r="AE50" s="36"/>
      <c r="AF50" s="36"/>
      <c r="AG50" s="36"/>
      <c r="AH50" s="36"/>
      <c r="AI50" s="36"/>
      <c r="AJ50" s="36"/>
      <c r="AK50" s="36"/>
      <c r="AL50" s="36"/>
      <c r="AM50" s="36"/>
      <c r="AT50" s="36"/>
      <c r="AU50" s="36"/>
      <c r="AV50" s="36"/>
      <c r="AW50" s="36"/>
      <c r="AX50" s="36"/>
      <c r="AY50" s="36"/>
      <c r="AZ50" s="36"/>
      <c r="BA50" s="36"/>
    </row>
    <row r="51" spans="4:53">
      <c r="D51" s="34"/>
      <c r="E51" s="34"/>
      <c r="F51" s="34"/>
      <c r="G51" s="34"/>
      <c r="H51" s="34"/>
      <c r="I51" s="34"/>
      <c r="J51" s="34"/>
      <c r="K51" s="34"/>
      <c r="L51" s="34"/>
      <c r="M51" s="34"/>
      <c r="N51" s="34"/>
      <c r="O51" s="34"/>
      <c r="P51" s="34"/>
      <c r="Q51" s="34"/>
      <c r="R51" s="34"/>
      <c r="S51" s="34"/>
      <c r="T51" s="36"/>
      <c r="U51" s="34"/>
      <c r="V51" s="34"/>
      <c r="W51" s="34"/>
      <c r="X51" s="34"/>
      <c r="Y51" s="34"/>
      <c r="Z51" s="34"/>
      <c r="AA51" s="34"/>
      <c r="AB51" s="34"/>
      <c r="AC51" s="34"/>
      <c r="AD51" s="36"/>
      <c r="AE51" s="36"/>
      <c r="AF51" s="36"/>
      <c r="AG51" s="36"/>
      <c r="AH51" s="36"/>
      <c r="AI51" s="36"/>
      <c r="AJ51" s="36"/>
      <c r="AK51" s="36"/>
      <c r="AL51" s="36"/>
      <c r="AM51" s="36"/>
      <c r="AT51" s="36"/>
      <c r="AU51" s="36"/>
      <c r="AV51" s="36"/>
      <c r="AW51" s="36"/>
      <c r="AX51" s="36"/>
      <c r="AY51" s="36"/>
      <c r="AZ51" s="36"/>
      <c r="BA51" s="36"/>
    </row>
    <row r="52" spans="4:53">
      <c r="D52" s="34"/>
      <c r="E52" s="34"/>
      <c r="F52" s="34"/>
      <c r="G52" s="34"/>
      <c r="H52" s="34"/>
      <c r="I52" s="34"/>
      <c r="J52" s="34"/>
      <c r="K52" s="34"/>
      <c r="L52" s="34"/>
      <c r="M52" s="34"/>
      <c r="N52" s="34"/>
      <c r="O52" s="34"/>
      <c r="P52" s="34"/>
      <c r="Q52" s="34"/>
      <c r="R52" s="34"/>
      <c r="S52" s="34"/>
      <c r="T52" s="36"/>
      <c r="U52" s="34"/>
      <c r="V52" s="34"/>
      <c r="W52" s="34"/>
      <c r="X52" s="34"/>
      <c r="Y52" s="34"/>
      <c r="Z52" s="34"/>
      <c r="AA52" s="34"/>
      <c r="AB52" s="34"/>
      <c r="AC52" s="34"/>
      <c r="AD52" s="36"/>
      <c r="AE52" s="36"/>
      <c r="AF52" s="36"/>
      <c r="AG52" s="36"/>
      <c r="AH52" s="36"/>
      <c r="AI52" s="36"/>
      <c r="AJ52" s="36"/>
      <c r="AK52" s="36"/>
      <c r="AL52" s="36"/>
      <c r="AM52" s="36"/>
      <c r="AT52" s="36"/>
      <c r="AU52" s="36"/>
      <c r="AV52" s="36"/>
      <c r="AW52" s="36"/>
      <c r="AX52" s="36"/>
      <c r="AY52" s="36"/>
      <c r="AZ52" s="36"/>
      <c r="BA52" s="36"/>
    </row>
    <row r="53" spans="4:53">
      <c r="D53" s="34"/>
      <c r="E53" s="34"/>
      <c r="F53" s="34"/>
      <c r="G53" s="34"/>
      <c r="H53" s="34"/>
      <c r="I53" s="34"/>
      <c r="J53" s="34"/>
      <c r="K53" s="34"/>
      <c r="L53" s="34"/>
      <c r="M53" s="34"/>
      <c r="N53" s="34"/>
      <c r="O53" s="34"/>
      <c r="P53" s="34"/>
      <c r="Q53" s="34"/>
      <c r="R53" s="34"/>
      <c r="S53" s="34"/>
      <c r="T53" s="36"/>
      <c r="U53" s="34"/>
      <c r="V53" s="34"/>
      <c r="W53" s="34"/>
      <c r="X53" s="34"/>
      <c r="Y53" s="34"/>
      <c r="Z53" s="34"/>
      <c r="AA53" s="34"/>
      <c r="AB53" s="34"/>
      <c r="AC53" s="34"/>
      <c r="AD53" s="36"/>
      <c r="AE53" s="36"/>
      <c r="AF53" s="36"/>
      <c r="AG53" s="36"/>
      <c r="AH53" s="36"/>
      <c r="AI53" s="36"/>
      <c r="AJ53" s="36"/>
      <c r="AK53" s="36"/>
      <c r="AL53" s="36"/>
      <c r="AM53" s="36"/>
      <c r="AT53" s="36"/>
      <c r="AU53" s="36"/>
      <c r="AV53" s="36"/>
      <c r="AW53" s="36"/>
      <c r="AX53" s="36"/>
      <c r="AY53" s="36"/>
      <c r="AZ53" s="36"/>
      <c r="BA53" s="36"/>
    </row>
    <row r="54" spans="4:53">
      <c r="D54" s="34"/>
      <c r="E54" s="34"/>
      <c r="F54" s="34"/>
      <c r="G54" s="34"/>
      <c r="H54" s="34"/>
      <c r="I54" s="34"/>
      <c r="J54" s="34"/>
      <c r="K54" s="34"/>
      <c r="L54" s="34"/>
      <c r="M54" s="34"/>
      <c r="N54" s="34"/>
      <c r="O54" s="34"/>
      <c r="P54" s="34"/>
      <c r="Q54" s="34"/>
      <c r="R54" s="34"/>
      <c r="S54" s="34"/>
      <c r="T54" s="36"/>
      <c r="U54" s="34"/>
      <c r="V54" s="34"/>
      <c r="W54" s="34"/>
      <c r="X54" s="34"/>
      <c r="Y54" s="34"/>
      <c r="Z54" s="34"/>
      <c r="AA54" s="34"/>
      <c r="AB54" s="34"/>
      <c r="AC54" s="34"/>
      <c r="AD54" s="36"/>
      <c r="AE54" s="36"/>
      <c r="AF54" s="36"/>
      <c r="AG54" s="36"/>
      <c r="AH54" s="36"/>
      <c r="AI54" s="36"/>
      <c r="AJ54" s="36"/>
      <c r="AK54" s="36"/>
      <c r="AL54" s="36"/>
      <c r="AM54" s="36"/>
      <c r="AT54" s="36"/>
      <c r="AU54" s="36"/>
      <c r="AV54" s="36"/>
      <c r="AW54" s="36"/>
      <c r="AX54" s="36"/>
      <c r="AY54" s="36"/>
      <c r="AZ54" s="36"/>
      <c r="BA54" s="36"/>
    </row>
    <row r="55" spans="4:53">
      <c r="D55" s="34"/>
      <c r="E55" s="34"/>
      <c r="F55" s="34"/>
      <c r="G55" s="34"/>
      <c r="H55" s="34"/>
      <c r="I55" s="34"/>
      <c r="J55" s="34"/>
      <c r="K55" s="34"/>
      <c r="L55" s="34"/>
      <c r="M55" s="34"/>
      <c r="N55" s="34"/>
      <c r="O55" s="34"/>
      <c r="P55" s="34"/>
      <c r="Q55" s="34"/>
      <c r="R55" s="34"/>
      <c r="S55" s="34"/>
      <c r="T55" s="36"/>
      <c r="U55" s="34"/>
      <c r="V55" s="34"/>
      <c r="W55" s="34"/>
      <c r="X55" s="34"/>
      <c r="Y55" s="34"/>
      <c r="Z55" s="34"/>
      <c r="AA55" s="34"/>
      <c r="AB55" s="34"/>
      <c r="AC55" s="34"/>
      <c r="AD55" s="36"/>
      <c r="AE55" s="36"/>
      <c r="AF55" s="36"/>
      <c r="AG55" s="36"/>
      <c r="AH55" s="36"/>
      <c r="AI55" s="36"/>
      <c r="AJ55" s="36"/>
      <c r="AK55" s="36"/>
      <c r="AL55" s="36"/>
      <c r="AM55" s="36"/>
      <c r="AT55" s="36"/>
      <c r="AU55" s="36"/>
      <c r="AV55" s="36"/>
      <c r="AW55" s="36"/>
      <c r="AX55" s="36"/>
      <c r="AY55" s="36"/>
      <c r="AZ55" s="36"/>
      <c r="BA55" s="36"/>
    </row>
    <row r="56" spans="4:53">
      <c r="D56" s="34"/>
      <c r="E56" s="34"/>
      <c r="F56" s="34"/>
      <c r="G56" s="34"/>
      <c r="H56" s="34"/>
      <c r="I56" s="34"/>
      <c r="J56" s="34"/>
      <c r="K56" s="34"/>
      <c r="L56" s="34"/>
      <c r="M56" s="34"/>
      <c r="N56" s="34"/>
      <c r="O56" s="34"/>
      <c r="P56" s="34"/>
      <c r="Q56" s="34"/>
      <c r="R56" s="34"/>
      <c r="S56" s="34"/>
      <c r="T56" s="36"/>
      <c r="U56" s="34"/>
      <c r="V56" s="34"/>
      <c r="W56" s="34"/>
      <c r="X56" s="34"/>
      <c r="Y56" s="34"/>
      <c r="Z56" s="34"/>
      <c r="AA56" s="34"/>
      <c r="AB56" s="34"/>
      <c r="AC56" s="34"/>
      <c r="AD56" s="36"/>
      <c r="AE56" s="36"/>
      <c r="AF56" s="36"/>
      <c r="AG56" s="36"/>
      <c r="AH56" s="36"/>
      <c r="AI56" s="36"/>
      <c r="AJ56" s="36"/>
      <c r="AK56" s="36"/>
      <c r="AL56" s="36"/>
      <c r="AM56" s="36"/>
      <c r="AT56" s="36"/>
      <c r="AU56" s="36"/>
      <c r="AV56" s="36"/>
      <c r="AW56" s="36"/>
      <c r="AX56" s="36"/>
      <c r="AY56" s="36"/>
      <c r="AZ56" s="36"/>
      <c r="BA56" s="36"/>
    </row>
    <row r="57" spans="4:53">
      <c r="D57" s="34"/>
      <c r="E57" s="34"/>
      <c r="F57" s="34"/>
      <c r="G57" s="34"/>
      <c r="H57" s="34"/>
      <c r="I57" s="34"/>
      <c r="J57" s="34"/>
      <c r="K57" s="34"/>
      <c r="L57" s="34"/>
      <c r="M57" s="34"/>
      <c r="N57" s="34"/>
      <c r="O57" s="34"/>
      <c r="P57" s="34"/>
      <c r="Q57" s="34"/>
      <c r="R57" s="34"/>
      <c r="S57" s="34"/>
      <c r="T57" s="36"/>
      <c r="U57" s="34"/>
      <c r="V57" s="34"/>
      <c r="W57" s="34"/>
      <c r="X57" s="34"/>
      <c r="Y57" s="34"/>
      <c r="Z57" s="34"/>
      <c r="AA57" s="34"/>
      <c r="AB57" s="34"/>
      <c r="AC57" s="34"/>
      <c r="AD57" s="36"/>
      <c r="AE57" s="36"/>
      <c r="AF57" s="36"/>
      <c r="AG57" s="36"/>
      <c r="AH57" s="36"/>
      <c r="AI57" s="36"/>
      <c r="AJ57" s="36"/>
      <c r="AK57" s="36"/>
      <c r="AL57" s="36"/>
      <c r="AM57" s="36"/>
      <c r="AT57" s="36"/>
      <c r="AU57" s="36"/>
      <c r="AV57" s="36"/>
      <c r="AW57" s="36"/>
      <c r="AX57" s="36"/>
      <c r="AY57" s="36"/>
      <c r="AZ57" s="36"/>
      <c r="BA57" s="36"/>
    </row>
    <row r="58" spans="4:53">
      <c r="D58" s="34"/>
      <c r="E58" s="34"/>
      <c r="F58" s="34"/>
      <c r="G58" s="34"/>
      <c r="H58" s="34"/>
      <c r="I58" s="34"/>
      <c r="J58" s="34"/>
      <c r="K58" s="34"/>
      <c r="L58" s="34"/>
      <c r="M58" s="34"/>
      <c r="N58" s="34"/>
      <c r="O58" s="34"/>
      <c r="P58" s="34"/>
      <c r="Q58" s="34"/>
      <c r="R58" s="34"/>
      <c r="S58" s="34"/>
      <c r="T58" s="36"/>
      <c r="U58" s="34"/>
      <c r="V58" s="34"/>
      <c r="W58" s="34"/>
      <c r="X58" s="34"/>
      <c r="Y58" s="34"/>
      <c r="Z58" s="34"/>
      <c r="AA58" s="34"/>
      <c r="AB58" s="34"/>
      <c r="AC58" s="34"/>
      <c r="AD58" s="36"/>
      <c r="AE58" s="36"/>
      <c r="AF58" s="36"/>
      <c r="AG58" s="36"/>
      <c r="AH58" s="36"/>
      <c r="AI58" s="36"/>
      <c r="AJ58" s="36"/>
      <c r="AK58" s="36"/>
      <c r="AL58" s="36"/>
      <c r="AM58" s="36"/>
      <c r="AT58" s="36"/>
      <c r="AU58" s="36"/>
      <c r="AV58" s="36"/>
      <c r="AW58" s="36"/>
      <c r="AX58" s="36"/>
      <c r="AY58" s="36"/>
      <c r="AZ58" s="36"/>
      <c r="BA58" s="36"/>
    </row>
    <row r="59" spans="4:53">
      <c r="D59" s="34"/>
      <c r="E59" s="34"/>
      <c r="F59" s="34"/>
      <c r="G59" s="34"/>
      <c r="H59" s="34"/>
      <c r="I59" s="34"/>
      <c r="J59" s="34"/>
      <c r="K59" s="34"/>
      <c r="L59" s="34"/>
      <c r="M59" s="34"/>
      <c r="N59" s="34"/>
      <c r="O59" s="34"/>
      <c r="P59" s="34"/>
      <c r="Q59" s="34"/>
      <c r="R59" s="34"/>
      <c r="S59" s="34"/>
      <c r="T59" s="36"/>
      <c r="U59" s="34"/>
      <c r="V59" s="34"/>
      <c r="W59" s="34"/>
      <c r="X59" s="34"/>
      <c r="Y59" s="34"/>
      <c r="Z59" s="34"/>
      <c r="AA59" s="34"/>
      <c r="AB59" s="34"/>
      <c r="AC59" s="34"/>
      <c r="AD59" s="36"/>
      <c r="AE59" s="36"/>
      <c r="AF59" s="36"/>
      <c r="AG59" s="36"/>
      <c r="AH59" s="36"/>
      <c r="AI59" s="36"/>
      <c r="AJ59" s="36"/>
      <c r="AK59" s="36"/>
      <c r="AL59" s="36"/>
      <c r="AM59" s="36"/>
      <c r="AT59" s="36"/>
      <c r="AU59" s="36"/>
      <c r="AV59" s="36"/>
      <c r="AW59" s="36"/>
      <c r="AX59" s="36"/>
      <c r="AY59" s="36"/>
      <c r="AZ59" s="36"/>
      <c r="BA59" s="36"/>
    </row>
    <row r="60" spans="4:53">
      <c r="D60" s="34"/>
      <c r="E60" s="34"/>
      <c r="F60" s="34"/>
      <c r="G60" s="34"/>
      <c r="H60" s="34"/>
      <c r="I60" s="34"/>
      <c r="J60" s="34"/>
      <c r="K60" s="34"/>
      <c r="L60" s="34"/>
      <c r="M60" s="34"/>
      <c r="N60" s="34"/>
      <c r="O60" s="34"/>
      <c r="P60" s="34"/>
      <c r="Q60" s="34"/>
      <c r="R60" s="34"/>
      <c r="S60" s="34"/>
      <c r="T60" s="36"/>
      <c r="U60" s="34"/>
      <c r="V60" s="34"/>
      <c r="W60" s="34"/>
      <c r="X60" s="34"/>
      <c r="Y60" s="34"/>
      <c r="Z60" s="34"/>
      <c r="AA60" s="34"/>
      <c r="AB60" s="34"/>
      <c r="AC60" s="34"/>
      <c r="AD60" s="36"/>
      <c r="AE60" s="36"/>
      <c r="AF60" s="36"/>
      <c r="AG60" s="36"/>
      <c r="AH60" s="36"/>
      <c r="AI60" s="36"/>
      <c r="AJ60" s="36"/>
      <c r="AK60" s="36"/>
      <c r="AL60" s="36"/>
      <c r="AM60" s="36"/>
      <c r="AT60" s="36"/>
      <c r="AU60" s="36"/>
      <c r="AV60" s="36"/>
      <c r="AW60" s="36"/>
      <c r="AX60" s="36"/>
      <c r="AY60" s="36"/>
      <c r="AZ60" s="36"/>
      <c r="BA60" s="36"/>
    </row>
    <row r="61" spans="4:53">
      <c r="D61" s="34"/>
      <c r="E61" s="34"/>
      <c r="F61" s="34"/>
      <c r="G61" s="34"/>
      <c r="H61" s="34"/>
      <c r="I61" s="34"/>
      <c r="J61" s="34"/>
      <c r="K61" s="34"/>
      <c r="L61" s="34"/>
      <c r="M61" s="34"/>
      <c r="N61" s="34"/>
      <c r="O61" s="34"/>
      <c r="P61" s="34"/>
      <c r="Q61" s="34"/>
      <c r="R61" s="34"/>
      <c r="S61" s="34"/>
      <c r="T61" s="36"/>
      <c r="U61" s="34"/>
      <c r="V61" s="34"/>
      <c r="W61" s="34"/>
      <c r="X61" s="34"/>
      <c r="Y61" s="34"/>
      <c r="Z61" s="34"/>
      <c r="AA61" s="34"/>
      <c r="AB61" s="34"/>
      <c r="AC61" s="34"/>
      <c r="AD61" s="36"/>
      <c r="AE61" s="36"/>
      <c r="AF61" s="36"/>
      <c r="AG61" s="36"/>
      <c r="AH61" s="36"/>
      <c r="AI61" s="36"/>
      <c r="AJ61" s="36"/>
      <c r="AK61" s="36"/>
      <c r="AL61" s="36"/>
      <c r="AM61" s="36"/>
      <c r="AT61" s="36"/>
      <c r="AU61" s="36"/>
      <c r="AV61" s="36"/>
      <c r="AW61" s="36"/>
      <c r="AX61" s="36"/>
      <c r="AY61" s="36"/>
      <c r="AZ61" s="36"/>
      <c r="BA61" s="36"/>
    </row>
    <row r="62" spans="4:53">
      <c r="D62" s="34"/>
      <c r="E62" s="34"/>
      <c r="F62" s="34"/>
      <c r="G62" s="34"/>
      <c r="H62" s="34"/>
      <c r="I62" s="34"/>
      <c r="J62" s="34"/>
      <c r="K62" s="34"/>
      <c r="L62" s="34"/>
      <c r="M62" s="34"/>
      <c r="N62" s="34"/>
      <c r="O62" s="34"/>
      <c r="P62" s="34"/>
      <c r="Q62" s="34"/>
      <c r="R62" s="34"/>
      <c r="S62" s="34"/>
      <c r="T62" s="36"/>
      <c r="U62" s="34"/>
      <c r="V62" s="34"/>
      <c r="W62" s="34"/>
      <c r="X62" s="34"/>
      <c r="Y62" s="34"/>
      <c r="Z62" s="34"/>
      <c r="AA62" s="34"/>
      <c r="AB62" s="34"/>
      <c r="AC62" s="34"/>
      <c r="AD62" s="36"/>
      <c r="AE62" s="36"/>
      <c r="AF62" s="36"/>
      <c r="AG62" s="36"/>
      <c r="AH62" s="36"/>
      <c r="AI62" s="36"/>
      <c r="AJ62" s="36"/>
      <c r="AK62" s="36"/>
      <c r="AL62" s="36"/>
      <c r="AM62" s="36"/>
      <c r="AT62" s="36"/>
      <c r="AU62" s="36"/>
      <c r="AV62" s="36"/>
      <c r="AW62" s="36"/>
      <c r="AX62" s="36"/>
      <c r="AY62" s="36"/>
      <c r="AZ62" s="36"/>
      <c r="BA62" s="36"/>
    </row>
    <row r="63" spans="4:53">
      <c r="D63" s="34"/>
      <c r="E63" s="34"/>
      <c r="F63" s="34"/>
      <c r="G63" s="34"/>
      <c r="H63" s="34"/>
      <c r="I63" s="34"/>
      <c r="J63" s="34"/>
      <c r="K63" s="34"/>
      <c r="L63" s="34"/>
      <c r="M63" s="34"/>
      <c r="N63" s="34"/>
      <c r="O63" s="34"/>
      <c r="P63" s="34"/>
      <c r="Q63" s="34"/>
      <c r="R63" s="34"/>
      <c r="S63" s="34"/>
      <c r="T63" s="36"/>
      <c r="U63" s="34"/>
      <c r="V63" s="34"/>
      <c r="W63" s="34"/>
      <c r="X63" s="34"/>
      <c r="Y63" s="34"/>
      <c r="Z63" s="34"/>
      <c r="AA63" s="34"/>
      <c r="AB63" s="34"/>
      <c r="AC63" s="34"/>
      <c r="AD63" s="36"/>
      <c r="AE63" s="36"/>
      <c r="AF63" s="36"/>
      <c r="AG63" s="36"/>
      <c r="AH63" s="36"/>
      <c r="AI63" s="36"/>
      <c r="AJ63" s="36"/>
      <c r="AK63" s="36"/>
      <c r="AL63" s="36"/>
      <c r="AM63" s="36"/>
      <c r="AT63" s="36"/>
      <c r="AU63" s="36"/>
      <c r="AV63" s="36"/>
      <c r="AW63" s="36"/>
      <c r="AX63" s="36"/>
      <c r="AY63" s="36"/>
      <c r="AZ63" s="36"/>
      <c r="BA63" s="36"/>
    </row>
    <row r="64" spans="4:53">
      <c r="D64" s="34"/>
      <c r="E64" s="34"/>
      <c r="F64" s="34"/>
      <c r="G64" s="34"/>
      <c r="H64" s="34"/>
      <c r="I64" s="34"/>
      <c r="J64" s="34"/>
      <c r="K64" s="34"/>
      <c r="L64" s="34"/>
      <c r="M64" s="34"/>
      <c r="N64" s="34"/>
      <c r="O64" s="34"/>
      <c r="P64" s="34"/>
      <c r="Q64" s="34"/>
      <c r="R64" s="34"/>
      <c r="S64" s="34"/>
      <c r="T64" s="36"/>
      <c r="U64" s="34"/>
      <c r="V64" s="34"/>
      <c r="W64" s="34"/>
      <c r="X64" s="34"/>
      <c r="Y64" s="34"/>
      <c r="Z64" s="34"/>
      <c r="AA64" s="34"/>
      <c r="AB64" s="34"/>
      <c r="AC64" s="34"/>
      <c r="AD64" s="36"/>
      <c r="AE64" s="36"/>
      <c r="AF64" s="36"/>
      <c r="AG64" s="36"/>
      <c r="AH64" s="36"/>
      <c r="AI64" s="36"/>
      <c r="AJ64" s="36"/>
      <c r="AK64" s="36"/>
      <c r="AL64" s="36"/>
      <c r="AM64" s="36"/>
      <c r="AT64" s="36"/>
      <c r="AU64" s="36"/>
      <c r="AV64" s="36"/>
      <c r="AW64" s="36"/>
      <c r="AX64" s="36"/>
      <c r="AY64" s="36"/>
      <c r="AZ64" s="36"/>
      <c r="BA64" s="36"/>
    </row>
    <row r="65" spans="4:53">
      <c r="D65" s="34"/>
      <c r="E65" s="34"/>
      <c r="F65" s="34"/>
      <c r="G65" s="34"/>
      <c r="H65" s="34"/>
      <c r="I65" s="34"/>
      <c r="J65" s="34"/>
      <c r="K65" s="34"/>
      <c r="L65" s="34"/>
      <c r="M65" s="34"/>
      <c r="N65" s="34"/>
      <c r="O65" s="34"/>
      <c r="P65" s="34"/>
      <c r="Q65" s="34"/>
      <c r="R65" s="34"/>
      <c r="S65" s="34"/>
      <c r="T65" s="36"/>
      <c r="U65" s="34"/>
      <c r="V65" s="34"/>
      <c r="W65" s="34"/>
      <c r="X65" s="34"/>
      <c r="Y65" s="34"/>
      <c r="Z65" s="34"/>
      <c r="AA65" s="34"/>
      <c r="AB65" s="34"/>
      <c r="AC65" s="34"/>
      <c r="AD65" s="36"/>
      <c r="AE65" s="36"/>
      <c r="AF65" s="36"/>
      <c r="AG65" s="36"/>
      <c r="AH65" s="36"/>
      <c r="AI65" s="36"/>
      <c r="AJ65" s="36"/>
      <c r="AK65" s="36"/>
      <c r="AL65" s="36"/>
      <c r="AM65" s="36"/>
      <c r="AT65" s="36"/>
      <c r="AU65" s="36"/>
      <c r="AV65" s="36"/>
      <c r="AW65" s="36"/>
      <c r="AX65" s="36"/>
      <c r="AY65" s="36"/>
      <c r="AZ65" s="36"/>
      <c r="BA65" s="36"/>
    </row>
    <row r="66" spans="4:53">
      <c r="D66" s="34"/>
      <c r="E66" s="34"/>
      <c r="F66" s="34"/>
      <c r="G66" s="34"/>
      <c r="H66" s="34"/>
      <c r="I66" s="34"/>
      <c r="J66" s="34"/>
      <c r="K66" s="34"/>
      <c r="L66" s="34"/>
      <c r="M66" s="34"/>
      <c r="N66" s="34"/>
      <c r="O66" s="34"/>
      <c r="P66" s="34"/>
      <c r="Q66" s="34"/>
      <c r="R66" s="34"/>
      <c r="S66" s="34"/>
      <c r="T66" s="36"/>
      <c r="U66" s="34"/>
      <c r="V66" s="34"/>
      <c r="W66" s="34"/>
      <c r="X66" s="34"/>
      <c r="Y66" s="34"/>
      <c r="Z66" s="34"/>
      <c r="AA66" s="34"/>
      <c r="AB66" s="34"/>
      <c r="AC66" s="34"/>
      <c r="AD66" s="36"/>
      <c r="AE66" s="36"/>
      <c r="AF66" s="36"/>
      <c r="AG66" s="36"/>
      <c r="AH66" s="36"/>
      <c r="AI66" s="36"/>
      <c r="AJ66" s="36"/>
      <c r="AK66" s="36"/>
      <c r="AL66" s="36"/>
      <c r="AM66" s="36"/>
      <c r="AT66" s="36"/>
      <c r="AU66" s="36"/>
      <c r="AV66" s="36"/>
      <c r="AW66" s="36"/>
      <c r="AX66" s="36"/>
      <c r="AY66" s="36"/>
      <c r="AZ66" s="36"/>
      <c r="BA66" s="36"/>
    </row>
    <row r="67" spans="4:53">
      <c r="D67" s="34"/>
      <c r="E67" s="34"/>
      <c r="F67" s="34"/>
      <c r="G67" s="34"/>
      <c r="H67" s="34"/>
      <c r="I67" s="34"/>
      <c r="J67" s="34"/>
      <c r="K67" s="34"/>
      <c r="L67" s="34"/>
      <c r="M67" s="34"/>
      <c r="N67" s="34"/>
      <c r="O67" s="34"/>
      <c r="P67" s="34"/>
      <c r="Q67" s="34"/>
      <c r="R67" s="34"/>
      <c r="S67" s="34"/>
      <c r="T67" s="36"/>
      <c r="U67" s="34"/>
      <c r="V67" s="34"/>
      <c r="W67" s="34"/>
      <c r="X67" s="34"/>
      <c r="Y67" s="34"/>
      <c r="Z67" s="34"/>
      <c r="AA67" s="34"/>
      <c r="AB67" s="34"/>
      <c r="AC67" s="34"/>
      <c r="AD67" s="36"/>
      <c r="AE67" s="36"/>
      <c r="AF67" s="36"/>
      <c r="AG67" s="36"/>
      <c r="AH67" s="36"/>
      <c r="AI67" s="36"/>
      <c r="AJ67" s="36"/>
      <c r="AK67" s="36"/>
      <c r="AL67" s="36"/>
      <c r="AM67" s="36"/>
      <c r="AT67" s="36"/>
      <c r="AU67" s="36"/>
      <c r="AV67" s="36"/>
      <c r="AW67" s="36"/>
      <c r="AX67" s="36"/>
      <c r="AY67" s="36"/>
      <c r="AZ67" s="36"/>
      <c r="BA67" s="36"/>
    </row>
    <row r="68" spans="4:53">
      <c r="D68" s="34"/>
      <c r="E68" s="34"/>
      <c r="F68" s="34"/>
      <c r="G68" s="34"/>
      <c r="H68" s="34"/>
      <c r="I68" s="34"/>
      <c r="J68" s="34"/>
      <c r="K68" s="34"/>
      <c r="L68" s="34"/>
      <c r="M68" s="34"/>
      <c r="N68" s="34"/>
      <c r="O68" s="34"/>
      <c r="P68" s="34"/>
      <c r="Q68" s="34"/>
      <c r="R68" s="34"/>
      <c r="S68" s="34"/>
      <c r="T68" s="36"/>
      <c r="U68" s="34"/>
      <c r="V68" s="34"/>
      <c r="W68" s="34"/>
      <c r="X68" s="34"/>
      <c r="Y68" s="34"/>
      <c r="Z68" s="34"/>
      <c r="AA68" s="34"/>
      <c r="AB68" s="34"/>
      <c r="AC68" s="34"/>
      <c r="AD68" s="36"/>
      <c r="AE68" s="36"/>
      <c r="AF68" s="36"/>
      <c r="AG68" s="36"/>
      <c r="AH68" s="36"/>
      <c r="AI68" s="36"/>
      <c r="AJ68" s="36"/>
      <c r="AK68" s="36"/>
      <c r="AL68" s="36"/>
      <c r="AM68" s="36"/>
      <c r="AT68" s="36"/>
      <c r="AU68" s="36"/>
      <c r="AV68" s="36"/>
      <c r="AW68" s="36"/>
      <c r="AX68" s="36"/>
      <c r="AY68" s="36"/>
      <c r="AZ68" s="36"/>
      <c r="BA68" s="36"/>
    </row>
    <row r="69" spans="4:53">
      <c r="D69" s="34"/>
      <c r="E69" s="34"/>
      <c r="F69" s="34"/>
      <c r="G69" s="34"/>
      <c r="H69" s="34"/>
      <c r="I69" s="34"/>
      <c r="J69" s="34"/>
      <c r="K69" s="34"/>
      <c r="L69" s="34"/>
      <c r="M69" s="34"/>
      <c r="N69" s="34"/>
      <c r="O69" s="34"/>
      <c r="P69" s="34"/>
      <c r="Q69" s="34"/>
      <c r="R69" s="34"/>
      <c r="S69" s="34"/>
      <c r="T69" s="36"/>
      <c r="U69" s="34"/>
      <c r="V69" s="34"/>
      <c r="W69" s="34"/>
      <c r="X69" s="34"/>
      <c r="Y69" s="34"/>
      <c r="Z69" s="34"/>
      <c r="AA69" s="34"/>
      <c r="AB69" s="34"/>
      <c r="AC69" s="34"/>
      <c r="AD69" s="36"/>
      <c r="AE69" s="36"/>
      <c r="AF69" s="36"/>
      <c r="AG69" s="36"/>
      <c r="AH69" s="36"/>
      <c r="AI69" s="36"/>
      <c r="AJ69" s="36"/>
      <c r="AK69" s="36"/>
      <c r="AL69" s="36"/>
      <c r="AM69" s="36"/>
      <c r="AT69" s="36"/>
      <c r="AU69" s="36"/>
      <c r="AV69" s="36"/>
      <c r="AW69" s="36"/>
      <c r="AX69" s="36"/>
      <c r="AY69" s="36"/>
      <c r="AZ69" s="36"/>
      <c r="BA69" s="36"/>
    </row>
    <row r="70" spans="4:53">
      <c r="D70" s="34"/>
      <c r="E70" s="34"/>
      <c r="F70" s="34"/>
      <c r="G70" s="34"/>
      <c r="H70" s="34"/>
      <c r="I70" s="34"/>
      <c r="J70" s="34"/>
      <c r="K70" s="34"/>
      <c r="L70" s="34"/>
      <c r="M70" s="34"/>
      <c r="N70" s="34"/>
      <c r="O70" s="34"/>
      <c r="P70" s="34"/>
      <c r="Q70" s="34"/>
      <c r="R70" s="34"/>
      <c r="S70" s="34"/>
      <c r="T70" s="36"/>
      <c r="U70" s="34"/>
      <c r="V70" s="34"/>
      <c r="W70" s="34"/>
      <c r="X70" s="34"/>
      <c r="Y70" s="34"/>
      <c r="Z70" s="34"/>
      <c r="AA70" s="34"/>
      <c r="AB70" s="34"/>
      <c r="AC70" s="34"/>
      <c r="AD70" s="36"/>
      <c r="AE70" s="36"/>
      <c r="AF70" s="36"/>
      <c r="AG70" s="36"/>
      <c r="AH70" s="36"/>
      <c r="AI70" s="36"/>
      <c r="AJ70" s="36"/>
      <c r="AK70" s="36"/>
      <c r="AL70" s="36"/>
      <c r="AM70" s="36"/>
      <c r="AT70" s="36"/>
      <c r="AU70" s="36"/>
      <c r="AV70" s="36"/>
      <c r="AW70" s="36"/>
      <c r="AX70" s="36"/>
      <c r="AY70" s="36"/>
      <c r="AZ70" s="36"/>
      <c r="BA70" s="36"/>
    </row>
    <row r="71" spans="4:53">
      <c r="D71" s="34"/>
      <c r="E71" s="34"/>
      <c r="F71" s="34"/>
      <c r="G71" s="34"/>
      <c r="H71" s="34"/>
      <c r="I71" s="34"/>
      <c r="J71" s="34"/>
      <c r="K71" s="34"/>
      <c r="L71" s="34"/>
      <c r="M71" s="34"/>
      <c r="N71" s="34"/>
      <c r="O71" s="34"/>
      <c r="P71" s="34"/>
      <c r="Q71" s="34"/>
      <c r="R71" s="34"/>
      <c r="S71" s="34"/>
      <c r="T71" s="36"/>
      <c r="U71" s="34"/>
      <c r="V71" s="34"/>
      <c r="W71" s="34"/>
      <c r="X71" s="34"/>
      <c r="Y71" s="34"/>
      <c r="Z71" s="34"/>
      <c r="AA71" s="34"/>
      <c r="AB71" s="34"/>
      <c r="AC71" s="34"/>
      <c r="AD71" s="36"/>
      <c r="AE71" s="36"/>
      <c r="AF71" s="36"/>
      <c r="AG71" s="36"/>
      <c r="AH71" s="36"/>
      <c r="AI71" s="36"/>
      <c r="AJ71" s="36"/>
      <c r="AK71" s="36"/>
      <c r="AL71" s="36"/>
      <c r="AM71" s="36"/>
      <c r="AT71" s="36"/>
      <c r="AU71" s="36"/>
      <c r="AV71" s="36"/>
      <c r="AW71" s="36"/>
      <c r="AX71" s="36"/>
      <c r="AY71" s="36"/>
      <c r="AZ71" s="36"/>
      <c r="BA71" s="36"/>
    </row>
    <row r="72" spans="4:53">
      <c r="D72" s="34"/>
      <c r="E72" s="34"/>
      <c r="F72" s="34"/>
      <c r="G72" s="34"/>
      <c r="H72" s="34"/>
      <c r="I72" s="34"/>
      <c r="J72" s="34"/>
      <c r="K72" s="34"/>
      <c r="L72" s="34"/>
      <c r="M72" s="34"/>
      <c r="N72" s="34"/>
      <c r="O72" s="34"/>
      <c r="P72" s="34"/>
      <c r="Q72" s="34"/>
      <c r="R72" s="34"/>
      <c r="S72" s="34"/>
      <c r="T72" s="36"/>
      <c r="U72" s="34"/>
      <c r="V72" s="34"/>
      <c r="W72" s="34"/>
      <c r="X72" s="34"/>
      <c r="Y72" s="34"/>
      <c r="Z72" s="34"/>
      <c r="AA72" s="34"/>
      <c r="AB72" s="34"/>
      <c r="AC72" s="34"/>
      <c r="AD72" s="36"/>
      <c r="AE72" s="36"/>
      <c r="AF72" s="36"/>
      <c r="AG72" s="36"/>
      <c r="AH72" s="36"/>
      <c r="AI72" s="36"/>
      <c r="AJ72" s="36"/>
      <c r="AK72" s="36"/>
      <c r="AL72" s="36"/>
      <c r="AM72" s="36"/>
      <c r="AT72" s="36"/>
      <c r="AU72" s="36"/>
      <c r="AV72" s="36"/>
      <c r="AW72" s="36"/>
      <c r="AX72" s="36"/>
      <c r="AY72" s="36"/>
      <c r="AZ72" s="36"/>
      <c r="BA72" s="36"/>
    </row>
    <row r="73" spans="4:53">
      <c r="D73" s="34"/>
      <c r="E73" s="34"/>
      <c r="F73" s="34"/>
      <c r="G73" s="34"/>
      <c r="H73" s="34"/>
      <c r="I73" s="34"/>
      <c r="J73" s="34"/>
      <c r="K73" s="34"/>
      <c r="L73" s="34"/>
      <c r="M73" s="34"/>
      <c r="N73" s="34"/>
      <c r="O73" s="34"/>
      <c r="P73" s="34"/>
      <c r="Q73" s="34"/>
      <c r="R73" s="34"/>
      <c r="S73" s="34"/>
      <c r="T73" s="36"/>
      <c r="U73" s="34"/>
      <c r="V73" s="34"/>
      <c r="W73" s="34"/>
      <c r="X73" s="34"/>
      <c r="Y73" s="34"/>
      <c r="Z73" s="34"/>
      <c r="AA73" s="34"/>
      <c r="AB73" s="34"/>
      <c r="AC73" s="34"/>
      <c r="AD73" s="36"/>
      <c r="AE73" s="36"/>
      <c r="AF73" s="36"/>
      <c r="AG73" s="36"/>
      <c r="AH73" s="36"/>
      <c r="AI73" s="36"/>
      <c r="AJ73" s="36"/>
      <c r="AK73" s="36"/>
      <c r="AL73" s="36"/>
      <c r="AM73" s="36"/>
      <c r="AT73" s="36"/>
      <c r="AU73" s="36"/>
      <c r="AV73" s="36"/>
      <c r="AW73" s="36"/>
      <c r="AX73" s="36"/>
      <c r="AY73" s="36"/>
      <c r="AZ73" s="36"/>
      <c r="BA73" s="36"/>
    </row>
    <row r="74" spans="4:53">
      <c r="D74" s="34"/>
      <c r="E74" s="34"/>
      <c r="F74" s="34"/>
      <c r="G74" s="34"/>
      <c r="H74" s="34"/>
      <c r="I74" s="34"/>
      <c r="J74" s="34"/>
      <c r="K74" s="34"/>
      <c r="L74" s="34"/>
      <c r="M74" s="34"/>
      <c r="N74" s="34"/>
      <c r="O74" s="34"/>
      <c r="P74" s="34"/>
      <c r="Q74" s="34"/>
      <c r="R74" s="34"/>
      <c r="S74" s="34"/>
      <c r="T74" s="36"/>
      <c r="U74" s="34"/>
      <c r="V74" s="34"/>
      <c r="W74" s="34"/>
      <c r="X74" s="34"/>
      <c r="Y74" s="34"/>
      <c r="Z74" s="34"/>
      <c r="AA74" s="34"/>
      <c r="AB74" s="34"/>
      <c r="AC74" s="34"/>
      <c r="AD74" s="36"/>
      <c r="AE74" s="36"/>
      <c r="AF74" s="36"/>
      <c r="AG74" s="36"/>
      <c r="AH74" s="36"/>
      <c r="AI74" s="36"/>
      <c r="AJ74" s="36"/>
      <c r="AK74" s="36"/>
      <c r="AL74" s="36"/>
      <c r="AM74" s="36"/>
      <c r="AT74" s="36"/>
      <c r="AU74" s="36"/>
      <c r="AV74" s="36"/>
      <c r="AW74" s="36"/>
      <c r="AX74" s="36"/>
      <c r="AY74" s="36"/>
      <c r="AZ74" s="36"/>
      <c r="BA74" s="36"/>
    </row>
    <row r="75" spans="4:53">
      <c r="D75" s="34"/>
      <c r="E75" s="34"/>
      <c r="F75" s="34"/>
      <c r="G75" s="34"/>
      <c r="H75" s="34"/>
      <c r="I75" s="34"/>
      <c r="J75" s="34"/>
      <c r="K75" s="34"/>
      <c r="L75" s="34"/>
      <c r="M75" s="34"/>
      <c r="N75" s="34"/>
      <c r="O75" s="34"/>
      <c r="P75" s="34"/>
      <c r="Q75" s="34"/>
      <c r="R75" s="34"/>
      <c r="S75" s="34"/>
      <c r="T75" s="36"/>
      <c r="U75" s="34"/>
      <c r="V75" s="34"/>
      <c r="W75" s="34"/>
      <c r="X75" s="34"/>
      <c r="Y75" s="34"/>
      <c r="Z75" s="34"/>
      <c r="AA75" s="34"/>
      <c r="AB75" s="34"/>
      <c r="AC75" s="34"/>
      <c r="AD75" s="36"/>
      <c r="AE75" s="36"/>
      <c r="AF75" s="36"/>
      <c r="AG75" s="36"/>
      <c r="AH75" s="36"/>
      <c r="AI75" s="36"/>
      <c r="AJ75" s="36"/>
      <c r="AK75" s="36"/>
      <c r="AL75" s="36"/>
      <c r="AM75" s="36"/>
      <c r="AT75" s="36"/>
      <c r="AU75" s="36"/>
      <c r="AV75" s="36"/>
      <c r="AW75" s="36"/>
      <c r="AX75" s="36"/>
      <c r="AY75" s="36"/>
      <c r="AZ75" s="36"/>
      <c r="BA75" s="36"/>
    </row>
    <row r="76" spans="4:53">
      <c r="D76" s="34"/>
      <c r="E76" s="34"/>
      <c r="F76" s="34"/>
      <c r="G76" s="34"/>
      <c r="H76" s="34"/>
      <c r="I76" s="34"/>
      <c r="J76" s="34"/>
      <c r="K76" s="34"/>
      <c r="L76" s="34"/>
      <c r="M76" s="34"/>
      <c r="N76" s="34"/>
      <c r="O76" s="34"/>
      <c r="P76" s="34"/>
      <c r="Q76" s="34"/>
      <c r="R76" s="34"/>
      <c r="S76" s="34"/>
      <c r="T76" s="36"/>
      <c r="U76" s="34"/>
      <c r="V76" s="34"/>
      <c r="W76" s="34"/>
      <c r="X76" s="34"/>
      <c r="Y76" s="34"/>
      <c r="Z76" s="34"/>
      <c r="AA76" s="34"/>
      <c r="AB76" s="34"/>
      <c r="AC76" s="34"/>
      <c r="AD76" s="36"/>
      <c r="AE76" s="36"/>
      <c r="AF76" s="36"/>
      <c r="AG76" s="36"/>
      <c r="AH76" s="36"/>
      <c r="AI76" s="36"/>
      <c r="AJ76" s="36"/>
      <c r="AK76" s="36"/>
      <c r="AL76" s="36"/>
      <c r="AM76" s="36"/>
      <c r="AT76" s="36"/>
      <c r="AU76" s="36"/>
      <c r="AV76" s="36"/>
      <c r="AW76" s="36"/>
      <c r="AX76" s="36"/>
      <c r="AY76" s="36"/>
      <c r="AZ76" s="36"/>
      <c r="BA76" s="36"/>
    </row>
    <row r="77" spans="4:53">
      <c r="D77" s="34"/>
      <c r="E77" s="34"/>
      <c r="F77" s="34"/>
      <c r="G77" s="34"/>
      <c r="H77" s="34"/>
      <c r="I77" s="34"/>
      <c r="J77" s="34"/>
      <c r="K77" s="34"/>
      <c r="L77" s="34"/>
      <c r="M77" s="34"/>
      <c r="N77" s="34"/>
      <c r="O77" s="34"/>
      <c r="P77" s="34"/>
      <c r="Q77" s="34"/>
      <c r="R77" s="34"/>
      <c r="S77" s="34"/>
      <c r="T77" s="36"/>
      <c r="U77" s="34"/>
      <c r="V77" s="34"/>
      <c r="W77" s="34"/>
      <c r="X77" s="34"/>
      <c r="Y77" s="34"/>
      <c r="Z77" s="34"/>
      <c r="AA77" s="34"/>
      <c r="AB77" s="34"/>
      <c r="AC77" s="34"/>
      <c r="AD77" s="36"/>
      <c r="AE77" s="36"/>
      <c r="AF77" s="36"/>
      <c r="AG77" s="36"/>
      <c r="AH77" s="36"/>
      <c r="AI77" s="36"/>
      <c r="AJ77" s="36"/>
      <c r="AK77" s="36"/>
      <c r="AL77" s="36"/>
      <c r="AM77" s="36"/>
      <c r="AT77" s="36"/>
      <c r="AU77" s="36"/>
      <c r="AV77" s="36"/>
      <c r="AW77" s="36"/>
      <c r="AX77" s="36"/>
      <c r="AY77" s="36"/>
      <c r="AZ77" s="36"/>
      <c r="BA77" s="36"/>
    </row>
    <row r="78" spans="4:53">
      <c r="D78" s="34"/>
      <c r="E78" s="34"/>
      <c r="F78" s="34"/>
      <c r="G78" s="34"/>
      <c r="H78" s="34"/>
      <c r="I78" s="34"/>
      <c r="J78" s="34"/>
      <c r="K78" s="34"/>
      <c r="L78" s="34"/>
      <c r="M78" s="34"/>
      <c r="N78" s="34"/>
      <c r="O78" s="34"/>
      <c r="P78" s="34"/>
      <c r="Q78" s="34"/>
      <c r="R78" s="34"/>
      <c r="S78" s="34"/>
      <c r="T78" s="36"/>
      <c r="U78" s="34"/>
      <c r="V78" s="34"/>
      <c r="W78" s="34"/>
      <c r="X78" s="34"/>
      <c r="Y78" s="34"/>
      <c r="Z78" s="34"/>
      <c r="AA78" s="34"/>
      <c r="AB78" s="34"/>
      <c r="AC78" s="34"/>
      <c r="AD78" s="36"/>
      <c r="AE78" s="36"/>
      <c r="AF78" s="36"/>
      <c r="AG78" s="36"/>
      <c r="AH78" s="36"/>
      <c r="AI78" s="36"/>
      <c r="AJ78" s="36"/>
      <c r="AK78" s="36"/>
      <c r="AL78" s="36"/>
      <c r="AM78" s="36"/>
      <c r="AT78" s="36"/>
      <c r="AU78" s="36"/>
      <c r="AV78" s="36"/>
      <c r="AW78" s="36"/>
      <c r="AX78" s="36"/>
      <c r="AY78" s="36"/>
      <c r="AZ78" s="36"/>
      <c r="BA78" s="36"/>
    </row>
    <row r="79" spans="4:53">
      <c r="D79" s="34"/>
      <c r="E79" s="34"/>
      <c r="F79" s="34"/>
      <c r="G79" s="34"/>
      <c r="H79" s="34"/>
      <c r="I79" s="34"/>
      <c r="J79" s="34"/>
      <c r="K79" s="34"/>
      <c r="L79" s="34"/>
      <c r="M79" s="34"/>
      <c r="N79" s="34"/>
      <c r="O79" s="34"/>
      <c r="P79" s="34"/>
      <c r="Q79" s="34"/>
      <c r="R79" s="34"/>
      <c r="S79" s="34"/>
      <c r="T79" s="36"/>
      <c r="U79" s="34"/>
      <c r="V79" s="34"/>
      <c r="W79" s="34"/>
      <c r="X79" s="34"/>
      <c r="Y79" s="34"/>
      <c r="Z79" s="34"/>
      <c r="AA79" s="34"/>
      <c r="AB79" s="34"/>
      <c r="AC79" s="34"/>
      <c r="AD79" s="36"/>
      <c r="AE79" s="36"/>
      <c r="AF79" s="36"/>
      <c r="AG79" s="36"/>
      <c r="AH79" s="36"/>
      <c r="AI79" s="36"/>
      <c r="AJ79" s="36"/>
      <c r="AK79" s="36"/>
      <c r="AL79" s="36"/>
      <c r="AM79" s="36"/>
      <c r="AT79" s="36"/>
      <c r="AU79" s="36"/>
      <c r="AV79" s="36"/>
      <c r="AW79" s="36"/>
      <c r="AX79" s="36"/>
      <c r="AY79" s="36"/>
      <c r="AZ79" s="36"/>
      <c r="BA79" s="36"/>
    </row>
    <row r="80" spans="4:53">
      <c r="D80" s="34"/>
      <c r="E80" s="34"/>
      <c r="F80" s="34"/>
      <c r="G80" s="34"/>
      <c r="H80" s="34"/>
      <c r="I80" s="34"/>
      <c r="J80" s="34"/>
      <c r="K80" s="34"/>
      <c r="L80" s="34"/>
      <c r="M80" s="34"/>
      <c r="N80" s="34"/>
      <c r="O80" s="34"/>
      <c r="P80" s="34"/>
      <c r="Q80" s="34"/>
      <c r="R80" s="34"/>
      <c r="S80" s="34"/>
      <c r="T80" s="36"/>
      <c r="U80" s="34"/>
      <c r="V80" s="34"/>
      <c r="W80" s="34"/>
      <c r="X80" s="34"/>
      <c r="Y80" s="34"/>
      <c r="Z80" s="34"/>
      <c r="AA80" s="34"/>
      <c r="AB80" s="34"/>
      <c r="AC80" s="34"/>
      <c r="AD80" s="36"/>
      <c r="AE80" s="36"/>
      <c r="AF80" s="36"/>
      <c r="AG80" s="36"/>
      <c r="AH80" s="36"/>
      <c r="AI80" s="36"/>
      <c r="AJ80" s="36"/>
      <c r="AK80" s="36"/>
      <c r="AL80" s="36"/>
      <c r="AM80" s="36"/>
      <c r="AT80" s="36"/>
      <c r="AU80" s="36"/>
      <c r="AV80" s="36"/>
      <c r="AW80" s="36"/>
      <c r="AX80" s="36"/>
      <c r="AY80" s="36"/>
      <c r="AZ80" s="36"/>
      <c r="BA80" s="36"/>
    </row>
    <row r="81" spans="4:53">
      <c r="D81" s="34"/>
      <c r="E81" s="34"/>
      <c r="F81" s="34"/>
      <c r="G81" s="34"/>
      <c r="H81" s="34"/>
      <c r="I81" s="34"/>
      <c r="J81" s="34"/>
      <c r="K81" s="34"/>
      <c r="L81" s="34"/>
      <c r="M81" s="34"/>
      <c r="N81" s="34"/>
      <c r="O81" s="34"/>
      <c r="P81" s="34"/>
      <c r="Q81" s="34"/>
      <c r="R81" s="34"/>
      <c r="S81" s="34"/>
      <c r="T81" s="36"/>
      <c r="U81" s="34"/>
      <c r="V81" s="34"/>
      <c r="W81" s="34"/>
      <c r="X81" s="34"/>
      <c r="Y81" s="34"/>
      <c r="Z81" s="34"/>
      <c r="AA81" s="34"/>
      <c r="AB81" s="34"/>
      <c r="AC81" s="34"/>
      <c r="AD81" s="36"/>
      <c r="AE81" s="36"/>
      <c r="AF81" s="36"/>
      <c r="AG81" s="36"/>
      <c r="AH81" s="36"/>
      <c r="AI81" s="36"/>
      <c r="AJ81" s="36"/>
      <c r="AK81" s="36"/>
      <c r="AL81" s="36"/>
      <c r="AM81" s="36"/>
      <c r="AT81" s="36"/>
      <c r="AU81" s="36"/>
      <c r="AV81" s="36"/>
      <c r="AW81" s="36"/>
      <c r="AX81" s="36"/>
      <c r="AY81" s="36"/>
      <c r="AZ81" s="36"/>
      <c r="BA81" s="36"/>
    </row>
    <row r="82" spans="4:53">
      <c r="D82" s="34"/>
      <c r="E82" s="34"/>
      <c r="F82" s="34"/>
      <c r="G82" s="34"/>
      <c r="H82" s="34"/>
      <c r="I82" s="34"/>
      <c r="J82" s="34"/>
      <c r="K82" s="34"/>
      <c r="L82" s="34"/>
      <c r="M82" s="34"/>
      <c r="N82" s="34"/>
      <c r="O82" s="34"/>
      <c r="P82" s="34"/>
      <c r="Q82" s="34"/>
      <c r="R82" s="34"/>
      <c r="S82" s="34"/>
      <c r="T82" s="36"/>
      <c r="U82" s="34"/>
      <c r="V82" s="34"/>
      <c r="W82" s="34"/>
      <c r="X82" s="34"/>
      <c r="Y82" s="34"/>
      <c r="Z82" s="34"/>
      <c r="AA82" s="34"/>
      <c r="AB82" s="34"/>
      <c r="AC82" s="34"/>
      <c r="AD82" s="36"/>
      <c r="AE82" s="36"/>
      <c r="AF82" s="36"/>
      <c r="AG82" s="36"/>
      <c r="AH82" s="36"/>
      <c r="AI82" s="36"/>
      <c r="AJ82" s="36"/>
      <c r="AK82" s="36"/>
      <c r="AL82" s="36"/>
      <c r="AM82" s="36"/>
      <c r="AT82" s="36"/>
      <c r="AU82" s="36"/>
      <c r="AV82" s="36"/>
      <c r="AW82" s="36"/>
      <c r="AX82" s="36"/>
      <c r="AY82" s="36"/>
      <c r="AZ82" s="36"/>
      <c r="BA82" s="36"/>
    </row>
    <row r="83" spans="4:53">
      <c r="D83" s="34"/>
      <c r="E83" s="34"/>
      <c r="F83" s="34"/>
      <c r="G83" s="34"/>
      <c r="H83" s="34"/>
      <c r="I83" s="34"/>
      <c r="J83" s="34"/>
      <c r="K83" s="34"/>
      <c r="L83" s="34"/>
      <c r="M83" s="34"/>
      <c r="N83" s="34"/>
      <c r="O83" s="34"/>
      <c r="P83" s="34"/>
      <c r="Q83" s="34"/>
      <c r="R83" s="34"/>
      <c r="S83" s="34"/>
      <c r="T83" s="36"/>
      <c r="U83" s="34"/>
      <c r="V83" s="34"/>
      <c r="W83" s="34"/>
      <c r="X83" s="34"/>
      <c r="Y83" s="34"/>
      <c r="Z83" s="34"/>
      <c r="AA83" s="34"/>
      <c r="AB83" s="34"/>
      <c r="AC83" s="34"/>
      <c r="AD83" s="36"/>
      <c r="AE83" s="36"/>
      <c r="AF83" s="36"/>
      <c r="AG83" s="36"/>
      <c r="AH83" s="36"/>
      <c r="AI83" s="36"/>
      <c r="AJ83" s="36"/>
      <c r="AK83" s="36"/>
      <c r="AL83" s="36"/>
      <c r="AM83" s="36"/>
      <c r="AT83" s="36"/>
      <c r="AU83" s="36"/>
      <c r="AV83" s="36"/>
      <c r="AW83" s="36"/>
      <c r="AX83" s="36"/>
      <c r="AY83" s="36"/>
      <c r="AZ83" s="36"/>
      <c r="BA83" s="36"/>
    </row>
    <row r="84" spans="4:53">
      <c r="D84" s="34"/>
      <c r="E84" s="34"/>
      <c r="F84" s="34"/>
      <c r="G84" s="34"/>
      <c r="H84" s="34"/>
      <c r="I84" s="34"/>
      <c r="J84" s="34"/>
      <c r="K84" s="34"/>
      <c r="L84" s="34"/>
      <c r="M84" s="34"/>
      <c r="N84" s="34"/>
      <c r="O84" s="34"/>
      <c r="P84" s="34"/>
      <c r="Q84" s="34"/>
      <c r="R84" s="34"/>
      <c r="S84" s="34"/>
      <c r="T84" s="36"/>
      <c r="U84" s="34"/>
      <c r="V84" s="34"/>
      <c r="W84" s="34"/>
      <c r="X84" s="34"/>
      <c r="Y84" s="34"/>
      <c r="Z84" s="34"/>
      <c r="AA84" s="34"/>
      <c r="AB84" s="34"/>
      <c r="AC84" s="34"/>
      <c r="AD84" s="36"/>
      <c r="AE84" s="36"/>
      <c r="AF84" s="36"/>
      <c r="AG84" s="36"/>
      <c r="AH84" s="36"/>
      <c r="AI84" s="36"/>
      <c r="AJ84" s="36"/>
      <c r="AK84" s="36"/>
      <c r="AL84" s="36"/>
      <c r="AM84" s="36"/>
      <c r="AT84" s="36"/>
      <c r="AU84" s="36"/>
      <c r="AV84" s="36"/>
      <c r="AW84" s="36"/>
      <c r="AX84" s="36"/>
      <c r="AY84" s="36"/>
      <c r="AZ84" s="36"/>
      <c r="BA84" s="36"/>
    </row>
    <row r="85" spans="4:53">
      <c r="D85" s="34"/>
      <c r="E85" s="34"/>
      <c r="F85" s="34"/>
      <c r="G85" s="34"/>
      <c r="H85" s="34"/>
      <c r="I85" s="34"/>
      <c r="J85" s="34"/>
      <c r="K85" s="34"/>
      <c r="L85" s="34"/>
      <c r="M85" s="34"/>
      <c r="N85" s="34"/>
      <c r="O85" s="34"/>
      <c r="P85" s="34"/>
      <c r="Q85" s="34"/>
      <c r="R85" s="34"/>
      <c r="S85" s="34"/>
      <c r="T85" s="36"/>
      <c r="U85" s="34"/>
      <c r="V85" s="34"/>
      <c r="W85" s="34"/>
      <c r="X85" s="34"/>
      <c r="Y85" s="34"/>
      <c r="Z85" s="34"/>
      <c r="AA85" s="34"/>
      <c r="AB85" s="34"/>
      <c r="AC85" s="34"/>
      <c r="AD85" s="36"/>
      <c r="AE85" s="36"/>
      <c r="AF85" s="36"/>
      <c r="AG85" s="36"/>
      <c r="AH85" s="36"/>
      <c r="AI85" s="36"/>
      <c r="AJ85" s="36"/>
      <c r="AK85" s="36"/>
      <c r="AL85" s="36"/>
      <c r="AM85" s="36"/>
      <c r="AT85" s="36"/>
      <c r="AU85" s="36"/>
      <c r="AV85" s="36"/>
      <c r="AW85" s="36"/>
      <c r="AX85" s="36"/>
      <c r="AY85" s="36"/>
      <c r="AZ85" s="36"/>
      <c r="BA85" s="36"/>
    </row>
    <row r="86" spans="4:53">
      <c r="D86" s="34"/>
      <c r="E86" s="34"/>
      <c r="F86" s="34"/>
      <c r="G86" s="34"/>
      <c r="H86" s="34"/>
      <c r="I86" s="34"/>
      <c r="J86" s="34"/>
      <c r="K86" s="34"/>
      <c r="L86" s="34"/>
      <c r="M86" s="34"/>
      <c r="N86" s="34"/>
      <c r="O86" s="34"/>
      <c r="P86" s="34"/>
      <c r="Q86" s="34"/>
      <c r="R86" s="34"/>
      <c r="S86" s="34"/>
      <c r="T86" s="36"/>
      <c r="U86" s="34"/>
      <c r="V86" s="34"/>
      <c r="W86" s="34"/>
      <c r="X86" s="34"/>
      <c r="Y86" s="34"/>
      <c r="Z86" s="34"/>
      <c r="AA86" s="34"/>
      <c r="AB86" s="34"/>
      <c r="AC86" s="34"/>
      <c r="AD86" s="36"/>
      <c r="AE86" s="36"/>
      <c r="AF86" s="36"/>
      <c r="AG86" s="36"/>
      <c r="AH86" s="36"/>
      <c r="AI86" s="36"/>
      <c r="AJ86" s="36"/>
      <c r="AK86" s="36"/>
      <c r="AL86" s="36"/>
      <c r="AM86" s="36"/>
      <c r="AT86" s="36"/>
      <c r="AU86" s="36"/>
      <c r="AV86" s="36"/>
      <c r="AW86" s="36"/>
      <c r="AX86" s="36"/>
      <c r="AY86" s="36"/>
      <c r="AZ86" s="36"/>
      <c r="BA86" s="36"/>
    </row>
    <row r="87" spans="4:53">
      <c r="D87" s="34"/>
      <c r="E87" s="34"/>
      <c r="F87" s="34"/>
      <c r="G87" s="34"/>
      <c r="H87" s="34"/>
      <c r="I87" s="34"/>
      <c r="J87" s="34"/>
      <c r="K87" s="34"/>
      <c r="L87" s="34"/>
      <c r="M87" s="34"/>
      <c r="N87" s="34"/>
      <c r="O87" s="34"/>
      <c r="P87" s="34"/>
      <c r="Q87" s="34"/>
      <c r="R87" s="34"/>
      <c r="S87" s="34"/>
      <c r="T87" s="36"/>
      <c r="U87" s="34"/>
      <c r="V87" s="34"/>
      <c r="W87" s="34"/>
      <c r="X87" s="34"/>
      <c r="Y87" s="34"/>
      <c r="Z87" s="34"/>
      <c r="AA87" s="34"/>
      <c r="AB87" s="34"/>
      <c r="AC87" s="34"/>
      <c r="AD87" s="36"/>
      <c r="AE87" s="36"/>
      <c r="AF87" s="36"/>
      <c r="AG87" s="36"/>
      <c r="AH87" s="36"/>
      <c r="AI87" s="36"/>
      <c r="AJ87" s="36"/>
      <c r="AK87" s="36"/>
      <c r="AL87" s="36"/>
      <c r="AM87" s="36"/>
      <c r="AT87" s="36"/>
      <c r="AU87" s="36"/>
      <c r="AV87" s="36"/>
      <c r="AW87" s="36"/>
      <c r="AX87" s="36"/>
      <c r="AY87" s="36"/>
      <c r="AZ87" s="36"/>
      <c r="BA87" s="36"/>
    </row>
    <row r="88" spans="4:53">
      <c r="D88" s="34"/>
      <c r="E88" s="34"/>
      <c r="F88" s="34"/>
      <c r="G88" s="34"/>
      <c r="H88" s="34"/>
      <c r="I88" s="34"/>
      <c r="J88" s="34"/>
      <c r="K88" s="34"/>
      <c r="L88" s="34"/>
      <c r="M88" s="34"/>
      <c r="N88" s="34"/>
      <c r="O88" s="34"/>
      <c r="P88" s="34"/>
      <c r="Q88" s="34"/>
      <c r="R88" s="34"/>
      <c r="S88" s="34"/>
      <c r="T88" s="36"/>
      <c r="U88" s="34"/>
      <c r="V88" s="34"/>
      <c r="W88" s="34"/>
      <c r="X88" s="34"/>
      <c r="Y88" s="34"/>
      <c r="Z88" s="34"/>
      <c r="AA88" s="34"/>
      <c r="AB88" s="34"/>
      <c r="AC88" s="34"/>
      <c r="AD88" s="36"/>
      <c r="AE88" s="36"/>
      <c r="AF88" s="36"/>
      <c r="AG88" s="36"/>
      <c r="AH88" s="36"/>
      <c r="AI88" s="36"/>
      <c r="AJ88" s="36"/>
      <c r="AK88" s="36"/>
      <c r="AL88" s="36"/>
      <c r="AM88" s="36"/>
      <c r="AT88" s="36"/>
      <c r="AU88" s="36"/>
      <c r="AV88" s="36"/>
      <c r="AW88" s="36"/>
      <c r="AX88" s="36"/>
      <c r="AY88" s="36"/>
      <c r="AZ88" s="36"/>
      <c r="BA88" s="36"/>
    </row>
    <row r="89" spans="4:53">
      <c r="D89" s="34"/>
      <c r="E89" s="34"/>
      <c r="F89" s="34"/>
      <c r="G89" s="34"/>
      <c r="H89" s="34"/>
      <c r="I89" s="34"/>
      <c r="J89" s="34"/>
      <c r="K89" s="34"/>
      <c r="L89" s="34"/>
      <c r="M89" s="34"/>
      <c r="N89" s="34"/>
      <c r="O89" s="34"/>
      <c r="P89" s="34"/>
      <c r="Q89" s="34"/>
      <c r="R89" s="34"/>
      <c r="S89" s="34"/>
      <c r="T89" s="36"/>
      <c r="U89" s="34"/>
      <c r="V89" s="34"/>
      <c r="W89" s="34"/>
      <c r="X89" s="34"/>
      <c r="Y89" s="34"/>
      <c r="Z89" s="34"/>
      <c r="AA89" s="34"/>
      <c r="AB89" s="34"/>
      <c r="AC89" s="34"/>
      <c r="AD89" s="36"/>
      <c r="AE89" s="36"/>
      <c r="AF89" s="36"/>
      <c r="AG89" s="36"/>
      <c r="AH89" s="36"/>
      <c r="AI89" s="36"/>
      <c r="AJ89" s="36"/>
      <c r="AK89" s="36"/>
      <c r="AL89" s="36"/>
      <c r="AM89" s="36"/>
      <c r="AT89" s="36"/>
      <c r="AU89" s="36"/>
      <c r="AV89" s="36"/>
      <c r="AW89" s="36"/>
      <c r="AX89" s="36"/>
      <c r="AY89" s="36"/>
      <c r="AZ89" s="36"/>
      <c r="BA89" s="36"/>
    </row>
    <row r="90" spans="4:53">
      <c r="D90" s="34"/>
      <c r="E90" s="34"/>
      <c r="F90" s="34"/>
      <c r="G90" s="34"/>
      <c r="H90" s="34"/>
      <c r="I90" s="34"/>
      <c r="J90" s="34"/>
      <c r="K90" s="34"/>
      <c r="L90" s="34"/>
      <c r="M90" s="34"/>
      <c r="N90" s="34"/>
      <c r="O90" s="34"/>
      <c r="P90" s="34"/>
      <c r="Q90" s="34"/>
      <c r="R90" s="34"/>
      <c r="S90" s="34"/>
      <c r="T90" s="36"/>
      <c r="U90" s="34"/>
      <c r="V90" s="34"/>
      <c r="W90" s="34"/>
      <c r="X90" s="34"/>
      <c r="Y90" s="34"/>
      <c r="Z90" s="34"/>
      <c r="AA90" s="34"/>
      <c r="AB90" s="34"/>
      <c r="AC90" s="34"/>
      <c r="AD90" s="36"/>
      <c r="AE90" s="36"/>
      <c r="AF90" s="36"/>
      <c r="AG90" s="36"/>
      <c r="AH90" s="36"/>
      <c r="AI90" s="36"/>
      <c r="AJ90" s="36"/>
      <c r="AK90" s="36"/>
      <c r="AL90" s="36"/>
      <c r="AM90" s="36"/>
      <c r="AT90" s="36"/>
      <c r="AU90" s="36"/>
      <c r="AV90" s="36"/>
      <c r="AW90" s="36"/>
      <c r="AX90" s="36"/>
      <c r="AY90" s="36"/>
      <c r="AZ90" s="36"/>
      <c r="BA90" s="36"/>
    </row>
    <row r="91" spans="4:53">
      <c r="D91" s="34"/>
      <c r="E91" s="34"/>
      <c r="F91" s="34"/>
      <c r="G91" s="34"/>
      <c r="H91" s="34"/>
      <c r="I91" s="34"/>
      <c r="J91" s="34"/>
      <c r="K91" s="34"/>
      <c r="L91" s="34"/>
      <c r="M91" s="34"/>
      <c r="N91" s="34"/>
      <c r="O91" s="34"/>
      <c r="P91" s="34"/>
      <c r="Q91" s="34"/>
      <c r="R91" s="34"/>
      <c r="S91" s="34"/>
      <c r="T91" s="36"/>
      <c r="U91" s="34"/>
      <c r="V91" s="34"/>
      <c r="W91" s="34"/>
      <c r="X91" s="34"/>
      <c r="Y91" s="34"/>
      <c r="Z91" s="34"/>
      <c r="AA91" s="34"/>
      <c r="AB91" s="34"/>
      <c r="AC91" s="34"/>
      <c r="AD91" s="36"/>
      <c r="AE91" s="36"/>
      <c r="AF91" s="36"/>
      <c r="AG91" s="36"/>
      <c r="AH91" s="36"/>
      <c r="AI91" s="36"/>
      <c r="AJ91" s="36"/>
      <c r="AK91" s="36"/>
      <c r="AL91" s="36"/>
      <c r="AM91" s="36"/>
      <c r="AT91" s="36"/>
      <c r="AU91" s="36"/>
      <c r="AV91" s="36"/>
      <c r="AW91" s="36"/>
      <c r="AX91" s="36"/>
      <c r="AY91" s="36"/>
      <c r="AZ91" s="36"/>
      <c r="BA91" s="36"/>
    </row>
    <row r="92" spans="4:53">
      <c r="D92" s="34"/>
      <c r="E92" s="34"/>
      <c r="F92" s="34"/>
      <c r="G92" s="34"/>
      <c r="H92" s="34"/>
      <c r="I92" s="34"/>
      <c r="J92" s="34"/>
      <c r="K92" s="34"/>
      <c r="L92" s="34"/>
      <c r="M92" s="34"/>
      <c r="N92" s="34"/>
      <c r="O92" s="34"/>
      <c r="P92" s="34"/>
      <c r="Q92" s="34"/>
      <c r="R92" s="34"/>
      <c r="S92" s="34"/>
      <c r="T92" s="36"/>
      <c r="U92" s="34"/>
      <c r="V92" s="34"/>
      <c r="W92" s="34"/>
      <c r="X92" s="34"/>
      <c r="Y92" s="34"/>
      <c r="Z92" s="34"/>
      <c r="AA92" s="34"/>
      <c r="AB92" s="34"/>
      <c r="AC92" s="34"/>
      <c r="AD92" s="36"/>
      <c r="AE92" s="36"/>
      <c r="AF92" s="36"/>
      <c r="AG92" s="36"/>
      <c r="AH92" s="36"/>
      <c r="AI92" s="36"/>
      <c r="AJ92" s="36"/>
      <c r="AK92" s="36"/>
      <c r="AL92" s="36"/>
      <c r="AM92" s="36"/>
      <c r="AT92" s="36"/>
      <c r="AU92" s="36"/>
      <c r="AV92" s="36"/>
      <c r="AW92" s="36"/>
      <c r="AX92" s="36"/>
      <c r="AY92" s="36"/>
      <c r="AZ92" s="36"/>
      <c r="BA92" s="36"/>
    </row>
    <row r="93" spans="4:53">
      <c r="D93" s="34"/>
      <c r="E93" s="34"/>
      <c r="F93" s="34"/>
      <c r="G93" s="34"/>
      <c r="H93" s="34"/>
      <c r="I93" s="34"/>
      <c r="J93" s="34"/>
      <c r="K93" s="34"/>
      <c r="L93" s="34"/>
      <c r="M93" s="34"/>
      <c r="N93" s="34"/>
      <c r="O93" s="34"/>
      <c r="P93" s="34"/>
      <c r="Q93" s="34"/>
      <c r="R93" s="34"/>
      <c r="S93" s="34"/>
      <c r="T93" s="36"/>
      <c r="U93" s="34"/>
      <c r="V93" s="34"/>
      <c r="W93" s="34"/>
      <c r="X93" s="34"/>
      <c r="Y93" s="34"/>
      <c r="Z93" s="34"/>
      <c r="AA93" s="34"/>
      <c r="AB93" s="34"/>
      <c r="AC93" s="34"/>
      <c r="AD93" s="36"/>
      <c r="AE93" s="36"/>
      <c r="AF93" s="36"/>
      <c r="AG93" s="36"/>
      <c r="AH93" s="36"/>
      <c r="AI93" s="36"/>
      <c r="AJ93" s="36"/>
      <c r="AK93" s="36"/>
      <c r="AL93" s="36"/>
      <c r="AM93" s="36"/>
      <c r="AT93" s="36"/>
      <c r="AU93" s="36"/>
      <c r="AV93" s="36"/>
      <c r="AW93" s="36"/>
      <c r="AX93" s="36"/>
      <c r="AY93" s="36"/>
      <c r="AZ93" s="36"/>
      <c r="BA93" s="36"/>
    </row>
    <row r="94" spans="4:53">
      <c r="D94" s="34"/>
      <c r="E94" s="34"/>
      <c r="F94" s="34"/>
      <c r="G94" s="34"/>
      <c r="H94" s="34"/>
      <c r="I94" s="34"/>
      <c r="J94" s="34"/>
      <c r="K94" s="34"/>
      <c r="L94" s="34"/>
      <c r="M94" s="34"/>
      <c r="N94" s="34"/>
      <c r="O94" s="34"/>
      <c r="P94" s="34"/>
      <c r="Q94" s="34"/>
      <c r="R94" s="34"/>
      <c r="S94" s="34"/>
      <c r="T94" s="36"/>
      <c r="U94" s="34"/>
      <c r="V94" s="34"/>
      <c r="W94" s="34"/>
      <c r="X94" s="34"/>
      <c r="Y94" s="34"/>
      <c r="Z94" s="34"/>
      <c r="AA94" s="34"/>
      <c r="AB94" s="34"/>
      <c r="AC94" s="34"/>
      <c r="AD94" s="36"/>
      <c r="AE94" s="36"/>
      <c r="AF94" s="36"/>
      <c r="AG94" s="36"/>
      <c r="AH94" s="36"/>
      <c r="AI94" s="36"/>
      <c r="AJ94" s="36"/>
      <c r="AK94" s="36"/>
      <c r="AL94" s="36"/>
      <c r="AM94" s="36"/>
      <c r="AT94" s="36"/>
      <c r="AU94" s="36"/>
      <c r="AV94" s="36"/>
      <c r="AW94" s="36"/>
      <c r="AX94" s="36"/>
      <c r="AY94" s="36"/>
      <c r="AZ94" s="36"/>
      <c r="BA94" s="36"/>
    </row>
    <row r="95" spans="4:53">
      <c r="D95" s="34"/>
      <c r="E95" s="34"/>
      <c r="F95" s="34"/>
      <c r="G95" s="34"/>
      <c r="H95" s="34"/>
      <c r="I95" s="34"/>
      <c r="J95" s="34"/>
      <c r="K95" s="34"/>
      <c r="L95" s="34"/>
      <c r="M95" s="34"/>
      <c r="N95" s="34"/>
      <c r="O95" s="34"/>
      <c r="P95" s="34"/>
      <c r="Q95" s="34"/>
      <c r="R95" s="34"/>
      <c r="S95" s="34"/>
      <c r="T95" s="36"/>
      <c r="U95" s="34"/>
      <c r="V95" s="34"/>
      <c r="W95" s="34"/>
      <c r="X95" s="34"/>
      <c r="Y95" s="34"/>
      <c r="Z95" s="34"/>
      <c r="AA95" s="34"/>
      <c r="AB95" s="34"/>
      <c r="AC95" s="34"/>
      <c r="AD95" s="36"/>
      <c r="AE95" s="36"/>
      <c r="AF95" s="36"/>
      <c r="AG95" s="36"/>
      <c r="AH95" s="36"/>
      <c r="AI95" s="36"/>
      <c r="AJ95" s="36"/>
      <c r="AK95" s="36"/>
      <c r="AL95" s="36"/>
      <c r="AM95" s="36"/>
      <c r="AT95" s="36"/>
      <c r="AU95" s="36"/>
      <c r="AV95" s="36"/>
      <c r="AW95" s="36"/>
      <c r="AX95" s="36"/>
      <c r="AY95" s="36"/>
      <c r="AZ95" s="36"/>
      <c r="BA95" s="36"/>
    </row>
    <row r="96" spans="4:53">
      <c r="D96" s="34"/>
      <c r="E96" s="34"/>
      <c r="F96" s="34"/>
      <c r="G96" s="34"/>
      <c r="H96" s="34"/>
      <c r="I96" s="34"/>
      <c r="J96" s="34"/>
      <c r="K96" s="34"/>
      <c r="L96" s="34"/>
      <c r="M96" s="34"/>
      <c r="N96" s="34"/>
      <c r="O96" s="34"/>
      <c r="P96" s="34"/>
      <c r="Q96" s="34"/>
      <c r="R96" s="34"/>
      <c r="S96" s="34"/>
      <c r="T96" s="36"/>
      <c r="U96" s="34"/>
      <c r="V96" s="34"/>
      <c r="W96" s="34"/>
      <c r="X96" s="34"/>
      <c r="Y96" s="34"/>
      <c r="Z96" s="34"/>
      <c r="AA96" s="34"/>
      <c r="AB96" s="34"/>
      <c r="AC96" s="34"/>
      <c r="AD96" s="36"/>
      <c r="AE96" s="36"/>
      <c r="AF96" s="36"/>
      <c r="AG96" s="36"/>
      <c r="AH96" s="36"/>
      <c r="AI96" s="36"/>
      <c r="AJ96" s="36"/>
      <c r="AK96" s="36"/>
      <c r="AL96" s="36"/>
      <c r="AM96" s="36"/>
      <c r="AT96" s="36"/>
      <c r="AU96" s="36"/>
      <c r="AV96" s="36"/>
      <c r="AW96" s="36"/>
      <c r="AX96" s="36"/>
      <c r="AY96" s="36"/>
      <c r="AZ96" s="36"/>
      <c r="BA96" s="36"/>
    </row>
    <row r="97" spans="4:53">
      <c r="D97" s="34"/>
      <c r="E97" s="34"/>
      <c r="F97" s="34"/>
      <c r="G97" s="34"/>
      <c r="H97" s="34"/>
      <c r="I97" s="34"/>
      <c r="J97" s="34"/>
      <c r="K97" s="34"/>
      <c r="L97" s="34"/>
      <c r="M97" s="34"/>
      <c r="N97" s="34"/>
      <c r="O97" s="34"/>
      <c r="P97" s="34"/>
      <c r="Q97" s="34"/>
      <c r="R97" s="34"/>
      <c r="S97" s="34"/>
      <c r="T97" s="36"/>
      <c r="U97" s="34"/>
      <c r="V97" s="34"/>
      <c r="W97" s="34"/>
      <c r="X97" s="34"/>
      <c r="Y97" s="34"/>
      <c r="Z97" s="34"/>
      <c r="AA97" s="34"/>
      <c r="AB97" s="34"/>
      <c r="AC97" s="34"/>
      <c r="AD97" s="36"/>
      <c r="AE97" s="36"/>
      <c r="AF97" s="36"/>
      <c r="AG97" s="36"/>
      <c r="AH97" s="36"/>
      <c r="AI97" s="36"/>
      <c r="AJ97" s="36"/>
      <c r="AK97" s="36"/>
      <c r="AL97" s="36"/>
      <c r="AM97" s="36"/>
      <c r="AT97" s="36"/>
      <c r="AU97" s="36"/>
      <c r="AV97" s="36"/>
      <c r="AW97" s="36"/>
      <c r="AX97" s="36"/>
      <c r="AY97" s="36"/>
      <c r="AZ97" s="36"/>
      <c r="BA97" s="36"/>
    </row>
    <row r="98" spans="4:53">
      <c r="D98" s="34"/>
      <c r="E98" s="34"/>
      <c r="F98" s="34"/>
      <c r="G98" s="34"/>
      <c r="H98" s="34"/>
      <c r="I98" s="34"/>
      <c r="J98" s="34"/>
      <c r="K98" s="34"/>
      <c r="L98" s="34"/>
      <c r="M98" s="34"/>
      <c r="N98" s="34"/>
      <c r="O98" s="34"/>
      <c r="P98" s="34"/>
      <c r="Q98" s="34"/>
      <c r="R98" s="34"/>
      <c r="S98" s="34"/>
      <c r="T98" s="36"/>
      <c r="U98" s="34"/>
      <c r="V98" s="34"/>
      <c r="W98" s="34"/>
      <c r="X98" s="34"/>
      <c r="Y98" s="34"/>
      <c r="Z98" s="34"/>
      <c r="AA98" s="34"/>
      <c r="AB98" s="34"/>
      <c r="AC98" s="34"/>
      <c r="AD98" s="36"/>
      <c r="AE98" s="36"/>
      <c r="AF98" s="36"/>
      <c r="AG98" s="36"/>
      <c r="AH98" s="36"/>
      <c r="AI98" s="36"/>
      <c r="AJ98" s="36"/>
      <c r="AK98" s="36"/>
      <c r="AL98" s="36"/>
      <c r="AM98" s="36"/>
      <c r="AT98" s="36"/>
      <c r="AU98" s="36"/>
      <c r="AV98" s="36"/>
      <c r="AW98" s="36"/>
      <c r="AX98" s="36"/>
      <c r="AY98" s="36"/>
      <c r="AZ98" s="36"/>
      <c r="BA98" s="36"/>
    </row>
    <row r="99" spans="4:53">
      <c r="D99" s="34"/>
      <c r="E99" s="34"/>
      <c r="F99" s="34"/>
      <c r="G99" s="34"/>
      <c r="H99" s="34"/>
      <c r="I99" s="34"/>
      <c r="J99" s="34"/>
      <c r="K99" s="34"/>
      <c r="L99" s="34"/>
      <c r="M99" s="34"/>
      <c r="N99" s="34"/>
      <c r="O99" s="34"/>
      <c r="P99" s="34"/>
      <c r="Q99" s="34"/>
      <c r="R99" s="34"/>
      <c r="S99" s="34"/>
      <c r="T99" s="36"/>
      <c r="U99" s="34"/>
      <c r="V99" s="34"/>
      <c r="W99" s="34"/>
      <c r="X99" s="34"/>
      <c r="Y99" s="34"/>
      <c r="Z99" s="34"/>
      <c r="AA99" s="34"/>
      <c r="AB99" s="34"/>
      <c r="AC99" s="34"/>
      <c r="AD99" s="36"/>
      <c r="AE99" s="36"/>
      <c r="AF99" s="36"/>
      <c r="AG99" s="36"/>
      <c r="AH99" s="36"/>
      <c r="AI99" s="36"/>
      <c r="AJ99" s="36"/>
      <c r="AK99" s="36"/>
      <c r="AL99" s="36"/>
      <c r="AM99" s="36"/>
      <c r="AT99" s="36"/>
      <c r="AU99" s="36"/>
      <c r="AV99" s="36"/>
      <c r="AW99" s="36"/>
      <c r="AX99" s="36"/>
      <c r="AY99" s="36"/>
      <c r="AZ99" s="36"/>
      <c r="BA99" s="36"/>
    </row>
    <row r="100" spans="4:53">
      <c r="D100" s="34"/>
      <c r="E100" s="34"/>
      <c r="F100" s="34"/>
      <c r="G100" s="34"/>
      <c r="H100" s="34"/>
      <c r="I100" s="34"/>
      <c r="J100" s="34"/>
      <c r="K100" s="34"/>
      <c r="L100" s="34"/>
      <c r="M100" s="34"/>
      <c r="N100" s="34"/>
      <c r="O100" s="34"/>
      <c r="P100" s="34"/>
      <c r="Q100" s="34"/>
      <c r="R100" s="34"/>
      <c r="S100" s="34"/>
      <c r="T100" s="36"/>
      <c r="U100" s="34"/>
      <c r="V100" s="34"/>
      <c r="W100" s="34"/>
      <c r="X100" s="34"/>
      <c r="Y100" s="34"/>
      <c r="Z100" s="34"/>
      <c r="AA100" s="34"/>
      <c r="AB100" s="34"/>
      <c r="AC100" s="34"/>
      <c r="AD100" s="36"/>
      <c r="AE100" s="36"/>
      <c r="AF100" s="36"/>
      <c r="AG100" s="36"/>
      <c r="AH100" s="36"/>
      <c r="AI100" s="36"/>
      <c r="AJ100" s="36"/>
      <c r="AK100" s="36"/>
      <c r="AL100" s="36"/>
      <c r="AM100" s="36"/>
      <c r="AT100" s="36"/>
      <c r="AU100" s="36"/>
      <c r="AV100" s="36"/>
      <c r="AW100" s="36"/>
      <c r="AX100" s="36"/>
      <c r="AY100" s="36"/>
      <c r="AZ100" s="36"/>
      <c r="BA100" s="36"/>
    </row>
    <row r="101" spans="4:53">
      <c r="D101" s="34"/>
      <c r="E101" s="34"/>
      <c r="F101" s="34"/>
      <c r="G101" s="34"/>
      <c r="H101" s="34"/>
      <c r="I101" s="34"/>
      <c r="J101" s="34"/>
      <c r="K101" s="34"/>
      <c r="L101" s="34"/>
      <c r="M101" s="34"/>
      <c r="N101" s="34"/>
      <c r="O101" s="34"/>
      <c r="P101" s="34"/>
      <c r="Q101" s="34"/>
      <c r="R101" s="34"/>
      <c r="S101" s="34"/>
      <c r="T101" s="36"/>
      <c r="U101" s="34"/>
      <c r="V101" s="34"/>
      <c r="W101" s="34"/>
      <c r="X101" s="34"/>
      <c r="Y101" s="34"/>
      <c r="Z101" s="34"/>
      <c r="AA101" s="34"/>
      <c r="AB101" s="34"/>
      <c r="AC101" s="34"/>
      <c r="AD101" s="36"/>
      <c r="AE101" s="36"/>
      <c r="AF101" s="36"/>
      <c r="AG101" s="36"/>
      <c r="AH101" s="36"/>
      <c r="AI101" s="36"/>
      <c r="AJ101" s="36"/>
      <c r="AK101" s="36"/>
      <c r="AL101" s="36"/>
      <c r="AM101" s="36"/>
      <c r="AT101" s="36"/>
      <c r="AU101" s="36"/>
      <c r="AV101" s="36"/>
      <c r="AW101" s="36"/>
      <c r="AX101" s="36"/>
      <c r="AY101" s="36"/>
      <c r="AZ101" s="36"/>
      <c r="BA101" s="36"/>
    </row>
    <row r="102" spans="4:53">
      <c r="D102" s="34"/>
      <c r="E102" s="34"/>
      <c r="F102" s="34"/>
      <c r="G102" s="34"/>
      <c r="H102" s="34"/>
      <c r="I102" s="34"/>
      <c r="J102" s="34"/>
      <c r="K102" s="34"/>
      <c r="L102" s="34"/>
      <c r="M102" s="34"/>
      <c r="N102" s="34"/>
      <c r="O102" s="34"/>
      <c r="P102" s="34"/>
      <c r="Q102" s="34"/>
      <c r="R102" s="34"/>
      <c r="S102" s="34"/>
      <c r="T102" s="36"/>
      <c r="U102" s="34"/>
      <c r="V102" s="34"/>
      <c r="W102" s="34"/>
      <c r="X102" s="34"/>
      <c r="Y102" s="34"/>
      <c r="Z102" s="34"/>
      <c r="AA102" s="34"/>
      <c r="AB102" s="34"/>
      <c r="AC102" s="34"/>
      <c r="AD102" s="36"/>
      <c r="AE102" s="36"/>
      <c r="AF102" s="36"/>
      <c r="AG102" s="36"/>
      <c r="AH102" s="36"/>
      <c r="AI102" s="36"/>
      <c r="AJ102" s="36"/>
      <c r="AK102" s="36"/>
      <c r="AL102" s="36"/>
      <c r="AM102" s="36"/>
      <c r="AT102" s="36"/>
      <c r="AU102" s="36"/>
      <c r="AV102" s="36"/>
      <c r="AW102" s="36"/>
      <c r="AX102" s="36"/>
      <c r="AY102" s="36"/>
      <c r="AZ102" s="36"/>
      <c r="BA102" s="36"/>
    </row>
    <row r="103" spans="4:53">
      <c r="D103" s="34"/>
      <c r="E103" s="34"/>
      <c r="F103" s="34"/>
      <c r="G103" s="34"/>
      <c r="H103" s="34"/>
      <c r="I103" s="34"/>
      <c r="J103" s="34"/>
      <c r="K103" s="34"/>
      <c r="L103" s="34"/>
      <c r="M103" s="34"/>
      <c r="N103" s="34"/>
      <c r="O103" s="34"/>
      <c r="P103" s="34"/>
      <c r="Q103" s="34"/>
      <c r="R103" s="34"/>
      <c r="S103" s="34"/>
      <c r="T103" s="36"/>
      <c r="U103" s="34"/>
      <c r="V103" s="34"/>
      <c r="W103" s="34"/>
      <c r="X103" s="34"/>
      <c r="Y103" s="34"/>
      <c r="Z103" s="34"/>
      <c r="AA103" s="34"/>
      <c r="AB103" s="34"/>
      <c r="AC103" s="34"/>
      <c r="AD103" s="36"/>
      <c r="AE103" s="36"/>
      <c r="AF103" s="36"/>
      <c r="AG103" s="36"/>
      <c r="AH103" s="36"/>
      <c r="AI103" s="36"/>
      <c r="AJ103" s="36"/>
      <c r="AK103" s="36"/>
      <c r="AL103" s="36"/>
      <c r="AM103" s="36"/>
      <c r="AT103" s="36"/>
      <c r="AU103" s="36"/>
      <c r="AV103" s="36"/>
      <c r="AW103" s="36"/>
      <c r="AX103" s="36"/>
      <c r="AY103" s="36"/>
      <c r="AZ103" s="36"/>
      <c r="BA103" s="36"/>
    </row>
    <row r="104" spans="4:53">
      <c r="D104" s="34"/>
      <c r="E104" s="34"/>
      <c r="F104" s="34"/>
      <c r="G104" s="34"/>
      <c r="H104" s="34"/>
      <c r="I104" s="34"/>
      <c r="J104" s="34"/>
      <c r="K104" s="34"/>
      <c r="L104" s="34"/>
      <c r="M104" s="34"/>
      <c r="N104" s="34"/>
      <c r="O104" s="34"/>
      <c r="P104" s="34"/>
      <c r="Q104" s="34"/>
      <c r="R104" s="34"/>
      <c r="S104" s="34"/>
      <c r="T104" s="36"/>
      <c r="U104" s="34"/>
      <c r="V104" s="34"/>
      <c r="W104" s="34"/>
      <c r="X104" s="34"/>
      <c r="Y104" s="34"/>
      <c r="Z104" s="34"/>
      <c r="AA104" s="34"/>
      <c r="AB104" s="34"/>
      <c r="AC104" s="34"/>
      <c r="AD104" s="36"/>
      <c r="AE104" s="36"/>
      <c r="AF104" s="36"/>
      <c r="AG104" s="36"/>
      <c r="AH104" s="36"/>
      <c r="AI104" s="36"/>
      <c r="AJ104" s="36"/>
      <c r="AK104" s="36"/>
      <c r="AL104" s="36"/>
      <c r="AM104" s="36"/>
      <c r="AT104" s="36"/>
      <c r="AU104" s="36"/>
      <c r="AV104" s="36"/>
      <c r="AW104" s="36"/>
      <c r="AX104" s="36"/>
      <c r="AY104" s="36"/>
      <c r="AZ104" s="36"/>
      <c r="BA104" s="36"/>
    </row>
    <row r="105" spans="4:53">
      <c r="D105" s="34"/>
      <c r="E105" s="34"/>
      <c r="F105" s="34"/>
      <c r="G105" s="34"/>
      <c r="H105" s="34"/>
      <c r="I105" s="34"/>
      <c r="J105" s="34"/>
      <c r="K105" s="34"/>
      <c r="L105" s="34"/>
      <c r="M105" s="34"/>
      <c r="N105" s="34"/>
      <c r="O105" s="34"/>
      <c r="P105" s="34"/>
      <c r="Q105" s="34"/>
      <c r="R105" s="34"/>
      <c r="S105" s="34"/>
      <c r="T105" s="36"/>
      <c r="U105" s="34"/>
      <c r="V105" s="34"/>
      <c r="W105" s="34"/>
      <c r="X105" s="34"/>
      <c r="Y105" s="34"/>
      <c r="Z105" s="34"/>
      <c r="AA105" s="34"/>
      <c r="AB105" s="34"/>
      <c r="AC105" s="34"/>
      <c r="AD105" s="36"/>
      <c r="AE105" s="36"/>
      <c r="AF105" s="36"/>
      <c r="AG105" s="36"/>
      <c r="AH105" s="36"/>
      <c r="AI105" s="36"/>
      <c r="AJ105" s="36"/>
      <c r="AK105" s="36"/>
      <c r="AL105" s="36"/>
      <c r="AM105" s="36"/>
      <c r="AT105" s="36"/>
      <c r="AU105" s="36"/>
      <c r="AV105" s="36"/>
      <c r="AW105" s="36"/>
      <c r="AX105" s="36"/>
      <c r="AY105" s="36"/>
      <c r="AZ105" s="36"/>
      <c r="BA105" s="36"/>
    </row>
    <row r="106" spans="4:53">
      <c r="D106" s="34"/>
      <c r="E106" s="34"/>
      <c r="F106" s="34"/>
      <c r="G106" s="34"/>
      <c r="H106" s="34"/>
      <c r="I106" s="34"/>
      <c r="J106" s="34"/>
      <c r="K106" s="34"/>
      <c r="L106" s="34"/>
      <c r="M106" s="34"/>
      <c r="N106" s="34"/>
      <c r="O106" s="34"/>
      <c r="P106" s="34"/>
      <c r="Q106" s="34"/>
      <c r="R106" s="34"/>
      <c r="S106" s="34"/>
      <c r="T106" s="36"/>
      <c r="U106" s="34"/>
      <c r="V106" s="34"/>
      <c r="W106" s="34"/>
      <c r="X106" s="34"/>
      <c r="Y106" s="34"/>
      <c r="Z106" s="34"/>
      <c r="AA106" s="34"/>
      <c r="AB106" s="34"/>
      <c r="AC106" s="34"/>
      <c r="AD106" s="36"/>
      <c r="AE106" s="36"/>
      <c r="AF106" s="36"/>
      <c r="AG106" s="36"/>
      <c r="AH106" s="36"/>
      <c r="AI106" s="36"/>
      <c r="AJ106" s="36"/>
      <c r="AK106" s="36"/>
      <c r="AL106" s="36"/>
      <c r="AM106" s="36"/>
      <c r="AT106" s="36"/>
      <c r="AU106" s="36"/>
      <c r="AV106" s="36"/>
      <c r="AW106" s="36"/>
      <c r="AX106" s="36"/>
      <c r="AY106" s="36"/>
      <c r="AZ106" s="36"/>
      <c r="BA106" s="36"/>
    </row>
    <row r="107" spans="4:53">
      <c r="D107" s="34"/>
      <c r="E107" s="34"/>
      <c r="F107" s="34"/>
      <c r="G107" s="34"/>
      <c r="H107" s="34"/>
      <c r="I107" s="34"/>
      <c r="J107" s="34"/>
      <c r="K107" s="34"/>
      <c r="L107" s="34"/>
      <c r="M107" s="34"/>
      <c r="N107" s="34"/>
      <c r="O107" s="34"/>
      <c r="P107" s="34"/>
      <c r="Q107" s="34"/>
      <c r="R107" s="34"/>
      <c r="S107" s="34"/>
      <c r="T107" s="36"/>
      <c r="U107" s="34"/>
      <c r="V107" s="34"/>
      <c r="W107" s="34"/>
      <c r="X107" s="34"/>
      <c r="Y107" s="34"/>
      <c r="Z107" s="34"/>
      <c r="AA107" s="34"/>
      <c r="AB107" s="34"/>
      <c r="AC107" s="34"/>
      <c r="AD107" s="36"/>
      <c r="AE107" s="36"/>
      <c r="AF107" s="36"/>
      <c r="AG107" s="36"/>
      <c r="AH107" s="36"/>
      <c r="AI107" s="36"/>
      <c r="AJ107" s="36"/>
      <c r="AK107" s="36"/>
      <c r="AL107" s="36"/>
      <c r="AM107" s="36"/>
      <c r="AT107" s="36"/>
      <c r="AU107" s="36"/>
      <c r="AV107" s="36"/>
      <c r="AW107" s="36"/>
      <c r="AX107" s="36"/>
      <c r="AY107" s="36"/>
      <c r="AZ107" s="36"/>
      <c r="BA107" s="36"/>
    </row>
    <row r="108" spans="4:53">
      <c r="D108" s="34"/>
      <c r="E108" s="34"/>
      <c r="F108" s="34"/>
      <c r="G108" s="34"/>
      <c r="H108" s="34"/>
      <c r="I108" s="34"/>
      <c r="J108" s="34"/>
      <c r="K108" s="34"/>
      <c r="L108" s="34"/>
      <c r="M108" s="34"/>
      <c r="N108" s="34"/>
      <c r="O108" s="34"/>
      <c r="P108" s="34"/>
      <c r="Q108" s="34"/>
      <c r="R108" s="34"/>
      <c r="S108" s="34"/>
      <c r="T108" s="36"/>
      <c r="U108" s="34"/>
      <c r="V108" s="34"/>
      <c r="W108" s="34"/>
      <c r="X108" s="34"/>
      <c r="Y108" s="34"/>
      <c r="Z108" s="34"/>
      <c r="AA108" s="34"/>
      <c r="AB108" s="34"/>
      <c r="AC108" s="34"/>
      <c r="AD108" s="36"/>
      <c r="AE108" s="36"/>
      <c r="AF108" s="36"/>
      <c r="AG108" s="36"/>
      <c r="AH108" s="36"/>
      <c r="AI108" s="36"/>
      <c r="AJ108" s="36"/>
      <c r="AK108" s="36"/>
      <c r="AL108" s="36"/>
      <c r="AM108" s="36"/>
      <c r="AT108" s="36"/>
      <c r="AU108" s="36"/>
      <c r="AV108" s="36"/>
      <c r="AW108" s="36"/>
      <c r="AX108" s="36"/>
      <c r="AY108" s="36"/>
      <c r="AZ108" s="36"/>
      <c r="BA108" s="36"/>
    </row>
    <row r="109" spans="4:53">
      <c r="D109" s="34"/>
      <c r="E109" s="34"/>
      <c r="F109" s="34"/>
      <c r="G109" s="34"/>
      <c r="H109" s="34"/>
      <c r="I109" s="34"/>
      <c r="J109" s="34"/>
      <c r="K109" s="34"/>
      <c r="L109" s="34"/>
      <c r="M109" s="34"/>
      <c r="N109" s="34"/>
      <c r="O109" s="34"/>
      <c r="P109" s="34"/>
      <c r="Q109" s="34"/>
      <c r="R109" s="34"/>
      <c r="S109" s="34"/>
      <c r="T109" s="36"/>
      <c r="U109" s="34"/>
      <c r="V109" s="34"/>
      <c r="W109" s="34"/>
      <c r="X109" s="34"/>
      <c r="Y109" s="34"/>
      <c r="Z109" s="34"/>
      <c r="AA109" s="34"/>
      <c r="AB109" s="34"/>
      <c r="AC109" s="34"/>
      <c r="AD109" s="36"/>
      <c r="AE109" s="36"/>
      <c r="AF109" s="36"/>
      <c r="AG109" s="36"/>
      <c r="AH109" s="36"/>
      <c r="AI109" s="36"/>
      <c r="AJ109" s="36"/>
      <c r="AK109" s="36"/>
      <c r="AL109" s="36"/>
      <c r="AM109" s="36"/>
      <c r="AT109" s="36"/>
      <c r="AU109" s="36"/>
      <c r="AV109" s="36"/>
      <c r="AW109" s="36"/>
      <c r="AX109" s="36"/>
      <c r="AY109" s="36"/>
      <c r="AZ109" s="36"/>
      <c r="BA109" s="36"/>
    </row>
    <row r="110" spans="4:53">
      <c r="D110" s="34"/>
      <c r="E110" s="34"/>
      <c r="F110" s="34"/>
      <c r="G110" s="34"/>
      <c r="H110" s="34"/>
      <c r="I110" s="34"/>
      <c r="J110" s="34"/>
      <c r="K110" s="34"/>
      <c r="L110" s="34"/>
      <c r="M110" s="34"/>
      <c r="N110" s="34"/>
      <c r="O110" s="34"/>
      <c r="P110" s="34"/>
      <c r="Q110" s="34"/>
      <c r="R110" s="34"/>
      <c r="S110" s="34"/>
      <c r="T110" s="36"/>
      <c r="U110" s="34"/>
      <c r="V110" s="34"/>
      <c r="W110" s="34"/>
      <c r="X110" s="34"/>
      <c r="Y110" s="34"/>
      <c r="Z110" s="34"/>
      <c r="AA110" s="34"/>
      <c r="AB110" s="34"/>
      <c r="AC110" s="34"/>
      <c r="AD110" s="36"/>
      <c r="AE110" s="36"/>
      <c r="AF110" s="36"/>
      <c r="AG110" s="36"/>
      <c r="AH110" s="36"/>
      <c r="AI110" s="36"/>
      <c r="AJ110" s="36"/>
      <c r="AK110" s="36"/>
      <c r="AL110" s="36"/>
      <c r="AM110" s="36"/>
      <c r="AT110" s="36"/>
      <c r="AU110" s="36"/>
      <c r="AV110" s="36"/>
      <c r="AW110" s="36"/>
      <c r="AX110" s="36"/>
      <c r="AY110" s="36"/>
      <c r="AZ110" s="36"/>
      <c r="BA110" s="36"/>
    </row>
    <row r="111" spans="4:53">
      <c r="D111" s="34"/>
      <c r="E111" s="34"/>
      <c r="F111" s="34"/>
      <c r="G111" s="34"/>
      <c r="H111" s="34"/>
      <c r="I111" s="34"/>
      <c r="J111" s="34"/>
      <c r="K111" s="34"/>
      <c r="L111" s="34"/>
      <c r="M111" s="34"/>
      <c r="N111" s="34"/>
      <c r="O111" s="34"/>
      <c r="P111" s="34"/>
      <c r="Q111" s="34"/>
      <c r="R111" s="34"/>
      <c r="S111" s="34"/>
      <c r="T111" s="36"/>
      <c r="U111" s="34"/>
      <c r="V111" s="34"/>
      <c r="W111" s="34"/>
      <c r="X111" s="34"/>
      <c r="Y111" s="34"/>
      <c r="Z111" s="34"/>
      <c r="AA111" s="34"/>
      <c r="AB111" s="34"/>
      <c r="AC111" s="34"/>
      <c r="AD111" s="36"/>
      <c r="AE111" s="36"/>
      <c r="AF111" s="36"/>
      <c r="AG111" s="36"/>
      <c r="AH111" s="36"/>
      <c r="AI111" s="36"/>
      <c r="AJ111" s="36"/>
      <c r="AK111" s="36"/>
      <c r="AL111" s="36"/>
      <c r="AM111" s="36"/>
      <c r="AT111" s="36"/>
      <c r="AU111" s="36"/>
      <c r="AV111" s="36"/>
      <c r="AW111" s="36"/>
      <c r="AX111" s="36"/>
      <c r="AY111" s="36"/>
      <c r="AZ111" s="36"/>
      <c r="BA111" s="36"/>
    </row>
    <row r="112" spans="4:53">
      <c r="D112" s="34"/>
      <c r="E112" s="34"/>
      <c r="F112" s="34"/>
      <c r="G112" s="34"/>
      <c r="H112" s="34"/>
      <c r="I112" s="34"/>
      <c r="J112" s="34"/>
      <c r="K112" s="34"/>
      <c r="L112" s="34"/>
      <c r="M112" s="34"/>
      <c r="N112" s="34"/>
      <c r="O112" s="34"/>
      <c r="P112" s="34"/>
      <c r="Q112" s="34"/>
      <c r="R112" s="34"/>
      <c r="S112" s="34"/>
      <c r="T112" s="36"/>
      <c r="U112" s="34"/>
      <c r="V112" s="34"/>
      <c r="W112" s="34"/>
      <c r="X112" s="34"/>
      <c r="Y112" s="34"/>
      <c r="Z112" s="34"/>
      <c r="AA112" s="34"/>
      <c r="AB112" s="34"/>
      <c r="AC112" s="34"/>
      <c r="AD112" s="36"/>
      <c r="AE112" s="36"/>
      <c r="AF112" s="36"/>
      <c r="AG112" s="36"/>
      <c r="AH112" s="36"/>
      <c r="AI112" s="36"/>
      <c r="AJ112" s="36"/>
      <c r="AK112" s="36"/>
      <c r="AL112" s="36"/>
      <c r="AM112" s="36"/>
      <c r="AT112" s="36"/>
      <c r="AU112" s="36"/>
      <c r="AV112" s="36"/>
      <c r="AW112" s="36"/>
      <c r="AX112" s="36"/>
      <c r="AY112" s="36"/>
      <c r="AZ112" s="36"/>
      <c r="BA112" s="36"/>
    </row>
    <row r="113" spans="4:53">
      <c r="D113" s="34"/>
      <c r="E113" s="34"/>
      <c r="F113" s="34"/>
      <c r="G113" s="34"/>
      <c r="H113" s="34"/>
      <c r="I113" s="34"/>
      <c r="J113" s="34"/>
      <c r="K113" s="34"/>
      <c r="L113" s="34"/>
      <c r="M113" s="34"/>
      <c r="N113" s="34"/>
      <c r="O113" s="34"/>
      <c r="P113" s="34"/>
      <c r="Q113" s="34"/>
      <c r="R113" s="34"/>
      <c r="S113" s="34"/>
      <c r="T113" s="36"/>
      <c r="U113" s="34"/>
      <c r="V113" s="34"/>
      <c r="W113" s="34"/>
      <c r="X113" s="34"/>
      <c r="Y113" s="34"/>
      <c r="Z113" s="34"/>
      <c r="AA113" s="34"/>
      <c r="AB113" s="34"/>
      <c r="AC113" s="34"/>
      <c r="AD113" s="36"/>
      <c r="AE113" s="36"/>
      <c r="AF113" s="36"/>
      <c r="AG113" s="36"/>
      <c r="AH113" s="36"/>
      <c r="AI113" s="36"/>
      <c r="AJ113" s="36"/>
      <c r="AK113" s="36"/>
      <c r="AL113" s="36"/>
      <c r="AM113" s="36"/>
      <c r="AT113" s="36"/>
      <c r="AU113" s="36"/>
      <c r="AV113" s="36"/>
      <c r="AW113" s="36"/>
      <c r="AX113" s="36"/>
      <c r="AY113" s="36"/>
      <c r="AZ113" s="36"/>
      <c r="BA113" s="36"/>
    </row>
    <row r="114" spans="4:53">
      <c r="D114" s="34"/>
      <c r="E114" s="34"/>
      <c r="F114" s="34"/>
      <c r="G114" s="34"/>
      <c r="H114" s="34"/>
      <c r="I114" s="34"/>
      <c r="J114" s="34"/>
      <c r="K114" s="34"/>
      <c r="L114" s="34"/>
      <c r="M114" s="34"/>
      <c r="N114" s="34"/>
      <c r="O114" s="34"/>
      <c r="P114" s="34"/>
      <c r="Q114" s="34"/>
      <c r="R114" s="34"/>
      <c r="S114" s="34"/>
      <c r="T114" s="36"/>
      <c r="U114" s="34"/>
      <c r="V114" s="34"/>
      <c r="W114" s="34"/>
      <c r="X114" s="34"/>
      <c r="Y114" s="34"/>
      <c r="Z114" s="34"/>
      <c r="AA114" s="34"/>
      <c r="AB114" s="34"/>
      <c r="AC114" s="34"/>
      <c r="AD114" s="36"/>
      <c r="AE114" s="36"/>
      <c r="AF114" s="36"/>
      <c r="AG114" s="36"/>
      <c r="AH114" s="36"/>
      <c r="AI114" s="36"/>
      <c r="AJ114" s="36"/>
      <c r="AK114" s="36"/>
      <c r="AL114" s="36"/>
      <c r="AM114" s="36"/>
      <c r="AT114" s="36"/>
      <c r="AU114" s="36"/>
      <c r="AV114" s="36"/>
      <c r="AW114" s="36"/>
      <c r="AX114" s="36"/>
      <c r="AY114" s="36"/>
      <c r="AZ114" s="36"/>
      <c r="BA114" s="36"/>
    </row>
    <row r="115" spans="4:53">
      <c r="D115" s="34"/>
      <c r="E115" s="34"/>
      <c r="F115" s="34"/>
      <c r="G115" s="34"/>
      <c r="H115" s="34"/>
      <c r="I115" s="34"/>
      <c r="J115" s="34"/>
      <c r="K115" s="34"/>
      <c r="L115" s="34"/>
      <c r="M115" s="34"/>
      <c r="N115" s="34"/>
      <c r="O115" s="34"/>
      <c r="P115" s="34"/>
      <c r="Q115" s="34"/>
      <c r="R115" s="34"/>
      <c r="S115" s="34"/>
      <c r="T115" s="36"/>
      <c r="U115" s="34"/>
      <c r="V115" s="34"/>
      <c r="W115" s="34"/>
      <c r="X115" s="34"/>
      <c r="Y115" s="34"/>
      <c r="Z115" s="34"/>
      <c r="AA115" s="34"/>
      <c r="AB115" s="34"/>
      <c r="AC115" s="34"/>
      <c r="AD115" s="36"/>
      <c r="AE115" s="36"/>
      <c r="AF115" s="36"/>
      <c r="AG115" s="36"/>
      <c r="AH115" s="36"/>
      <c r="AI115" s="36"/>
      <c r="AJ115" s="36"/>
      <c r="AK115" s="36"/>
      <c r="AL115" s="36"/>
      <c r="AM115" s="36"/>
      <c r="AT115" s="36"/>
      <c r="AU115" s="36"/>
      <c r="AV115" s="36"/>
      <c r="AW115" s="36"/>
      <c r="AX115" s="36"/>
      <c r="AY115" s="36"/>
      <c r="AZ115" s="36"/>
      <c r="BA115" s="36"/>
    </row>
    <row r="116" spans="4:53">
      <c r="D116" s="34"/>
      <c r="E116" s="34"/>
      <c r="F116" s="34"/>
      <c r="G116" s="34"/>
      <c r="H116" s="34"/>
      <c r="I116" s="34"/>
      <c r="J116" s="34"/>
      <c r="K116" s="34"/>
      <c r="L116" s="34"/>
      <c r="M116" s="34"/>
      <c r="N116" s="34"/>
      <c r="O116" s="34"/>
      <c r="P116" s="34"/>
      <c r="Q116" s="34"/>
      <c r="R116" s="34"/>
      <c r="S116" s="34"/>
      <c r="T116" s="36"/>
      <c r="U116" s="34"/>
      <c r="V116" s="34"/>
      <c r="W116" s="34"/>
      <c r="X116" s="34"/>
      <c r="Y116" s="34"/>
      <c r="Z116" s="34"/>
      <c r="AA116" s="34"/>
      <c r="AB116" s="34"/>
      <c r="AC116" s="34"/>
      <c r="AD116" s="36"/>
      <c r="AE116" s="36"/>
      <c r="AF116" s="36"/>
      <c r="AG116" s="36"/>
      <c r="AH116" s="36"/>
      <c r="AI116" s="36"/>
      <c r="AJ116" s="36"/>
      <c r="AK116" s="36"/>
      <c r="AL116" s="36"/>
      <c r="AM116" s="36"/>
      <c r="AT116" s="36"/>
      <c r="AU116" s="36"/>
      <c r="AV116" s="36"/>
      <c r="AW116" s="36"/>
      <c r="AX116" s="36"/>
      <c r="AY116" s="36"/>
      <c r="AZ116" s="36"/>
      <c r="BA116" s="36"/>
    </row>
    <row r="117" spans="4:53">
      <c r="D117" s="34"/>
      <c r="E117" s="34"/>
      <c r="F117" s="34"/>
      <c r="G117" s="34"/>
      <c r="H117" s="34"/>
      <c r="I117" s="34"/>
      <c r="J117" s="34"/>
      <c r="K117" s="34"/>
      <c r="L117" s="34"/>
      <c r="M117" s="34"/>
      <c r="N117" s="34"/>
      <c r="O117" s="34"/>
      <c r="P117" s="34"/>
      <c r="Q117" s="34"/>
      <c r="R117" s="34"/>
      <c r="S117" s="34"/>
      <c r="T117" s="36"/>
      <c r="U117" s="34"/>
      <c r="V117" s="34"/>
      <c r="W117" s="34"/>
      <c r="X117" s="34"/>
      <c r="Y117" s="34"/>
      <c r="Z117" s="34"/>
      <c r="AA117" s="34"/>
      <c r="AB117" s="34"/>
      <c r="AC117" s="34"/>
      <c r="AD117" s="36"/>
      <c r="AE117" s="36"/>
      <c r="AF117" s="36"/>
      <c r="AG117" s="36"/>
      <c r="AH117" s="36"/>
      <c r="AI117" s="36"/>
      <c r="AJ117" s="36"/>
      <c r="AK117" s="36"/>
      <c r="AL117" s="36"/>
      <c r="AM117" s="36"/>
      <c r="AT117" s="36"/>
      <c r="AU117" s="36"/>
      <c r="AV117" s="36"/>
      <c r="AW117" s="36"/>
      <c r="AX117" s="36"/>
      <c r="AY117" s="36"/>
      <c r="AZ117" s="36"/>
      <c r="BA117" s="36"/>
    </row>
    <row r="118" spans="4:53">
      <c r="D118" s="34"/>
      <c r="E118" s="34"/>
      <c r="F118" s="34"/>
      <c r="G118" s="34"/>
      <c r="H118" s="34"/>
      <c r="I118" s="34"/>
      <c r="J118" s="34"/>
      <c r="K118" s="34"/>
      <c r="L118" s="34"/>
      <c r="M118" s="34"/>
      <c r="N118" s="34"/>
      <c r="O118" s="34"/>
      <c r="P118" s="34"/>
      <c r="Q118" s="34"/>
      <c r="R118" s="34"/>
      <c r="S118" s="34"/>
      <c r="T118" s="36"/>
      <c r="U118" s="34"/>
      <c r="V118" s="34"/>
      <c r="W118" s="34"/>
      <c r="X118" s="34"/>
      <c r="Y118" s="34"/>
      <c r="Z118" s="34"/>
      <c r="AA118" s="34"/>
      <c r="AB118" s="34"/>
      <c r="AC118" s="34"/>
      <c r="AD118" s="36"/>
      <c r="AE118" s="36"/>
      <c r="AF118" s="36"/>
      <c r="AG118" s="36"/>
      <c r="AH118" s="36"/>
      <c r="AI118" s="36"/>
      <c r="AJ118" s="36"/>
      <c r="AK118" s="36"/>
      <c r="AL118" s="36"/>
      <c r="AM118" s="36"/>
      <c r="AT118" s="36"/>
      <c r="AU118" s="36"/>
      <c r="AV118" s="36"/>
      <c r="AW118" s="36"/>
      <c r="AX118" s="36"/>
      <c r="AY118" s="36"/>
      <c r="AZ118" s="36"/>
      <c r="BA118" s="36"/>
    </row>
    <row r="119" spans="4:53">
      <c r="D119" s="34"/>
      <c r="E119" s="34"/>
      <c r="F119" s="34"/>
      <c r="G119" s="34"/>
      <c r="H119" s="34"/>
      <c r="I119" s="34"/>
      <c r="J119" s="34"/>
      <c r="K119" s="34"/>
      <c r="L119" s="34"/>
      <c r="M119" s="34"/>
      <c r="N119" s="34"/>
      <c r="O119" s="34"/>
      <c r="P119" s="34"/>
      <c r="Q119" s="34"/>
      <c r="R119" s="34"/>
      <c r="S119" s="34"/>
      <c r="T119" s="36"/>
      <c r="U119" s="34"/>
      <c r="V119" s="34"/>
      <c r="W119" s="34"/>
      <c r="X119" s="34"/>
      <c r="Y119" s="34"/>
      <c r="Z119" s="34"/>
      <c r="AA119" s="34"/>
      <c r="AB119" s="34"/>
      <c r="AC119" s="34"/>
      <c r="AD119" s="36"/>
      <c r="AE119" s="36"/>
      <c r="AF119" s="36"/>
      <c r="AG119" s="36"/>
      <c r="AH119" s="36"/>
      <c r="AI119" s="36"/>
      <c r="AJ119" s="36"/>
      <c r="AK119" s="36"/>
      <c r="AL119" s="36"/>
      <c r="AM119" s="36"/>
      <c r="AT119" s="36"/>
      <c r="AU119" s="36"/>
      <c r="AV119" s="36"/>
      <c r="AW119" s="36"/>
      <c r="AX119" s="36"/>
      <c r="AY119" s="36"/>
      <c r="AZ119" s="36"/>
      <c r="BA119" s="36"/>
    </row>
    <row r="120" spans="4:53">
      <c r="D120" s="34"/>
      <c r="E120" s="34"/>
      <c r="F120" s="34"/>
      <c r="G120" s="34"/>
      <c r="H120" s="34"/>
      <c r="I120" s="34"/>
      <c r="J120" s="34"/>
      <c r="K120" s="34"/>
      <c r="L120" s="34"/>
      <c r="M120" s="34"/>
      <c r="N120" s="34"/>
      <c r="O120" s="34"/>
      <c r="P120" s="34"/>
      <c r="Q120" s="34"/>
      <c r="R120" s="34"/>
      <c r="S120" s="34"/>
      <c r="T120" s="36"/>
      <c r="U120" s="34"/>
      <c r="V120" s="34"/>
      <c r="W120" s="34"/>
      <c r="X120" s="34"/>
      <c r="Y120" s="34"/>
      <c r="Z120" s="34"/>
      <c r="AA120" s="34"/>
      <c r="AB120" s="34"/>
      <c r="AC120" s="34"/>
      <c r="AD120" s="36"/>
      <c r="AE120" s="36"/>
      <c r="AF120" s="36"/>
      <c r="AG120" s="36"/>
      <c r="AH120" s="36"/>
      <c r="AI120" s="36"/>
      <c r="AJ120" s="36"/>
      <c r="AK120" s="36"/>
      <c r="AL120" s="36"/>
      <c r="AM120" s="36"/>
      <c r="AT120" s="36"/>
      <c r="AU120" s="36"/>
      <c r="AV120" s="36"/>
      <c r="AW120" s="36"/>
      <c r="AX120" s="36"/>
      <c r="AY120" s="36"/>
      <c r="AZ120" s="36"/>
      <c r="BA120" s="36"/>
    </row>
    <row r="121" spans="4:53">
      <c r="D121" s="34"/>
      <c r="E121" s="34"/>
      <c r="F121" s="34"/>
      <c r="G121" s="34"/>
      <c r="H121" s="34"/>
      <c r="I121" s="34"/>
      <c r="J121" s="34"/>
      <c r="K121" s="34"/>
      <c r="L121" s="34"/>
      <c r="M121" s="34"/>
      <c r="N121" s="34"/>
      <c r="O121" s="34"/>
      <c r="P121" s="34"/>
      <c r="Q121" s="34"/>
      <c r="R121" s="34"/>
      <c r="S121" s="34"/>
      <c r="T121" s="36"/>
      <c r="U121" s="34"/>
      <c r="V121" s="34"/>
      <c r="W121" s="34"/>
      <c r="X121" s="34"/>
      <c r="Y121" s="34"/>
      <c r="Z121" s="34"/>
      <c r="AA121" s="34"/>
      <c r="AB121" s="34"/>
      <c r="AC121" s="34"/>
      <c r="AD121" s="36"/>
      <c r="AE121" s="36"/>
      <c r="AF121" s="36"/>
      <c r="AG121" s="36"/>
      <c r="AH121" s="36"/>
      <c r="AI121" s="36"/>
      <c r="AJ121" s="36"/>
      <c r="AK121" s="36"/>
      <c r="AL121" s="36"/>
      <c r="AM121" s="36"/>
      <c r="AT121" s="36"/>
      <c r="AU121" s="36"/>
      <c r="AV121" s="36"/>
      <c r="AW121" s="36"/>
      <c r="AX121" s="36"/>
      <c r="AY121" s="36"/>
      <c r="AZ121" s="36"/>
      <c r="BA121" s="36"/>
    </row>
    <row r="122" spans="4:53">
      <c r="D122" s="34"/>
      <c r="E122" s="34"/>
      <c r="F122" s="34"/>
      <c r="G122" s="34"/>
      <c r="H122" s="34"/>
      <c r="I122" s="34"/>
      <c r="J122" s="34"/>
      <c r="K122" s="34"/>
      <c r="L122" s="34"/>
      <c r="M122" s="34"/>
      <c r="N122" s="34"/>
      <c r="O122" s="34"/>
      <c r="P122" s="34"/>
      <c r="Q122" s="34"/>
      <c r="R122" s="34"/>
      <c r="S122" s="34"/>
      <c r="T122" s="36"/>
      <c r="U122" s="34"/>
      <c r="V122" s="34"/>
      <c r="W122" s="34"/>
      <c r="X122" s="34"/>
      <c r="Y122" s="34"/>
      <c r="Z122" s="34"/>
      <c r="AA122" s="34"/>
      <c r="AB122" s="34"/>
      <c r="AC122" s="34"/>
      <c r="AD122" s="36"/>
      <c r="AE122" s="36"/>
      <c r="AF122" s="36"/>
      <c r="AG122" s="36"/>
      <c r="AH122" s="36"/>
      <c r="AI122" s="36"/>
      <c r="AJ122" s="36"/>
      <c r="AK122" s="36"/>
      <c r="AL122" s="36"/>
      <c r="AM122" s="36"/>
      <c r="AT122" s="36"/>
      <c r="AU122" s="36"/>
      <c r="AV122" s="36"/>
      <c r="AW122" s="36"/>
      <c r="AX122" s="36"/>
      <c r="AY122" s="36"/>
      <c r="AZ122" s="36"/>
      <c r="BA122" s="36"/>
    </row>
    <row r="123" spans="4:53">
      <c r="D123" s="34"/>
      <c r="E123" s="34"/>
      <c r="F123" s="34"/>
      <c r="G123" s="34"/>
      <c r="H123" s="34"/>
      <c r="I123" s="34"/>
      <c r="J123" s="34"/>
      <c r="K123" s="34"/>
      <c r="L123" s="34"/>
      <c r="M123" s="34"/>
      <c r="N123" s="34"/>
      <c r="O123" s="34"/>
      <c r="P123" s="34"/>
      <c r="Q123" s="34"/>
      <c r="R123" s="34"/>
      <c r="S123" s="34"/>
      <c r="T123" s="36"/>
      <c r="U123" s="34"/>
      <c r="V123" s="34"/>
      <c r="W123" s="34"/>
      <c r="X123" s="34"/>
      <c r="Y123" s="34"/>
      <c r="Z123" s="34"/>
      <c r="AA123" s="34"/>
      <c r="AB123" s="34"/>
      <c r="AC123" s="34"/>
      <c r="AD123" s="36"/>
      <c r="AE123" s="36"/>
      <c r="AF123" s="36"/>
      <c r="AG123" s="36"/>
      <c r="AH123" s="36"/>
      <c r="AI123" s="36"/>
      <c r="AJ123" s="36"/>
      <c r="AK123" s="36"/>
      <c r="AL123" s="36"/>
      <c r="AM123" s="36"/>
      <c r="AT123" s="36"/>
      <c r="AU123" s="36"/>
      <c r="AV123" s="36"/>
      <c r="AW123" s="36"/>
      <c r="AX123" s="36"/>
      <c r="AY123" s="36"/>
      <c r="AZ123" s="36"/>
      <c r="BA123" s="36"/>
    </row>
    <row r="124" spans="4:53">
      <c r="D124" s="34"/>
      <c r="E124" s="34"/>
      <c r="F124" s="34"/>
      <c r="G124" s="34"/>
      <c r="H124" s="34"/>
      <c r="I124" s="34"/>
      <c r="J124" s="34"/>
      <c r="K124" s="34"/>
      <c r="L124" s="34"/>
      <c r="M124" s="34"/>
      <c r="N124" s="34"/>
      <c r="O124" s="34"/>
      <c r="P124" s="34"/>
      <c r="Q124" s="34"/>
      <c r="R124" s="34"/>
      <c r="S124" s="34"/>
      <c r="T124" s="36"/>
      <c r="U124" s="34"/>
      <c r="V124" s="34"/>
      <c r="W124" s="34"/>
      <c r="X124" s="34"/>
      <c r="Y124" s="34"/>
      <c r="Z124" s="34"/>
      <c r="AA124" s="34"/>
      <c r="AB124" s="34"/>
      <c r="AC124" s="34"/>
      <c r="AD124" s="36"/>
      <c r="AE124" s="36"/>
      <c r="AF124" s="36"/>
      <c r="AG124" s="36"/>
      <c r="AH124" s="36"/>
      <c r="AI124" s="36"/>
      <c r="AJ124" s="36"/>
      <c r="AK124" s="36"/>
      <c r="AL124" s="36"/>
      <c r="AM124" s="36"/>
      <c r="AT124" s="36"/>
      <c r="AU124" s="36"/>
      <c r="AV124" s="36"/>
      <c r="AW124" s="36"/>
      <c r="AX124" s="36"/>
      <c r="AY124" s="36"/>
      <c r="AZ124" s="36"/>
      <c r="BA124" s="36"/>
    </row>
    <row r="125" spans="4:53">
      <c r="D125" s="34"/>
      <c r="E125" s="34"/>
      <c r="F125" s="34"/>
      <c r="G125" s="34"/>
      <c r="H125" s="34"/>
      <c r="I125" s="34"/>
      <c r="J125" s="34"/>
      <c r="K125" s="34"/>
      <c r="L125" s="34"/>
      <c r="M125" s="34"/>
      <c r="N125" s="34"/>
      <c r="O125" s="34"/>
      <c r="P125" s="34"/>
      <c r="Q125" s="34"/>
      <c r="R125" s="34"/>
      <c r="S125" s="34"/>
      <c r="T125" s="36"/>
      <c r="U125" s="34"/>
      <c r="V125" s="34"/>
      <c r="W125" s="34"/>
      <c r="X125" s="34"/>
      <c r="Y125" s="34"/>
      <c r="Z125" s="34"/>
      <c r="AA125" s="34"/>
      <c r="AB125" s="34"/>
      <c r="AC125" s="34"/>
      <c r="AD125" s="36"/>
      <c r="AE125" s="36"/>
      <c r="AF125" s="36"/>
      <c r="AG125" s="36"/>
      <c r="AH125" s="36"/>
      <c r="AI125" s="36"/>
      <c r="AJ125" s="36"/>
      <c r="AK125" s="36"/>
      <c r="AL125" s="36"/>
      <c r="AM125" s="36"/>
      <c r="AT125" s="36"/>
      <c r="AU125" s="36"/>
      <c r="AV125" s="36"/>
      <c r="AW125" s="36"/>
      <c r="AX125" s="36"/>
      <c r="AY125" s="36"/>
      <c r="AZ125" s="36"/>
      <c r="BA125" s="36"/>
    </row>
    <row r="126" spans="4:53">
      <c r="D126" s="34"/>
      <c r="E126" s="34"/>
      <c r="F126" s="34"/>
      <c r="G126" s="34"/>
      <c r="H126" s="34"/>
      <c r="I126" s="34"/>
      <c r="J126" s="34"/>
      <c r="K126" s="34"/>
      <c r="L126" s="34"/>
      <c r="M126" s="34"/>
      <c r="N126" s="34"/>
      <c r="O126" s="34"/>
      <c r="P126" s="34"/>
      <c r="Q126" s="34"/>
      <c r="R126" s="34"/>
      <c r="S126" s="34"/>
      <c r="T126" s="36"/>
      <c r="U126" s="34"/>
      <c r="V126" s="34"/>
      <c r="W126" s="34"/>
      <c r="X126" s="34"/>
      <c r="Y126" s="34"/>
      <c r="Z126" s="34"/>
      <c r="AA126" s="34"/>
      <c r="AB126" s="34"/>
      <c r="AC126" s="34"/>
      <c r="AD126" s="36"/>
      <c r="AE126" s="36"/>
      <c r="AF126" s="36"/>
      <c r="AG126" s="36"/>
      <c r="AH126" s="36"/>
      <c r="AI126" s="36"/>
      <c r="AJ126" s="36"/>
      <c r="AK126" s="36"/>
      <c r="AL126" s="36"/>
      <c r="AM126" s="36"/>
      <c r="AT126" s="36"/>
      <c r="AU126" s="36"/>
      <c r="AV126" s="36"/>
      <c r="AW126" s="36"/>
      <c r="AX126" s="36"/>
      <c r="AY126" s="36"/>
      <c r="AZ126" s="36"/>
      <c r="BA126" s="36"/>
    </row>
    <row r="127" spans="4:53">
      <c r="D127" s="34"/>
      <c r="E127" s="34"/>
      <c r="F127" s="34"/>
      <c r="G127" s="34"/>
      <c r="H127" s="34"/>
      <c r="I127" s="34"/>
      <c r="J127" s="34"/>
      <c r="K127" s="34"/>
      <c r="L127" s="34"/>
      <c r="M127" s="34"/>
      <c r="N127" s="34"/>
      <c r="O127" s="34"/>
      <c r="P127" s="34"/>
      <c r="Q127" s="34"/>
      <c r="R127" s="34"/>
      <c r="S127" s="34"/>
      <c r="T127" s="36"/>
      <c r="U127" s="34"/>
      <c r="V127" s="34"/>
      <c r="W127" s="34"/>
      <c r="X127" s="34"/>
      <c r="Y127" s="34"/>
      <c r="Z127" s="34"/>
      <c r="AA127" s="34"/>
      <c r="AB127" s="34"/>
      <c r="AC127" s="34"/>
      <c r="AD127" s="36"/>
      <c r="AE127" s="36"/>
      <c r="AF127" s="36"/>
      <c r="AG127" s="36"/>
      <c r="AH127" s="36"/>
      <c r="AI127" s="36"/>
      <c r="AJ127" s="36"/>
      <c r="AK127" s="36"/>
      <c r="AL127" s="36"/>
      <c r="AM127" s="36"/>
      <c r="AT127" s="36"/>
      <c r="AU127" s="36"/>
      <c r="AV127" s="36"/>
      <c r="AW127" s="36"/>
      <c r="AX127" s="36"/>
      <c r="AY127" s="36"/>
      <c r="AZ127" s="36"/>
      <c r="BA127" s="36"/>
    </row>
    <row r="128" spans="4:53">
      <c r="D128" s="34"/>
      <c r="E128" s="34"/>
      <c r="F128" s="34"/>
      <c r="G128" s="34"/>
      <c r="H128" s="34"/>
      <c r="I128" s="34"/>
      <c r="J128" s="34"/>
      <c r="K128" s="34"/>
      <c r="L128" s="34"/>
      <c r="M128" s="34"/>
      <c r="N128" s="34"/>
      <c r="O128" s="34"/>
      <c r="P128" s="34"/>
      <c r="Q128" s="34"/>
      <c r="R128" s="34"/>
      <c r="S128" s="34"/>
      <c r="T128" s="36"/>
      <c r="U128" s="34"/>
      <c r="V128" s="34"/>
      <c r="W128" s="34"/>
      <c r="X128" s="34"/>
      <c r="Y128" s="34"/>
      <c r="Z128" s="34"/>
      <c r="AA128" s="34"/>
      <c r="AB128" s="34"/>
      <c r="AC128" s="34"/>
      <c r="AD128" s="36"/>
      <c r="AE128" s="36"/>
      <c r="AF128" s="36"/>
      <c r="AG128" s="36"/>
      <c r="AH128" s="36"/>
      <c r="AI128" s="36"/>
      <c r="AJ128" s="36"/>
      <c r="AK128" s="36"/>
      <c r="AL128" s="36"/>
      <c r="AM128" s="36"/>
      <c r="AT128" s="36"/>
      <c r="AU128" s="36"/>
      <c r="AV128" s="36"/>
      <c r="AW128" s="36"/>
      <c r="AX128" s="36"/>
      <c r="AY128" s="36"/>
      <c r="AZ128" s="36"/>
      <c r="BA128" s="36"/>
    </row>
    <row r="129" spans="4:53">
      <c r="D129" s="34"/>
      <c r="E129" s="34"/>
      <c r="F129" s="34"/>
      <c r="G129" s="34"/>
      <c r="H129" s="34"/>
      <c r="I129" s="34"/>
      <c r="J129" s="34"/>
      <c r="K129" s="34"/>
      <c r="L129" s="34"/>
      <c r="M129" s="34"/>
      <c r="N129" s="34"/>
      <c r="O129" s="34"/>
      <c r="P129" s="34"/>
      <c r="Q129" s="34"/>
      <c r="R129" s="34"/>
      <c r="S129" s="34"/>
      <c r="T129" s="36"/>
      <c r="U129" s="34"/>
      <c r="V129" s="34"/>
      <c r="W129" s="34"/>
      <c r="X129" s="34"/>
      <c r="Y129" s="34"/>
      <c r="Z129" s="34"/>
      <c r="AA129" s="34"/>
      <c r="AB129" s="34"/>
      <c r="AC129" s="34"/>
      <c r="AD129" s="36"/>
      <c r="AE129" s="36"/>
      <c r="AF129" s="36"/>
      <c r="AG129" s="36"/>
      <c r="AH129" s="36"/>
      <c r="AI129" s="36"/>
      <c r="AJ129" s="36"/>
      <c r="AK129" s="36"/>
      <c r="AL129" s="36"/>
      <c r="AM129" s="36"/>
      <c r="AT129" s="36"/>
      <c r="AU129" s="36"/>
      <c r="AV129" s="36"/>
      <c r="AW129" s="36"/>
      <c r="AX129" s="36"/>
      <c r="AY129" s="36"/>
      <c r="AZ129" s="36"/>
      <c r="BA129" s="36"/>
    </row>
    <row r="130" spans="4:53">
      <c r="D130" s="34"/>
      <c r="E130" s="34"/>
      <c r="F130" s="34"/>
      <c r="G130" s="34"/>
      <c r="H130" s="34"/>
      <c r="I130" s="34"/>
      <c r="J130" s="34"/>
      <c r="K130" s="34"/>
      <c r="L130" s="34"/>
      <c r="M130" s="34"/>
      <c r="N130" s="34"/>
      <c r="O130" s="34"/>
      <c r="P130" s="34"/>
      <c r="Q130" s="34"/>
      <c r="R130" s="34"/>
      <c r="S130" s="34"/>
      <c r="T130" s="36"/>
      <c r="U130" s="34"/>
      <c r="V130" s="34"/>
      <c r="W130" s="34"/>
      <c r="X130" s="34"/>
      <c r="Y130" s="34"/>
      <c r="Z130" s="34"/>
      <c r="AA130" s="34"/>
      <c r="AB130" s="34"/>
      <c r="AC130" s="34"/>
      <c r="AD130" s="36"/>
      <c r="AE130" s="36"/>
      <c r="AF130" s="36"/>
      <c r="AG130" s="36"/>
      <c r="AH130" s="36"/>
      <c r="AI130" s="36"/>
      <c r="AJ130" s="36"/>
      <c r="AK130" s="36"/>
      <c r="AL130" s="36"/>
      <c r="AM130" s="36"/>
      <c r="AT130" s="36"/>
      <c r="AU130" s="36"/>
      <c r="AV130" s="36"/>
      <c r="AW130" s="36"/>
      <c r="AX130" s="36"/>
      <c r="AY130" s="36"/>
      <c r="AZ130" s="36"/>
      <c r="BA130" s="36"/>
    </row>
    <row r="131" spans="4:53">
      <c r="D131" s="34"/>
      <c r="E131" s="34"/>
      <c r="F131" s="34"/>
      <c r="G131" s="34"/>
      <c r="H131" s="34"/>
      <c r="I131" s="34"/>
      <c r="J131" s="34"/>
      <c r="K131" s="34"/>
      <c r="L131" s="34"/>
      <c r="M131" s="34"/>
      <c r="N131" s="34"/>
      <c r="O131" s="34"/>
      <c r="P131" s="34"/>
      <c r="Q131" s="34"/>
      <c r="R131" s="34"/>
      <c r="S131" s="34"/>
      <c r="T131" s="36"/>
      <c r="U131" s="34"/>
      <c r="V131" s="34"/>
      <c r="W131" s="34"/>
      <c r="X131" s="34"/>
      <c r="Y131" s="34"/>
      <c r="Z131" s="34"/>
      <c r="AA131" s="34"/>
      <c r="AB131" s="34"/>
      <c r="AC131" s="34"/>
      <c r="AD131" s="36"/>
      <c r="AE131" s="36"/>
      <c r="AF131" s="36"/>
      <c r="AG131" s="36"/>
      <c r="AH131" s="36"/>
      <c r="AI131" s="36"/>
      <c r="AJ131" s="36"/>
      <c r="AK131" s="36"/>
      <c r="AL131" s="36"/>
      <c r="AM131" s="36"/>
      <c r="AT131" s="36"/>
      <c r="AU131" s="36"/>
      <c r="AV131" s="36"/>
      <c r="AW131" s="36"/>
      <c r="AX131" s="36"/>
      <c r="AY131" s="36"/>
      <c r="AZ131" s="36"/>
      <c r="BA131" s="36"/>
    </row>
    <row r="132" spans="4:53">
      <c r="D132" s="34"/>
      <c r="E132" s="34"/>
      <c r="F132" s="34"/>
      <c r="G132" s="34"/>
      <c r="H132" s="34"/>
      <c r="I132" s="34"/>
      <c r="J132" s="34"/>
      <c r="K132" s="34"/>
      <c r="L132" s="34"/>
      <c r="M132" s="34"/>
      <c r="N132" s="34"/>
      <c r="O132" s="34"/>
      <c r="P132" s="34"/>
      <c r="Q132" s="34"/>
      <c r="R132" s="34"/>
      <c r="S132" s="34"/>
      <c r="T132" s="36"/>
      <c r="U132" s="34"/>
      <c r="V132" s="34"/>
      <c r="W132" s="34"/>
      <c r="X132" s="34"/>
      <c r="Y132" s="34"/>
      <c r="Z132" s="34"/>
      <c r="AA132" s="34"/>
      <c r="AB132" s="34"/>
      <c r="AC132" s="34"/>
      <c r="AD132" s="36"/>
      <c r="AE132" s="36"/>
      <c r="AF132" s="36"/>
      <c r="AG132" s="36"/>
      <c r="AH132" s="36"/>
      <c r="AI132" s="36"/>
      <c r="AJ132" s="36"/>
      <c r="AK132" s="36"/>
      <c r="AL132" s="36"/>
      <c r="AM132" s="36"/>
      <c r="AT132" s="36"/>
      <c r="AU132" s="36"/>
      <c r="AV132" s="36"/>
      <c r="AW132" s="36"/>
      <c r="AX132" s="36"/>
      <c r="AY132" s="36"/>
      <c r="AZ132" s="36"/>
      <c r="BA132" s="36"/>
    </row>
    <row r="133" spans="4:53">
      <c r="D133" s="34"/>
      <c r="E133" s="34"/>
      <c r="F133" s="34"/>
      <c r="G133" s="34"/>
      <c r="H133" s="34"/>
      <c r="I133" s="34"/>
      <c r="J133" s="34"/>
      <c r="K133" s="34"/>
      <c r="L133" s="34"/>
      <c r="M133" s="34"/>
      <c r="N133" s="34"/>
      <c r="O133" s="34"/>
      <c r="P133" s="34"/>
      <c r="Q133" s="34"/>
      <c r="R133" s="34"/>
      <c r="S133" s="34"/>
      <c r="T133" s="36"/>
      <c r="U133" s="34"/>
      <c r="V133" s="34"/>
      <c r="W133" s="34"/>
      <c r="X133" s="34"/>
      <c r="Y133" s="34"/>
      <c r="Z133" s="34"/>
      <c r="AA133" s="34"/>
      <c r="AB133" s="34"/>
      <c r="AC133" s="34"/>
      <c r="AD133" s="36"/>
      <c r="AE133" s="36"/>
      <c r="AF133" s="36"/>
      <c r="AG133" s="36"/>
      <c r="AH133" s="36"/>
      <c r="AI133" s="36"/>
      <c r="AJ133" s="36"/>
      <c r="AK133" s="36"/>
      <c r="AL133" s="36"/>
      <c r="AM133" s="36"/>
      <c r="AT133" s="36"/>
      <c r="AU133" s="36"/>
      <c r="AV133" s="36"/>
      <c r="AW133" s="36"/>
      <c r="AX133" s="36"/>
      <c r="AY133" s="36"/>
      <c r="AZ133" s="36"/>
      <c r="BA133" s="36"/>
    </row>
    <row r="134" spans="4:53">
      <c r="D134" s="34"/>
      <c r="E134" s="34"/>
      <c r="F134" s="34"/>
      <c r="G134" s="34"/>
      <c r="H134" s="34"/>
      <c r="I134" s="34"/>
      <c r="J134" s="34"/>
      <c r="K134" s="34"/>
      <c r="L134" s="34"/>
      <c r="M134" s="34"/>
      <c r="N134" s="34"/>
      <c r="O134" s="34"/>
      <c r="P134" s="34"/>
      <c r="Q134" s="34"/>
      <c r="R134" s="34"/>
      <c r="S134" s="34"/>
      <c r="T134" s="36"/>
      <c r="U134" s="34"/>
      <c r="V134" s="34"/>
      <c r="W134" s="34"/>
      <c r="X134" s="34"/>
      <c r="Y134" s="34"/>
      <c r="Z134" s="34"/>
      <c r="AA134" s="34"/>
      <c r="AB134" s="34"/>
      <c r="AC134" s="34"/>
      <c r="AD134" s="36"/>
      <c r="AE134" s="36"/>
      <c r="AF134" s="36"/>
      <c r="AG134" s="36"/>
      <c r="AH134" s="36"/>
      <c r="AI134" s="36"/>
      <c r="AJ134" s="36"/>
      <c r="AK134" s="36"/>
      <c r="AL134" s="36"/>
      <c r="AM134" s="36"/>
      <c r="AT134" s="36"/>
      <c r="AU134" s="36"/>
      <c r="AV134" s="36"/>
      <c r="AW134" s="36"/>
      <c r="AX134" s="36"/>
      <c r="AY134" s="36"/>
      <c r="AZ134" s="36"/>
      <c r="BA134" s="36"/>
    </row>
    <row r="135" spans="4:53">
      <c r="D135" s="34"/>
      <c r="E135" s="34"/>
      <c r="F135" s="34"/>
      <c r="G135" s="34"/>
      <c r="H135" s="34"/>
      <c r="I135" s="34"/>
      <c r="J135" s="34"/>
      <c r="K135" s="34"/>
      <c r="L135" s="34"/>
      <c r="M135" s="34"/>
      <c r="N135" s="34"/>
      <c r="O135" s="34"/>
      <c r="P135" s="34"/>
      <c r="Q135" s="34"/>
      <c r="R135" s="34"/>
      <c r="S135" s="34"/>
      <c r="T135" s="36"/>
      <c r="X135" s="34"/>
      <c r="Y135" s="34"/>
      <c r="Z135" s="34"/>
      <c r="AA135" s="34"/>
      <c r="AB135" s="34"/>
      <c r="AC135" s="34"/>
      <c r="AD135" s="36"/>
      <c r="AE135" s="36"/>
      <c r="AF135" s="36"/>
      <c r="AG135" s="36"/>
      <c r="AH135" s="36"/>
      <c r="AI135" s="36"/>
      <c r="AJ135" s="36"/>
      <c r="AK135" s="36"/>
      <c r="AL135" s="36"/>
      <c r="AM135" s="36"/>
      <c r="AT135" s="36"/>
      <c r="AU135" s="36"/>
      <c r="AV135" s="36"/>
      <c r="AW135" s="36"/>
      <c r="AX135" s="36"/>
      <c r="AY135" s="36"/>
      <c r="AZ135" s="36"/>
      <c r="BA135" s="36"/>
    </row>
    <row r="136" spans="4:53">
      <c r="D136" s="34"/>
      <c r="E136" s="34"/>
      <c r="F136" s="34"/>
    </row>
  </sheetData>
  <mergeCells count="11">
    <mergeCell ref="AI6:AI8"/>
    <mergeCell ref="AI9:AI11"/>
    <mergeCell ref="AO3:AP3"/>
    <mergeCell ref="N1:T1"/>
    <mergeCell ref="N2:O2"/>
    <mergeCell ref="U1:W1"/>
    <mergeCell ref="AQ3:AS3"/>
    <mergeCell ref="AJ2:AK2"/>
    <mergeCell ref="AI3:AI5"/>
    <mergeCell ref="L1:M1"/>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796DA-B9CE-47B4-9196-EC2644EF1AC6}">
  <sheetPr>
    <tabColor rgb="FFC00000"/>
  </sheetPr>
  <dimension ref="A1:CL482"/>
  <sheetViews>
    <sheetView showGridLines="0" tabSelected="1" view="pageBreakPreview" topLeftCell="C1" zoomScale="70" zoomScaleNormal="70" zoomScaleSheetLayoutView="70" workbookViewId="0">
      <selection activeCell="AC453" sqref="A453:XFD458"/>
    </sheetView>
  </sheetViews>
  <sheetFormatPr baseColWidth="10" defaultColWidth="11.1796875" defaultRowHeight="14.5"/>
  <cols>
    <col min="1" max="1" width="5.90625" style="200" customWidth="1"/>
    <col min="2" max="2" width="18.6328125" style="201" customWidth="1"/>
    <col min="3" max="3" width="30.7265625" style="202" customWidth="1"/>
    <col min="4" max="4" width="46" style="202" hidden="1" customWidth="1"/>
    <col min="5" max="5" width="17.1796875" style="202" hidden="1" customWidth="1"/>
    <col min="6" max="6" width="16.81640625" style="202" customWidth="1"/>
    <col min="7" max="7" width="42.81640625" style="232" customWidth="1"/>
    <col min="8" max="8" width="12.6328125" style="202" customWidth="1"/>
    <col min="9" max="9" width="16.7265625" style="202" customWidth="1"/>
    <col min="10" max="10" width="29.54296875" style="202" customWidth="1"/>
    <col min="11" max="11" width="44.453125" style="202" customWidth="1"/>
    <col min="12" max="12" width="11.1796875" style="202" customWidth="1"/>
    <col min="13" max="13" width="11.1796875" style="202"/>
    <col min="14" max="14" width="14.453125" style="203" customWidth="1"/>
    <col min="15" max="18" width="9.81640625" style="202" customWidth="1"/>
    <col min="19" max="20" width="3.453125" style="202" customWidth="1"/>
    <col min="21" max="21" width="12.1796875" style="202" customWidth="1"/>
    <col min="22" max="24" width="3.453125" style="202" customWidth="1"/>
    <col min="25" max="25" width="3.7265625" style="204" customWidth="1"/>
    <col min="26" max="27" width="6.453125" style="205" customWidth="1"/>
    <col min="28" max="28" width="4.1796875" style="204" customWidth="1"/>
    <col min="29" max="29" width="4.7265625" style="234" customWidth="1"/>
    <col min="30" max="30" width="6.26953125" style="204" customWidth="1"/>
    <col min="31" max="31" width="44.08984375" style="202" customWidth="1"/>
    <col min="32" max="32" width="37.26953125" style="202" customWidth="1"/>
    <col min="33" max="33" width="12.90625" style="202" customWidth="1"/>
    <col min="34" max="34" width="25.36328125" style="202" hidden="1" customWidth="1"/>
    <col min="35" max="35" width="14.26953125" style="202" customWidth="1"/>
    <col min="36" max="36" width="4.1796875" style="202" customWidth="1"/>
    <col min="37" max="37" width="5.81640625" style="202" customWidth="1"/>
    <col min="38" max="42" width="4.1796875" style="202" customWidth="1"/>
    <col min="43" max="46" width="3.453125" style="202" customWidth="1"/>
    <col min="47" max="47" width="3.7265625" style="204" customWidth="1"/>
    <col min="48" max="49" width="6.453125" style="206" customWidth="1"/>
    <col min="50" max="50" width="4.1796875" style="202" customWidth="1"/>
    <col min="51" max="51" width="11.1796875" style="203"/>
    <col min="52" max="52" width="35.453125" style="202" customWidth="1"/>
    <col min="53" max="53" width="12.26953125" style="202" customWidth="1"/>
    <col min="54" max="58" width="12.26953125" style="207" customWidth="1"/>
    <col min="59" max="59" width="12.26953125" style="208" customWidth="1"/>
    <col min="60" max="60" width="20.54296875" style="207" customWidth="1"/>
    <col min="61" max="16384" width="11.1796875" style="202"/>
  </cols>
  <sheetData>
    <row r="1" spans="1:90" s="199" customFormat="1" ht="98.25" customHeight="1">
      <c r="A1" s="298"/>
      <c r="B1" s="298"/>
      <c r="C1" s="298"/>
      <c r="D1" s="294" t="s">
        <v>1049</v>
      </c>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5" t="s">
        <v>1051</v>
      </c>
      <c r="CK1" s="295"/>
      <c r="CL1" s="295"/>
    </row>
    <row r="2" spans="1:90" s="232" customFormat="1">
      <c r="A2" s="204"/>
      <c r="B2" s="204" t="s">
        <v>1504</v>
      </c>
      <c r="N2" s="238"/>
      <c r="Y2" s="204"/>
      <c r="Z2" s="205"/>
      <c r="AA2" s="205"/>
      <c r="AB2" s="204"/>
      <c r="AC2" s="234"/>
      <c r="AD2" s="204"/>
      <c r="AU2" s="204"/>
      <c r="AV2" s="239"/>
      <c r="AW2" s="239"/>
      <c r="AY2" s="238"/>
      <c r="BB2" s="240"/>
      <c r="BC2" s="240"/>
      <c r="BD2" s="240"/>
      <c r="BE2" s="240"/>
      <c r="BF2" s="240"/>
      <c r="BG2" s="241"/>
      <c r="BH2" s="240"/>
    </row>
    <row r="3" spans="1:90" s="210" customFormat="1" ht="14.5" customHeight="1">
      <c r="A3" s="290" t="s">
        <v>290</v>
      </c>
      <c r="B3" s="290"/>
      <c r="C3" s="290"/>
      <c r="D3" s="290"/>
      <c r="E3" s="290"/>
      <c r="F3" s="290"/>
      <c r="G3" s="290"/>
      <c r="H3" s="290"/>
      <c r="I3" s="290"/>
      <c r="J3" s="290"/>
      <c r="K3" s="290"/>
      <c r="L3" s="290"/>
      <c r="M3" s="290"/>
      <c r="N3" s="290"/>
      <c r="O3" s="290"/>
      <c r="P3" s="290"/>
      <c r="Q3" s="290"/>
      <c r="R3" s="290"/>
      <c r="S3" s="290" t="s">
        <v>291</v>
      </c>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6" t="s">
        <v>318</v>
      </c>
      <c r="BA3" s="296"/>
      <c r="BB3" s="296"/>
      <c r="BC3" s="296"/>
      <c r="BD3" s="296"/>
      <c r="BE3" s="296"/>
      <c r="BF3" s="296"/>
      <c r="BG3" s="296"/>
      <c r="BH3" s="296"/>
      <c r="BI3" s="296" t="s">
        <v>18</v>
      </c>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row>
    <row r="4" spans="1:90" s="210" customFormat="1" ht="31" customHeight="1">
      <c r="A4" s="297" t="s">
        <v>22</v>
      </c>
      <c r="B4" s="297" t="s">
        <v>23</v>
      </c>
      <c r="C4" s="297" t="s">
        <v>0</v>
      </c>
      <c r="D4" s="297" t="s">
        <v>977</v>
      </c>
      <c r="E4" s="297" t="s">
        <v>93</v>
      </c>
      <c r="F4" s="297" t="s">
        <v>24</v>
      </c>
      <c r="G4" s="299" t="s">
        <v>210</v>
      </c>
      <c r="H4" s="297" t="s">
        <v>869</v>
      </c>
      <c r="I4" s="297" t="s">
        <v>868</v>
      </c>
      <c r="J4" s="297" t="s">
        <v>917</v>
      </c>
      <c r="K4" s="297" t="s">
        <v>1042</v>
      </c>
      <c r="L4" s="297" t="s">
        <v>211</v>
      </c>
      <c r="M4" s="297" t="s">
        <v>25</v>
      </c>
      <c r="N4" s="297" t="s">
        <v>1043</v>
      </c>
      <c r="O4" s="297" t="s">
        <v>815</v>
      </c>
      <c r="P4" s="297"/>
      <c r="Q4" s="297"/>
      <c r="R4" s="297"/>
      <c r="S4" s="290" t="s">
        <v>311</v>
      </c>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t="s">
        <v>1044</v>
      </c>
      <c r="AZ4" s="290" t="s">
        <v>321</v>
      </c>
      <c r="BA4" s="290"/>
      <c r="BB4" s="290"/>
      <c r="BC4" s="290"/>
      <c r="BD4" s="290"/>
      <c r="BE4" s="290"/>
      <c r="BF4" s="290"/>
      <c r="BG4" s="290"/>
      <c r="BH4" s="290" t="s">
        <v>817</v>
      </c>
      <c r="BI4" s="290" t="s">
        <v>878</v>
      </c>
      <c r="BJ4" s="290"/>
      <c r="BK4" s="290"/>
      <c r="BL4" s="290" t="s">
        <v>16</v>
      </c>
      <c r="BM4" s="290"/>
      <c r="BN4" s="290"/>
      <c r="BO4" s="291" t="s">
        <v>911</v>
      </c>
      <c r="BP4" s="291"/>
      <c r="BQ4" s="291"/>
      <c r="BR4" s="291"/>
      <c r="BS4" s="291"/>
      <c r="BT4" s="291"/>
      <c r="BU4" s="290" t="s">
        <v>967</v>
      </c>
      <c r="BV4" s="290"/>
      <c r="BW4" s="290"/>
      <c r="BX4" s="290" t="s">
        <v>968</v>
      </c>
      <c r="BY4" s="290"/>
      <c r="BZ4" s="290"/>
      <c r="CA4" s="290" t="s">
        <v>952</v>
      </c>
      <c r="CB4" s="290"/>
      <c r="CC4" s="290"/>
      <c r="CD4" s="290" t="s">
        <v>73</v>
      </c>
      <c r="CE4" s="290"/>
      <c r="CF4" s="290"/>
      <c r="CG4" s="290"/>
      <c r="CH4" s="290"/>
      <c r="CI4" s="290"/>
      <c r="CJ4" s="290"/>
      <c r="CK4" s="290"/>
      <c r="CL4" s="290"/>
    </row>
    <row r="5" spans="1:90" s="210" customFormat="1" ht="14.5" customHeight="1">
      <c r="A5" s="297"/>
      <c r="B5" s="292"/>
      <c r="C5" s="292"/>
      <c r="D5" s="292"/>
      <c r="E5" s="297"/>
      <c r="F5" s="292"/>
      <c r="G5" s="299"/>
      <c r="H5" s="292"/>
      <c r="I5" s="292"/>
      <c r="J5" s="292"/>
      <c r="K5" s="292"/>
      <c r="L5" s="292"/>
      <c r="M5" s="292"/>
      <c r="N5" s="292"/>
      <c r="O5" s="293" t="s">
        <v>1045</v>
      </c>
      <c r="P5" s="293" t="s">
        <v>423</v>
      </c>
      <c r="Q5" s="293" t="s">
        <v>1046</v>
      </c>
      <c r="R5" s="293" t="s">
        <v>820</v>
      </c>
      <c r="S5" s="290" t="s">
        <v>814</v>
      </c>
      <c r="T5" s="290"/>
      <c r="U5" s="290"/>
      <c r="V5" s="290"/>
      <c r="W5" s="290"/>
      <c r="X5" s="290"/>
      <c r="Y5" s="290"/>
      <c r="Z5" s="290" t="s">
        <v>322</v>
      </c>
      <c r="AA5" s="290"/>
      <c r="AB5" s="290"/>
      <c r="AC5" s="292" t="s">
        <v>317</v>
      </c>
      <c r="AD5" s="292"/>
      <c r="AE5" s="292"/>
      <c r="AF5" s="292"/>
      <c r="AG5" s="292"/>
      <c r="AH5" s="292"/>
      <c r="AI5" s="292"/>
      <c r="AJ5" s="292"/>
      <c r="AK5" s="292"/>
      <c r="AL5" s="292"/>
      <c r="AM5" s="292"/>
      <c r="AN5" s="292"/>
      <c r="AO5" s="292"/>
      <c r="AP5" s="290" t="s">
        <v>816</v>
      </c>
      <c r="AQ5" s="290"/>
      <c r="AR5" s="290"/>
      <c r="AS5" s="290"/>
      <c r="AT5" s="290"/>
      <c r="AU5" s="290"/>
      <c r="AV5" s="290" t="s">
        <v>322</v>
      </c>
      <c r="AW5" s="290"/>
      <c r="AX5" s="290"/>
      <c r="AY5" s="290"/>
      <c r="AZ5" s="290" t="s">
        <v>320</v>
      </c>
      <c r="BA5" s="290"/>
      <c r="BB5" s="290"/>
      <c r="BC5" s="292" t="s">
        <v>165</v>
      </c>
      <c r="BD5" s="292"/>
      <c r="BE5" s="292"/>
      <c r="BF5" s="297" t="s">
        <v>221</v>
      </c>
      <c r="BG5" s="297"/>
      <c r="BH5" s="290"/>
      <c r="BI5" s="290"/>
      <c r="BJ5" s="290"/>
      <c r="BK5" s="290"/>
      <c r="BL5" s="290"/>
      <c r="BM5" s="290"/>
      <c r="BN5" s="290"/>
      <c r="BO5" s="291"/>
      <c r="BP5" s="291"/>
      <c r="BQ5" s="291"/>
      <c r="BR5" s="291"/>
      <c r="BS5" s="291"/>
      <c r="BT5" s="291"/>
      <c r="BU5" s="290"/>
      <c r="BV5" s="290"/>
      <c r="BW5" s="290"/>
      <c r="BX5" s="290"/>
      <c r="BY5" s="290"/>
      <c r="BZ5" s="290"/>
      <c r="CA5" s="290"/>
      <c r="CB5" s="290"/>
      <c r="CC5" s="290"/>
      <c r="CD5" s="290"/>
      <c r="CE5" s="290"/>
      <c r="CF5" s="290"/>
      <c r="CG5" s="290"/>
      <c r="CH5" s="290"/>
      <c r="CI5" s="290"/>
      <c r="CJ5" s="290"/>
      <c r="CK5" s="290"/>
      <c r="CL5" s="290"/>
    </row>
    <row r="6" spans="1:90" s="210" customFormat="1" ht="36" customHeight="1">
      <c r="A6" s="297"/>
      <c r="B6" s="292"/>
      <c r="C6" s="292"/>
      <c r="D6" s="292"/>
      <c r="E6" s="297"/>
      <c r="F6" s="292"/>
      <c r="G6" s="299"/>
      <c r="H6" s="292"/>
      <c r="I6" s="292"/>
      <c r="J6" s="292"/>
      <c r="K6" s="292"/>
      <c r="L6" s="292"/>
      <c r="M6" s="292"/>
      <c r="N6" s="292"/>
      <c r="O6" s="293"/>
      <c r="P6" s="293"/>
      <c r="Q6" s="293"/>
      <c r="R6" s="293"/>
      <c r="S6" s="290"/>
      <c r="T6" s="290"/>
      <c r="U6" s="290"/>
      <c r="V6" s="290"/>
      <c r="W6" s="290"/>
      <c r="X6" s="290"/>
      <c r="Y6" s="290"/>
      <c r="Z6" s="290"/>
      <c r="AA6" s="290"/>
      <c r="AB6" s="290"/>
      <c r="AC6" s="292" t="s">
        <v>5</v>
      </c>
      <c r="AD6" s="292"/>
      <c r="AE6" s="292"/>
      <c r="AF6" s="292"/>
      <c r="AG6" s="292"/>
      <c r="AH6" s="292"/>
      <c r="AI6" s="292" t="s">
        <v>337</v>
      </c>
      <c r="AJ6" s="290" t="s">
        <v>296</v>
      </c>
      <c r="AK6" s="290"/>
      <c r="AL6" s="290"/>
      <c r="AM6" s="290"/>
      <c r="AN6" s="290"/>
      <c r="AO6" s="290"/>
      <c r="AP6" s="290"/>
      <c r="AQ6" s="290"/>
      <c r="AR6" s="290"/>
      <c r="AS6" s="290"/>
      <c r="AT6" s="290"/>
      <c r="AU6" s="290"/>
      <c r="AV6" s="290"/>
      <c r="AW6" s="290"/>
      <c r="AX6" s="290"/>
      <c r="AY6" s="290"/>
      <c r="AZ6" s="290"/>
      <c r="BA6" s="290"/>
      <c r="BB6" s="290"/>
      <c r="BC6" s="292"/>
      <c r="BD6" s="292"/>
      <c r="BE6" s="292"/>
      <c r="BF6" s="297"/>
      <c r="BG6" s="297"/>
      <c r="BH6" s="290"/>
      <c r="BI6" s="290"/>
      <c r="BJ6" s="290"/>
      <c r="BK6" s="290"/>
      <c r="BL6" s="290"/>
      <c r="BM6" s="290"/>
      <c r="BN6" s="290"/>
      <c r="BO6" s="291"/>
      <c r="BP6" s="291"/>
      <c r="BQ6" s="291"/>
      <c r="BR6" s="291"/>
      <c r="BS6" s="291"/>
      <c r="BT6" s="291"/>
      <c r="BU6" s="290"/>
      <c r="BV6" s="290"/>
      <c r="BW6" s="290"/>
      <c r="BX6" s="290"/>
      <c r="BY6" s="290"/>
      <c r="BZ6" s="290"/>
      <c r="CA6" s="290"/>
      <c r="CB6" s="290"/>
      <c r="CC6" s="290"/>
      <c r="CD6" s="290"/>
      <c r="CE6" s="290"/>
      <c r="CF6" s="290"/>
      <c r="CG6" s="290"/>
      <c r="CH6" s="290"/>
      <c r="CI6" s="290"/>
      <c r="CJ6" s="290"/>
      <c r="CK6" s="290"/>
      <c r="CL6" s="290"/>
    </row>
    <row r="7" spans="1:90" s="210" customFormat="1" ht="25.5" customHeight="1">
      <c r="A7" s="297"/>
      <c r="B7" s="292"/>
      <c r="C7" s="292"/>
      <c r="D7" s="292"/>
      <c r="E7" s="297"/>
      <c r="F7" s="292"/>
      <c r="G7" s="299"/>
      <c r="H7" s="292"/>
      <c r="I7" s="292"/>
      <c r="J7" s="292"/>
      <c r="K7" s="292"/>
      <c r="L7" s="292"/>
      <c r="M7" s="292"/>
      <c r="N7" s="292"/>
      <c r="O7" s="293"/>
      <c r="P7" s="293"/>
      <c r="Q7" s="293"/>
      <c r="R7" s="293"/>
      <c r="S7" s="290"/>
      <c r="T7" s="290"/>
      <c r="U7" s="290"/>
      <c r="V7" s="290"/>
      <c r="W7" s="290"/>
      <c r="X7" s="290"/>
      <c r="Y7" s="290"/>
      <c r="Z7" s="290"/>
      <c r="AA7" s="290"/>
      <c r="AB7" s="290"/>
      <c r="AC7" s="292"/>
      <c r="AD7" s="292"/>
      <c r="AE7" s="292"/>
      <c r="AF7" s="292"/>
      <c r="AG7" s="292"/>
      <c r="AH7" s="292"/>
      <c r="AI7" s="292"/>
      <c r="AJ7" s="290" t="s">
        <v>309</v>
      </c>
      <c r="AK7" s="290"/>
      <c r="AL7" s="290"/>
      <c r="AM7" s="290" t="s">
        <v>310</v>
      </c>
      <c r="AN7" s="290"/>
      <c r="AO7" s="290"/>
      <c r="AP7" s="290"/>
      <c r="AQ7" s="290"/>
      <c r="AR7" s="290"/>
      <c r="AS7" s="290"/>
      <c r="AT7" s="290"/>
      <c r="AU7" s="290"/>
      <c r="AV7" s="290"/>
      <c r="AW7" s="290"/>
      <c r="AX7" s="290"/>
      <c r="AY7" s="290"/>
      <c r="AZ7" s="290"/>
      <c r="BA7" s="290"/>
      <c r="BB7" s="290"/>
      <c r="BC7" s="292"/>
      <c r="BD7" s="292"/>
      <c r="BE7" s="292"/>
      <c r="BF7" s="297"/>
      <c r="BG7" s="297"/>
      <c r="BH7" s="290"/>
      <c r="BI7" s="290"/>
      <c r="BJ7" s="290"/>
      <c r="BK7" s="290"/>
      <c r="BL7" s="290"/>
      <c r="BM7" s="290"/>
      <c r="BN7" s="290"/>
      <c r="BO7" s="291" t="s">
        <v>912</v>
      </c>
      <c r="BP7" s="291"/>
      <c r="BQ7" s="291"/>
      <c r="BR7" s="291" t="s">
        <v>913</v>
      </c>
      <c r="BS7" s="291"/>
      <c r="BT7" s="291"/>
      <c r="BU7" s="290"/>
      <c r="BV7" s="290"/>
      <c r="BW7" s="290"/>
      <c r="BX7" s="290"/>
      <c r="BY7" s="290"/>
      <c r="BZ7" s="290"/>
      <c r="CA7" s="290"/>
      <c r="CB7" s="290"/>
      <c r="CC7" s="290"/>
      <c r="CD7" s="291" t="s">
        <v>74</v>
      </c>
      <c r="CE7" s="291"/>
      <c r="CF7" s="291"/>
      <c r="CG7" s="291" t="s">
        <v>76</v>
      </c>
      <c r="CH7" s="291"/>
      <c r="CI7" s="291"/>
      <c r="CJ7" s="291" t="s">
        <v>75</v>
      </c>
      <c r="CK7" s="291"/>
      <c r="CL7" s="291"/>
    </row>
    <row r="8" spans="1:90" s="215" customFormat="1" ht="51" customHeight="1">
      <c r="A8" s="297"/>
      <c r="B8" s="292"/>
      <c r="C8" s="292"/>
      <c r="D8" s="292"/>
      <c r="E8" s="297"/>
      <c r="F8" s="292"/>
      <c r="G8" s="299"/>
      <c r="H8" s="292"/>
      <c r="I8" s="292"/>
      <c r="J8" s="292"/>
      <c r="K8" s="292"/>
      <c r="L8" s="292"/>
      <c r="M8" s="292"/>
      <c r="N8" s="292"/>
      <c r="O8" s="293"/>
      <c r="P8" s="293"/>
      <c r="Q8" s="293"/>
      <c r="R8" s="293"/>
      <c r="S8" s="212" t="s">
        <v>331</v>
      </c>
      <c r="T8" s="213" t="s">
        <v>232</v>
      </c>
      <c r="U8" s="213" t="s">
        <v>1047</v>
      </c>
      <c r="V8" s="212" t="s">
        <v>277</v>
      </c>
      <c r="W8" s="212" t="s">
        <v>336</v>
      </c>
      <c r="X8" s="212" t="s">
        <v>232</v>
      </c>
      <c r="Y8" s="213" t="s">
        <v>289</v>
      </c>
      <c r="Z8" s="213" t="s">
        <v>1</v>
      </c>
      <c r="AA8" s="213" t="s">
        <v>1048</v>
      </c>
      <c r="AB8" s="213" t="s">
        <v>3</v>
      </c>
      <c r="AC8" s="209" t="s">
        <v>35</v>
      </c>
      <c r="AD8" s="213" t="s">
        <v>874</v>
      </c>
      <c r="AE8" s="209" t="s">
        <v>218</v>
      </c>
      <c r="AF8" s="209" t="s">
        <v>928</v>
      </c>
      <c r="AG8" s="209" t="s">
        <v>950</v>
      </c>
      <c r="AH8" s="209" t="s">
        <v>949</v>
      </c>
      <c r="AI8" s="292"/>
      <c r="AJ8" s="214" t="s">
        <v>295</v>
      </c>
      <c r="AK8" s="214" t="s">
        <v>219</v>
      </c>
      <c r="AL8" s="214" t="s">
        <v>299</v>
      </c>
      <c r="AM8" s="214" t="s">
        <v>300</v>
      </c>
      <c r="AN8" s="214" t="s">
        <v>303</v>
      </c>
      <c r="AO8" s="214" t="s">
        <v>304</v>
      </c>
      <c r="AP8" s="214" t="s">
        <v>910</v>
      </c>
      <c r="AQ8" s="212" t="s">
        <v>843</v>
      </c>
      <c r="AR8" s="213" t="s">
        <v>232</v>
      </c>
      <c r="AS8" s="212" t="s">
        <v>334</v>
      </c>
      <c r="AT8" s="212" t="s">
        <v>232</v>
      </c>
      <c r="AU8" s="213" t="s">
        <v>335</v>
      </c>
      <c r="AV8" s="213" t="s">
        <v>1</v>
      </c>
      <c r="AW8" s="213" t="s">
        <v>1048</v>
      </c>
      <c r="AX8" s="213" t="s">
        <v>3</v>
      </c>
      <c r="AY8" s="290"/>
      <c r="AZ8" s="209" t="s">
        <v>319</v>
      </c>
      <c r="BA8" s="209" t="s">
        <v>930</v>
      </c>
      <c r="BB8" s="209" t="s">
        <v>934</v>
      </c>
      <c r="BC8" s="209" t="s">
        <v>108</v>
      </c>
      <c r="BD8" s="209" t="s">
        <v>78</v>
      </c>
      <c r="BE8" s="209" t="s">
        <v>79</v>
      </c>
      <c r="BF8" s="211" t="s">
        <v>220</v>
      </c>
      <c r="BG8" s="211" t="s">
        <v>857</v>
      </c>
      <c r="BH8" s="290"/>
      <c r="BI8" s="233" t="s">
        <v>1034</v>
      </c>
      <c r="BJ8" s="233" t="s">
        <v>1035</v>
      </c>
      <c r="BK8" s="233" t="s">
        <v>1036</v>
      </c>
      <c r="BL8" s="233" t="s">
        <v>1034</v>
      </c>
      <c r="BM8" s="233" t="s">
        <v>1035</v>
      </c>
      <c r="BN8" s="233" t="s">
        <v>1036</v>
      </c>
      <c r="BO8" s="233" t="s">
        <v>1034</v>
      </c>
      <c r="BP8" s="233" t="s">
        <v>1035</v>
      </c>
      <c r="BQ8" s="233" t="s">
        <v>1036</v>
      </c>
      <c r="BR8" s="233" t="s">
        <v>1034</v>
      </c>
      <c r="BS8" s="233" t="s">
        <v>1035</v>
      </c>
      <c r="BT8" s="233" t="s">
        <v>1036</v>
      </c>
      <c r="BU8" s="233" t="s">
        <v>1034</v>
      </c>
      <c r="BV8" s="233" t="s">
        <v>1035</v>
      </c>
      <c r="BW8" s="233" t="s">
        <v>1036</v>
      </c>
      <c r="BX8" s="233" t="s">
        <v>1034</v>
      </c>
      <c r="BY8" s="233" t="s">
        <v>1035</v>
      </c>
      <c r="BZ8" s="233" t="s">
        <v>1036</v>
      </c>
      <c r="CA8" s="233" t="s">
        <v>1034</v>
      </c>
      <c r="CB8" s="233" t="s">
        <v>1035</v>
      </c>
      <c r="CC8" s="233" t="s">
        <v>1036</v>
      </c>
      <c r="CD8" s="233" t="s">
        <v>1034</v>
      </c>
      <c r="CE8" s="233" t="s">
        <v>1035</v>
      </c>
      <c r="CF8" s="233" t="s">
        <v>1036</v>
      </c>
      <c r="CG8" s="233" t="s">
        <v>1034</v>
      </c>
      <c r="CH8" s="233" t="s">
        <v>1035</v>
      </c>
      <c r="CI8" s="233" t="s">
        <v>1036</v>
      </c>
      <c r="CJ8" s="233" t="s">
        <v>1034</v>
      </c>
      <c r="CK8" s="233" t="s">
        <v>1035</v>
      </c>
      <c r="CL8" s="233" t="s">
        <v>1036</v>
      </c>
    </row>
    <row r="9" spans="1:90" s="231" customFormat="1" ht="64" hidden="1" customHeight="1">
      <c r="A9" s="262">
        <v>1</v>
      </c>
      <c r="B9" s="277" t="s">
        <v>1052</v>
      </c>
      <c r="C9" s="289" t="s">
        <v>1053</v>
      </c>
      <c r="D9" s="289"/>
      <c r="E9" s="289"/>
      <c r="F9" s="289" t="s">
        <v>1477</v>
      </c>
      <c r="G9" s="279" t="str">
        <f>+K9</f>
        <v>Posibilidad de afectación Económica y Reputacional por Desconocimiento en la formulación de indicadores y adopción de la Guía metodológica de formulación de Plan de Acción debido a la inadecuada asesoría en la formulación del Plan de Acción</v>
      </c>
      <c r="H9" s="276" t="s">
        <v>1097</v>
      </c>
      <c r="I9" s="276" t="s">
        <v>1088</v>
      </c>
      <c r="J9" s="276" t="s">
        <v>1092</v>
      </c>
      <c r="K9" s="276" t="str">
        <f>CONCATENATE("Posibilidad de afectación"," ",H9," por ",I9," ",J9)</f>
        <v>Posibilidad de afectación Económica y Reputacional por Desconocimiento en la formulación de indicadores y adopción de la Guía metodológica de formulación de Plan de Acción debido a la inadecuada asesoría en la formulación del Plan de Acción</v>
      </c>
      <c r="L9" s="280" t="s">
        <v>101</v>
      </c>
      <c r="M9" s="276" t="s">
        <v>809</v>
      </c>
      <c r="N9" s="276">
        <v>1</v>
      </c>
      <c r="O9" s="266"/>
      <c r="P9" s="266"/>
      <c r="Q9" s="266"/>
      <c r="R9" s="266"/>
      <c r="S9" s="267" t="str">
        <f>IF(ISBLANK(Z9),(IF(N9&lt;=0,"",IF(N9&lt;=2,"Muy Baja",IF(N9&lt;=24,"Baja",IF(N9&lt;=500,"Media",IF(N9&lt;=5000,"Alta","Muy Alta"))))))," ")</f>
        <v>Muy Baja</v>
      </c>
      <c r="T9" s="284">
        <f>IF(ISBLANK(Z9),(IF(S9="","",IF(S9="Muy Baja",20%,IF(S9="Baja",40%,IF(S9="Media",60%,IF(S9="Alta",80%,IF(S9="Muy Alta",100%,0)))))))," ")</f>
        <v>0.2</v>
      </c>
      <c r="U9" s="287" t="s">
        <v>925</v>
      </c>
      <c r="V9" s="288" t="str">
        <f>IF(U9&gt;0,IF(NOT(ISERROR(MATCH(U9,'Listados Datos'!$N$3:$N$4,0))),'Listados Datos'!$N$6&amp;"Por favor no seleccionar este criterios de impacto (Afectación Económica o presupuestal y/o Pérdida Reputacional)",'Listados Datos'!$N$7),"")</f>
        <v>✔</v>
      </c>
      <c r="W9" s="283" t="str">
        <f>IF(OR(U9='Listados Datos'!$R$3,U9='Listados Datos'!$S$3),"Leve",IF(OR(U9='Listados Datos'!$R$4,U9='Listados Datos'!$S$4),"Menor",IF(OR(U9='Listados Datos'!$R$5,U9='Listados Datos'!$S$5),"Moderado",IF(OR(U9='Listados Datos'!$R$6,U9='Listados Datos'!$S$6),"Mayor",IF(OR(U9='Listados Datos'!$R$7,U9='Listados Datos'!$S$7),"Catastrófico","")))))</f>
        <v>Mayor</v>
      </c>
      <c r="X9" s="284">
        <f>IF(W9="","",IF(W9="Leve",20%,IF(W9="Menor",40%,IF(W9="Moderado",60%,IF(W9="Mayor",80%,IF(W9="Catastrófico",100%,0))))))</f>
        <v>0.8</v>
      </c>
      <c r="Y9" s="285" t="str">
        <f>IF(OR(AND(S9="Muy Baja",W9="Leve"),AND(S9="Muy Baja",W9="Menor"),AND(S9="Baja",W9="Leve")),"Bajo",IF(OR(AND(S9="Muy baja",W9="Moderado"),AND(S9="Baja",W9="Menor"),AND(S9="Baja",W9="Moderado"),AND(S9="Media",W9="Leve"),AND(S9="Media",W9="Menor"),AND(S9="Media",W9="Moderado"),AND(S9="Alta",W9="Leve"),AND(S9="Alta",W9="Menor")),"Moderado",IF(OR(AND(S9="Muy Baja",W9="Mayor"),AND(S9="Baja",W9="Mayor"),AND(S9="Media",W9="Mayor"),AND(S9="Alta",W9="Moderado"),AND(S9="Alta",W9="Mayor"),AND(S9="Muy Alta",W9="Leve"),AND(S9="Muy Alta",W9="Menor"),AND(S9="Muy Alta",W9="Moderado"),AND(S9="Muy Alta",W9="Mayor")),"Alto",IF(OR(AND(S9="Muy Baja",W9="Catastrófico"),AND(S9="Baja",W9="Catastrófico"),AND(S9="Media",W9="Catastrófico"),AND(S9="Alta",W9="Catastrófico"),AND(S9="Muy Alta",W9="Catastrófico")),"Extremo",""))))</f>
        <v>Alto</v>
      </c>
      <c r="Z9" s="286"/>
      <c r="AA9" s="286"/>
      <c r="AB9" s="274" t="str">
        <f t="shared" ref="AB9" si="0">IF(AND(Z9="Rara Vez",AA9="Insignificante"),("BAJA"),IF(AND(Z9="Rara Vez",AA9="Menor"),("BAJA"),IF(AND(Z9="Rara Vez",AA9="Moderado"),("MODERADA"),IF(AND(Z9="Rara Vez",AA9="Mayor"),("ALTA"),IF(AND(Z9="Improbable",AA9="Insignificante"),("BAJA"),IF(AND(Z9="Improbable",AA9="Menor"),("BAJA"),IF(AND(Z9="Improbable",AA9="Moderado"),("MODERADA"),IF(AND(Z9="Improbable",AA9="Mayor"),("ALTA"),IF(AND(Z9="Posible",AA9="Insignificante"),("BAJA"),IF(AND(Z9="Posible",AA9="Menor"),("MODERADA"),IF(AND(Z9="Posible",AA9="Moderado"),("ALTA"),IF(AND(Z9="Posible",AA9="Mayor"),("EXTREMA"),IF(AND(Z9="Probable",AA9="Insignificante"),("MODERADA"),IF(AND(Z9="Probable",AA9="Menor"),("ALTA"),IF(AND(Z9="Probable",AA9="Moderado"),("ALTA"),IF(AND(Z9="Probable",AA9="Mayor"),("EXTREMA"),IF(AND(Z9="Casi Seguro",AA9="Insignificante"),("ALTA"),IF(AND(Z9="Casi Seguro",AA9="Menor"),("ALTA"),IF(AND(Z9="Casi Seguro",AA9="Moderado"),("EXTREMA"),IF(AND(Z9="Casi Seguro",AA9="Mayor"),("EXTREMA"),IF(AA9="Catastrófico","EXTREMA","VALORAR")))))))))))))))))))))</f>
        <v>VALORAR</v>
      </c>
      <c r="AC9" s="217">
        <v>1</v>
      </c>
      <c r="AD9" s="218"/>
      <c r="AE9" s="219" t="s">
        <v>1186</v>
      </c>
      <c r="AF9" s="219" t="s">
        <v>1104</v>
      </c>
      <c r="AG9" s="219" t="s">
        <v>942</v>
      </c>
      <c r="AH9" s="219"/>
      <c r="AI9" s="220" t="str">
        <f t="shared" ref="AI9:AI72" si="1">IF(OR(AJ9="Preventivo",AJ9="Detectivo"),"Probabilidad",IF(AJ9="Correctivo","Impacto",""))</f>
        <v>Impacto</v>
      </c>
      <c r="AJ9" s="221" t="s">
        <v>294</v>
      </c>
      <c r="AK9" s="221" t="s">
        <v>297</v>
      </c>
      <c r="AL9" s="222" t="str">
        <f t="shared" ref="AL9:AL72" si="2">IF(AND(AJ9="Preventivo",AK9="Automático"),"50%",IF(AND(AJ9="Preventivo",AK9="Manual"),"40%",IF(AND(AJ9="Detectivo",AK9="Automático"),"40%",IF(AND(AJ9="Detectivo",AK9="Manual"),"30%",IF(AND(AJ9="Correctivo",AK9="Automático"),"35%",IF(AND(AJ9="Correctivo",AK9="Manual"),"25%",""))))))</f>
        <v>25%</v>
      </c>
      <c r="AM9" s="221" t="s">
        <v>301</v>
      </c>
      <c r="AN9" s="221" t="s">
        <v>305</v>
      </c>
      <c r="AO9" s="221" t="s">
        <v>308</v>
      </c>
      <c r="AP9" s="223">
        <f>IF(ISBLANK(AA9),(IFERROR(IF(AI9="Probabilidad",(T9-(+T9*AL9)),IF(AI9="Impacto",T9,"")),""))," ")</f>
        <v>0.2</v>
      </c>
      <c r="AQ9" s="224" t="str">
        <f>IF(ISBLANK(AA9), (IFERROR(IF(AP9="","",IF(AP9&lt;=0.2,"Muy Baja",IF(AP9&lt;=0.4,"Baja",IF(AP9&lt;=0.6,"Media",IF(AP9&lt;=0.8,"Alta","Muy Alta"))))),""))," ")</f>
        <v>Muy Baja</v>
      </c>
      <c r="AR9" s="223">
        <f t="shared" ref="AR9:AR72" si="3">+AP9</f>
        <v>0.2</v>
      </c>
      <c r="AS9" s="225" t="str">
        <f t="shared" ref="AS9:AS72" si="4">IFERROR(IF(AT9="","",IF(AT9&lt;=0.2,"Leve",IF(AT9&lt;=0.4,"Menor",IF(AT9&lt;=0.6,"Moderado",IF(AT9&lt;=0.8,"Mayor","Catastrófico"))))),"")</f>
        <v>Moderado</v>
      </c>
      <c r="AT9" s="223">
        <f>IFERROR(IF(AI9="Impacto",(X9-(+X9*AL9)),IF(AI9="Probabilidad",X9,"")),"")</f>
        <v>0.60000000000000009</v>
      </c>
      <c r="AU9" s="226" t="str">
        <f t="shared" ref="AU9:AU72" si="5">IFERROR(IF(OR(AND(AQ9="Muy Baja",AS9="Leve"),AND(AQ9="Muy Baja",AS9="Menor"),AND(AQ9="Baja",AS9="Leve")),"Bajo",IF(OR(AND(AQ9="Muy baja",AS9="Moderado"),AND(AQ9="Baja",AS9="Menor"),AND(AQ9="Baja",AS9="Moderado"),AND(AQ9="Media",AS9="Leve"),AND(AQ9="Media",AS9="Menor"),AND(AQ9="Media",AS9="Moderado"),AND(AQ9="Alta",AS9="Leve"),AND(AQ9="Alta",AS9="Menor")),"Moderado",IF(OR(AND(AQ9="Muy Baja",AS9="Mayor"),AND(AQ9="Baja",AS9="Mayor"),AND(AQ9="Media",AS9="Mayor"),AND(AQ9="Alta",AS9="Moderado"),AND(AQ9="Alta",AS9="Mayor"),AND(AQ9="Muy Alta",AS9="Leve"),AND(AQ9="Muy Alta",AS9="Menor"),AND(AQ9="Muy Alta",AS9="Moderado"),AND(AQ9="Muy Alta",AS9="Mayor")),"Alto",IF(OR(AND(AQ9="Muy Baja",AS9="Catastrófico"),AND(AQ9="Baja",AS9="Catastrófico"),AND(AQ9="Media",AS9="Catastrófico"),AND(AQ9="Alta",AS9="Catastrófico"),AND(AQ9="Muy Alta",AS9="Catastrófico")),"Extremo","")))),"")</f>
        <v>Moderado</v>
      </c>
      <c r="AV9" s="273"/>
      <c r="AW9" s="275" t="str">
        <f>IF(ISBLANK(AA9), " ", AA9)</f>
        <v xml:space="preserve"> </v>
      </c>
      <c r="AX9" s="274" t="str">
        <f t="shared" ref="AX9" si="6">IF(AND(AV9="Rara Vez",AW9="Insignificante"),("BAJA"),IF(AND(AV9="Rara Vez",AW9="Menor"),("BAJA"),IF(AND(AV9="Rara Vez",AW9="Moderado"),("MODERADA"),IF(AND(AV9="Rara Vez",AW9="Mayor"),("ALTA"),IF(AND(AV9="Improbable",AW9="Insignificante"),("BAJA"),IF(AND(AV9="Improbable",AW9="Menor"),("BAJA"),IF(AND(AV9="Improbable",AW9="Moderado"),("MODERADA"),IF(AND(AV9="Improbable",AW9="Mayor"),("ALTA"),IF(AND(AV9="Posible",AW9="Insignificante"),("BAJA"),IF(AND(AV9="Posible",AW9="Menor"),("MODERADA"),IF(AND(AV9="Posible",AW9="Moderado"),("ALTA"),IF(AND(AV9="Posible",AW9="Mayor"),("EXTREMA"),IF(AND(AV9="Probable",AW9="Insignificante"),("MODERADA"),IF(AND(AV9="Probable",AW9="Menor"),("ALTA"),IF(AND(AV9="Probable",AW9="Moderado"),("ALTA"),IF(AND(AV9="Probable",AW9="Mayor"),("EXTREMA"),IF(AND(AV9="Casi Seguro",AW9="Insignificante"),("ALTA"),IF(AND(AV9="Casi Seguro",AW9="Menor"),("ALTA"),IF(AND(AV9="Casi Seguro",AW9="Moderado"),("EXTREMA"),IF(AND(AV9="Casi Seguro",AW9="Mayor"),("EXTREMA"),IF(AW9="Catastrófico","EXTREMA","VALORAR")))))))))))))))))))))</f>
        <v>VALORAR</v>
      </c>
      <c r="AY9" s="261" t="s">
        <v>314</v>
      </c>
      <c r="AZ9" s="228"/>
      <c r="BA9" s="229"/>
      <c r="BB9" s="216"/>
      <c r="BC9" s="216"/>
      <c r="BD9" s="230"/>
      <c r="BE9" s="230"/>
      <c r="BF9" s="230"/>
      <c r="BG9" s="227"/>
      <c r="BH9" s="276"/>
      <c r="BI9" s="216"/>
      <c r="BJ9" s="216"/>
      <c r="BK9" s="216"/>
      <c r="BL9" s="216"/>
      <c r="BM9" s="216"/>
      <c r="BN9" s="216"/>
      <c r="BO9" s="216"/>
      <c r="BP9" s="216"/>
      <c r="BQ9" s="216"/>
      <c r="BR9" s="216"/>
      <c r="BS9" s="216"/>
      <c r="BT9" s="216"/>
      <c r="BU9" s="216"/>
      <c r="BV9" s="216"/>
      <c r="BW9" s="216"/>
      <c r="BX9" s="216"/>
      <c r="BY9" s="216"/>
      <c r="BZ9" s="216"/>
      <c r="CA9" s="216"/>
      <c r="CB9" s="216"/>
      <c r="CC9" s="216"/>
      <c r="CD9" s="216"/>
      <c r="CE9" s="216"/>
      <c r="CF9" s="216"/>
      <c r="CG9" s="216"/>
      <c r="CH9" s="216"/>
      <c r="CI9" s="216"/>
      <c r="CJ9" s="216"/>
      <c r="CK9" s="216"/>
      <c r="CL9" s="216"/>
    </row>
    <row r="10" spans="1:90" s="231" customFormat="1" ht="67" hidden="1">
      <c r="A10" s="262"/>
      <c r="B10" s="277"/>
      <c r="C10" s="289"/>
      <c r="D10" s="289"/>
      <c r="E10" s="289"/>
      <c r="F10" s="289"/>
      <c r="G10" s="279"/>
      <c r="H10" s="276"/>
      <c r="I10" s="276"/>
      <c r="J10" s="276"/>
      <c r="K10" s="276"/>
      <c r="L10" s="281"/>
      <c r="M10" s="276"/>
      <c r="N10" s="276"/>
      <c r="O10" s="266"/>
      <c r="P10" s="266"/>
      <c r="Q10" s="266"/>
      <c r="R10" s="266"/>
      <c r="S10" s="267"/>
      <c r="T10" s="284"/>
      <c r="U10" s="287"/>
      <c r="V10" s="288"/>
      <c r="W10" s="283"/>
      <c r="X10" s="284"/>
      <c r="Y10" s="285"/>
      <c r="Z10" s="286"/>
      <c r="AA10" s="286"/>
      <c r="AB10" s="274"/>
      <c r="AC10" s="217">
        <v>2</v>
      </c>
      <c r="AD10" s="218"/>
      <c r="AE10" s="219" t="s">
        <v>1187</v>
      </c>
      <c r="AF10" s="219" t="s">
        <v>1105</v>
      </c>
      <c r="AG10" s="219" t="s">
        <v>942</v>
      </c>
      <c r="AH10" s="219"/>
      <c r="AI10" s="220" t="str">
        <f t="shared" si="1"/>
        <v>Impacto</v>
      </c>
      <c r="AJ10" s="221" t="s">
        <v>294</v>
      </c>
      <c r="AK10" s="221" t="s">
        <v>297</v>
      </c>
      <c r="AL10" s="222" t="str">
        <f t="shared" si="2"/>
        <v>25%</v>
      </c>
      <c r="AM10" s="221" t="s">
        <v>301</v>
      </c>
      <c r="AN10" s="221" t="s">
        <v>305</v>
      </c>
      <c r="AO10" s="221" t="s">
        <v>308</v>
      </c>
      <c r="AP10" s="223">
        <f>IF(ISBLANK(AA9),(IFERROR(IF(AND(AI9="Probabilidad",AI10="Probabilidad"),(AR9-(+AR9*AL10)),IF(AI10="Probabilidad",(T9-(+T9*AL10)),IF(AI10="Impacto",AR9,""))),""))," ")</f>
        <v>0.2</v>
      </c>
      <c r="AQ10" s="224" t="str">
        <f>IF(ISBLANK(AA9),(IFERROR(IF(AP10="","",IF(AP10&lt;=0.2,"Muy Baja",IF(AP10&lt;=0.4,"Baja",IF(AP10&lt;=0.6,"Media",IF(AP10&lt;=0.8,"Alta","Muy Alta"))))),""))," ")</f>
        <v>Muy Baja</v>
      </c>
      <c r="AR10" s="223">
        <f t="shared" si="3"/>
        <v>0.2</v>
      </c>
      <c r="AS10" s="225" t="str">
        <f t="shared" si="4"/>
        <v>Moderado</v>
      </c>
      <c r="AT10" s="223">
        <f>IFERROR(IF(AND(AI9="Impacto",AI10="Impacto"),(AT9-(+AT9*AL10)),IF(AI10="Impacto",(X9-(+X9*AL10)),IF(AI10="Probabilidad",AT9,""))),"")</f>
        <v>0.45000000000000007</v>
      </c>
      <c r="AU10" s="226" t="str">
        <f t="shared" si="5"/>
        <v>Moderado</v>
      </c>
      <c r="AV10" s="273"/>
      <c r="AW10" s="275"/>
      <c r="AX10" s="274"/>
      <c r="AY10" s="261"/>
      <c r="AZ10" s="228"/>
      <c r="BA10" s="229"/>
      <c r="BB10" s="216"/>
      <c r="BC10" s="216"/>
      <c r="BD10" s="230"/>
      <c r="BE10" s="230"/>
      <c r="BF10" s="230"/>
      <c r="BG10" s="227"/>
      <c r="BH10" s="276"/>
      <c r="BI10" s="216"/>
      <c r="BJ10" s="216"/>
      <c r="BK10" s="216"/>
      <c r="BL10" s="216"/>
      <c r="BM10" s="216"/>
      <c r="BN10" s="216"/>
      <c r="BO10" s="216"/>
      <c r="BP10" s="216"/>
      <c r="BQ10" s="216"/>
      <c r="BR10" s="216"/>
      <c r="BS10" s="216"/>
      <c r="BT10" s="216"/>
      <c r="BU10" s="216"/>
      <c r="BV10" s="216"/>
      <c r="BW10" s="216"/>
      <c r="BX10" s="216"/>
      <c r="BY10" s="216"/>
      <c r="BZ10" s="216"/>
      <c r="CA10" s="216"/>
      <c r="CB10" s="216"/>
      <c r="CC10" s="216"/>
      <c r="CD10" s="216"/>
      <c r="CE10" s="216"/>
      <c r="CF10" s="216"/>
      <c r="CG10" s="216"/>
      <c r="CH10" s="216"/>
      <c r="CI10" s="216"/>
      <c r="CJ10" s="216"/>
      <c r="CK10" s="216"/>
      <c r="CL10" s="216"/>
    </row>
    <row r="11" spans="1:90" s="231" customFormat="1" hidden="1">
      <c r="A11" s="262"/>
      <c r="B11" s="277"/>
      <c r="C11" s="289"/>
      <c r="D11" s="289"/>
      <c r="E11" s="289"/>
      <c r="F11" s="289"/>
      <c r="G11" s="279"/>
      <c r="H11" s="276"/>
      <c r="I11" s="276"/>
      <c r="J11" s="276"/>
      <c r="K11" s="276"/>
      <c r="L11" s="281"/>
      <c r="M11" s="276"/>
      <c r="N11" s="276"/>
      <c r="O11" s="266"/>
      <c r="P11" s="266"/>
      <c r="Q11" s="266"/>
      <c r="R11" s="266"/>
      <c r="S11" s="267"/>
      <c r="T11" s="284"/>
      <c r="U11" s="287"/>
      <c r="V11" s="288"/>
      <c r="W11" s="283"/>
      <c r="X11" s="284"/>
      <c r="Y11" s="285"/>
      <c r="Z11" s="286"/>
      <c r="AA11" s="286"/>
      <c r="AB11" s="274"/>
      <c r="AC11" s="217">
        <v>3</v>
      </c>
      <c r="AD11" s="218"/>
      <c r="AE11" s="219"/>
      <c r="AF11" s="219"/>
      <c r="AG11" s="235"/>
      <c r="AH11" s="219"/>
      <c r="AI11" s="220" t="str">
        <f t="shared" si="1"/>
        <v/>
      </c>
      <c r="AJ11" s="221"/>
      <c r="AK11" s="221"/>
      <c r="AL11" s="222" t="str">
        <f t="shared" si="2"/>
        <v/>
      </c>
      <c r="AM11" s="221"/>
      <c r="AN11" s="221"/>
      <c r="AO11" s="221"/>
      <c r="AP11" s="223" t="str">
        <f>IF(ISBLANK(AA9),(IFERROR(IF(AND(AI10="Probabilidad",AI11="Probabilidad"),(AR10-(+AR10*AL11)),IF(AND(AI10="Impacto",AI11="Probabilidad"),(AR9-(+AR9*AL11)),IF(AI11="Impacto",AR10,""))),""))," ")</f>
        <v/>
      </c>
      <c r="AQ11" s="224" t="str">
        <f>IF(ISBLANK(AA9),(IFERROR(IF(AP11="","",IF(AP11&lt;=0.2,"Muy Baja",IF(AP11&lt;=0.4,"Baja",IF(AP11&lt;=0.6,"Media",IF(AP11&lt;=0.8,"Alta","Muy Alta"))))),""))," ")</f>
        <v/>
      </c>
      <c r="AR11" s="223" t="str">
        <f t="shared" si="3"/>
        <v/>
      </c>
      <c r="AS11" s="225" t="str">
        <f t="shared" si="4"/>
        <v/>
      </c>
      <c r="AT11" s="223" t="str">
        <f>IFERROR(IF(AND(AI10="Impacto",AI11="Impacto"),(AT10-(+AT10*AL11)),IF(AND(AI10="Probabilidad",AI11="Impacto"),(AT9-(+AT9*AL11)),IF(AI11="Probabilidad",AT10,""))),"")</f>
        <v/>
      </c>
      <c r="AU11" s="226" t="str">
        <f t="shared" si="5"/>
        <v/>
      </c>
      <c r="AV11" s="273"/>
      <c r="AW11" s="275"/>
      <c r="AX11" s="274"/>
      <c r="AY11" s="261"/>
      <c r="AZ11" s="228"/>
      <c r="BA11" s="229"/>
      <c r="BB11" s="216"/>
      <c r="BC11" s="216"/>
      <c r="BD11" s="230"/>
      <c r="BE11" s="230"/>
      <c r="BF11" s="230"/>
      <c r="BG11" s="227"/>
      <c r="BH11" s="276"/>
      <c r="BI11" s="216"/>
      <c r="BJ11" s="216"/>
      <c r="BK11" s="216"/>
      <c r="BL11" s="216"/>
      <c r="BM11" s="216"/>
      <c r="BN11" s="216"/>
      <c r="BO11" s="216"/>
      <c r="BP11" s="216"/>
      <c r="BQ11" s="216"/>
      <c r="BR11" s="216"/>
      <c r="BS11" s="216"/>
      <c r="BT11" s="216"/>
      <c r="BU11" s="216"/>
      <c r="BV11" s="216"/>
      <c r="BW11" s="216"/>
      <c r="BX11" s="216"/>
      <c r="BY11" s="216"/>
      <c r="BZ11" s="216"/>
      <c r="CA11" s="216"/>
      <c r="CB11" s="216"/>
      <c r="CC11" s="216"/>
      <c r="CD11" s="216"/>
      <c r="CE11" s="216"/>
      <c r="CF11" s="216"/>
      <c r="CG11" s="216"/>
      <c r="CH11" s="216"/>
      <c r="CI11" s="216"/>
      <c r="CJ11" s="216"/>
      <c r="CK11" s="216"/>
      <c r="CL11" s="216"/>
    </row>
    <row r="12" spans="1:90" s="231" customFormat="1" hidden="1">
      <c r="A12" s="262"/>
      <c r="B12" s="277"/>
      <c r="C12" s="289"/>
      <c r="D12" s="289"/>
      <c r="E12" s="289"/>
      <c r="F12" s="289"/>
      <c r="G12" s="279"/>
      <c r="H12" s="276"/>
      <c r="I12" s="276"/>
      <c r="J12" s="276"/>
      <c r="K12" s="276"/>
      <c r="L12" s="281"/>
      <c r="M12" s="276"/>
      <c r="N12" s="276"/>
      <c r="O12" s="266"/>
      <c r="P12" s="266"/>
      <c r="Q12" s="266"/>
      <c r="R12" s="266"/>
      <c r="S12" s="267"/>
      <c r="T12" s="284"/>
      <c r="U12" s="287"/>
      <c r="V12" s="288"/>
      <c r="W12" s="283"/>
      <c r="X12" s="284"/>
      <c r="Y12" s="285"/>
      <c r="Z12" s="286"/>
      <c r="AA12" s="286"/>
      <c r="AB12" s="274"/>
      <c r="AC12" s="217">
        <v>4</v>
      </c>
      <c r="AD12" s="218"/>
      <c r="AE12" s="219"/>
      <c r="AF12" s="219"/>
      <c r="AG12" s="235"/>
      <c r="AH12" s="219"/>
      <c r="AI12" s="220" t="str">
        <f t="shared" si="1"/>
        <v/>
      </c>
      <c r="AJ12" s="221"/>
      <c r="AK12" s="221"/>
      <c r="AL12" s="222" t="str">
        <f t="shared" si="2"/>
        <v/>
      </c>
      <c r="AM12" s="221"/>
      <c r="AN12" s="221"/>
      <c r="AO12" s="221"/>
      <c r="AP12" s="223" t="str">
        <f>IF(ISBLANK(AA9),(IFERROR(IF(AND(AI11="Probabilidad",AI12="Probabilidad"),(AR11-(+AR11*AL12)),IF(AND(AI11="Impacto",AI12="Probabilidad"),(AR10-(+AR10*AL12)),IF(AI12="Impacto",AR11,""))),""))," ")</f>
        <v/>
      </c>
      <c r="AQ12" s="224" t="str">
        <f>IF(ISBLANK(AA9),(IFERROR(IF(AP12="","",IF(AP12&lt;=0.2,"Muy Baja",IF(AP12&lt;=0.4,"Baja",IF(AP12&lt;=0.6,"Media",IF(AP12&lt;=0.8,"Alta","Muy Alta"))))),""))," ")</f>
        <v/>
      </c>
      <c r="AR12" s="223" t="str">
        <f t="shared" si="3"/>
        <v/>
      </c>
      <c r="AS12" s="225" t="str">
        <f t="shared" si="4"/>
        <v/>
      </c>
      <c r="AT12" s="223" t="str">
        <f>IFERROR(IF(AND(AI11="Impacto",AI12="Impacto"),(AT11-(+AT11*AL12)),IF(AND(AI11="Probabilidad",AI12="Impacto"),(AT10-(+AT10*AL12)),IF(AI12="Probabilidad",AT11,""))),"")</f>
        <v/>
      </c>
      <c r="AU12" s="226" t="str">
        <f t="shared" si="5"/>
        <v/>
      </c>
      <c r="AV12" s="273"/>
      <c r="AW12" s="275"/>
      <c r="AX12" s="274"/>
      <c r="AY12" s="261"/>
      <c r="AZ12" s="228"/>
      <c r="BA12" s="229"/>
      <c r="BB12" s="216"/>
      <c r="BC12" s="216"/>
      <c r="BD12" s="230"/>
      <c r="BE12" s="230"/>
      <c r="BF12" s="230"/>
      <c r="BG12" s="227"/>
      <c r="BH12" s="276"/>
      <c r="BI12" s="216"/>
      <c r="BJ12" s="216"/>
      <c r="BK12" s="216"/>
      <c r="BL12" s="216"/>
      <c r="BM12" s="216"/>
      <c r="BN12" s="216"/>
      <c r="BO12" s="216"/>
      <c r="BP12" s="216"/>
      <c r="BQ12" s="216"/>
      <c r="BR12" s="216"/>
      <c r="BS12" s="216"/>
      <c r="BT12" s="216"/>
      <c r="BU12" s="216"/>
      <c r="BV12" s="216"/>
      <c r="BW12" s="216"/>
      <c r="BX12" s="216"/>
      <c r="BY12" s="216"/>
      <c r="BZ12" s="216"/>
      <c r="CA12" s="216"/>
      <c r="CB12" s="216"/>
      <c r="CC12" s="216"/>
      <c r="CD12" s="216"/>
      <c r="CE12" s="216"/>
      <c r="CF12" s="216"/>
      <c r="CG12" s="216"/>
      <c r="CH12" s="216"/>
      <c r="CI12" s="216"/>
      <c r="CJ12" s="216"/>
      <c r="CK12" s="216"/>
      <c r="CL12" s="216"/>
    </row>
    <row r="13" spans="1:90" s="231" customFormat="1" hidden="1">
      <c r="A13" s="262"/>
      <c r="B13" s="277"/>
      <c r="C13" s="289"/>
      <c r="D13" s="289"/>
      <c r="E13" s="289"/>
      <c r="F13" s="289"/>
      <c r="G13" s="279"/>
      <c r="H13" s="276"/>
      <c r="I13" s="276"/>
      <c r="J13" s="276"/>
      <c r="K13" s="276"/>
      <c r="L13" s="281"/>
      <c r="M13" s="276"/>
      <c r="N13" s="276"/>
      <c r="O13" s="266"/>
      <c r="P13" s="266"/>
      <c r="Q13" s="266"/>
      <c r="R13" s="266"/>
      <c r="S13" s="267"/>
      <c r="T13" s="284"/>
      <c r="U13" s="287"/>
      <c r="V13" s="288"/>
      <c r="W13" s="283"/>
      <c r="X13" s="284"/>
      <c r="Y13" s="285"/>
      <c r="Z13" s="286"/>
      <c r="AA13" s="286"/>
      <c r="AB13" s="274"/>
      <c r="AC13" s="217">
        <v>5</v>
      </c>
      <c r="AD13" s="218"/>
      <c r="AE13" s="219"/>
      <c r="AF13" s="219"/>
      <c r="AG13" s="235"/>
      <c r="AH13" s="219"/>
      <c r="AI13" s="220" t="str">
        <f t="shared" si="1"/>
        <v/>
      </c>
      <c r="AJ13" s="221"/>
      <c r="AK13" s="221"/>
      <c r="AL13" s="222" t="str">
        <f t="shared" si="2"/>
        <v/>
      </c>
      <c r="AM13" s="221"/>
      <c r="AN13" s="221"/>
      <c r="AO13" s="221"/>
      <c r="AP13" s="223" t="str">
        <f>IF(ISBLANK(AA9),(IFERROR(IF(AND(AI12="Probabilidad",AI13="Probabilidad"),(AR12-(+AR12*AL13)),IF(AND(AI12="Impacto",AI13="Probabilidad"),(AR11-(+AR11*AL13)),IF(AI13="Impacto",AR12,""))),""))," ")</f>
        <v/>
      </c>
      <c r="AQ13" s="224" t="str">
        <f>IF(ISBLANK(AA9),(IFERROR(IF(AP13="","",IF(AP13&lt;=0.2,"Muy Baja",IF(AP13&lt;=0.4,"Baja",IF(AP13&lt;=0.6,"Media",IF(AP13&lt;=0.8,"Alta","Muy Alta"))))),""))," ")</f>
        <v/>
      </c>
      <c r="AR13" s="223" t="str">
        <f t="shared" si="3"/>
        <v/>
      </c>
      <c r="AS13" s="225" t="str">
        <f t="shared" si="4"/>
        <v/>
      </c>
      <c r="AT13" s="223" t="str">
        <f>IFERROR(IF(AND(AI12="Impacto",AI13="Impacto"),(AT12-(+AT12*AL13)),IF(AND(AI12="Probabilidad",AI13="Impacto"),(AT11-(+AT11*AL13)),IF(AI13="Probabilidad",AT12,""))),"")</f>
        <v/>
      </c>
      <c r="AU13" s="226" t="str">
        <f t="shared" si="5"/>
        <v/>
      </c>
      <c r="AV13" s="273"/>
      <c r="AW13" s="275"/>
      <c r="AX13" s="274"/>
      <c r="AY13" s="261"/>
      <c r="AZ13" s="228"/>
      <c r="BA13" s="229"/>
      <c r="BB13" s="216"/>
      <c r="BC13" s="216"/>
      <c r="BD13" s="230"/>
      <c r="BE13" s="230"/>
      <c r="BF13" s="230"/>
      <c r="BG13" s="227"/>
      <c r="BH13" s="276"/>
      <c r="BI13" s="216"/>
      <c r="BJ13" s="216"/>
      <c r="BK13" s="216"/>
      <c r="BL13" s="216"/>
      <c r="BM13" s="216"/>
      <c r="BN13" s="216"/>
      <c r="BO13" s="216"/>
      <c r="BP13" s="216"/>
      <c r="BQ13" s="216"/>
      <c r="BR13" s="216"/>
      <c r="BS13" s="216"/>
      <c r="BT13" s="216"/>
      <c r="BU13" s="216"/>
      <c r="BV13" s="216"/>
      <c r="BW13" s="216"/>
      <c r="BX13" s="216"/>
      <c r="BY13" s="216"/>
      <c r="BZ13" s="216"/>
      <c r="CA13" s="216"/>
      <c r="CB13" s="216"/>
      <c r="CC13" s="216"/>
      <c r="CD13" s="216"/>
      <c r="CE13" s="216"/>
      <c r="CF13" s="216"/>
      <c r="CG13" s="216"/>
      <c r="CH13" s="216"/>
      <c r="CI13" s="216"/>
      <c r="CJ13" s="216"/>
      <c r="CK13" s="216"/>
      <c r="CL13" s="216"/>
    </row>
    <row r="14" spans="1:90" s="231" customFormat="1" hidden="1">
      <c r="A14" s="262"/>
      <c r="B14" s="277"/>
      <c r="C14" s="289"/>
      <c r="D14" s="289"/>
      <c r="E14" s="289"/>
      <c r="F14" s="289"/>
      <c r="G14" s="279"/>
      <c r="H14" s="276"/>
      <c r="I14" s="276"/>
      <c r="J14" s="276"/>
      <c r="K14" s="276"/>
      <c r="L14" s="282"/>
      <c r="M14" s="276"/>
      <c r="N14" s="276"/>
      <c r="O14" s="266"/>
      <c r="P14" s="266"/>
      <c r="Q14" s="266"/>
      <c r="R14" s="266"/>
      <c r="S14" s="267"/>
      <c r="T14" s="284"/>
      <c r="U14" s="287"/>
      <c r="V14" s="288"/>
      <c r="W14" s="283"/>
      <c r="X14" s="284"/>
      <c r="Y14" s="285"/>
      <c r="Z14" s="286"/>
      <c r="AA14" s="286"/>
      <c r="AB14" s="274"/>
      <c r="AC14" s="217">
        <v>6</v>
      </c>
      <c r="AD14" s="218"/>
      <c r="AE14" s="219"/>
      <c r="AF14" s="219"/>
      <c r="AG14" s="235"/>
      <c r="AH14" s="219"/>
      <c r="AI14" s="220" t="str">
        <f t="shared" si="1"/>
        <v/>
      </c>
      <c r="AJ14" s="221"/>
      <c r="AK14" s="221"/>
      <c r="AL14" s="222" t="str">
        <f t="shared" si="2"/>
        <v/>
      </c>
      <c r="AM14" s="221"/>
      <c r="AN14" s="221"/>
      <c r="AO14" s="221"/>
      <c r="AP14" s="223" t="str">
        <f>IF(ISBLANK(AA9),(IFERROR(IF(AND(AI12="Probabilidad",AI14="Probabilidad"),(AR12-(+AR12*AL14)),IF(AND(AI12="Impacto",AI14="Probabilidad"),(AR11-(+AR11*AL14)),IF(AI14="Impacto",AR12,""))),""))," ")</f>
        <v/>
      </c>
      <c r="AQ14" s="224" t="str">
        <f>IF(ISBLANK(AA9),(IFERROR(IF(AP14="","",IF(AP14&lt;=0.2,"Muy Baja",IF(AP14&lt;=0.4,"Baja",IF(AP14&lt;=0.6,"Media",IF(AP14&lt;=0.8,"Alta","Muy Alta"))))),"")), " ")</f>
        <v/>
      </c>
      <c r="AR14" s="223" t="str">
        <f t="shared" si="3"/>
        <v/>
      </c>
      <c r="AS14" s="225" t="str">
        <f t="shared" si="4"/>
        <v/>
      </c>
      <c r="AT14" s="223" t="str">
        <f>IFERROR(IF(AND(AI13="Impacto",AI14="Impacto"),(AT12-(+AT13*AL14)),IF(AND(AI12="Probabilidad",AI14="Impacto"),(AT11-(+AT11*AL14)),IF(AI14="Probabilidad",AT12,""))),"")</f>
        <v/>
      </c>
      <c r="AU14" s="226" t="str">
        <f t="shared" si="5"/>
        <v/>
      </c>
      <c r="AV14" s="273"/>
      <c r="AW14" s="275"/>
      <c r="AX14" s="274"/>
      <c r="AY14" s="261"/>
      <c r="AZ14" s="228"/>
      <c r="BA14" s="229"/>
      <c r="BB14" s="216"/>
      <c r="BC14" s="216"/>
      <c r="BD14" s="230"/>
      <c r="BE14" s="230"/>
      <c r="BF14" s="230"/>
      <c r="BG14" s="227"/>
      <c r="BH14" s="276"/>
      <c r="BI14" s="216"/>
      <c r="BJ14" s="216"/>
      <c r="BK14" s="216"/>
      <c r="BL14" s="216"/>
      <c r="BM14" s="216"/>
      <c r="BN14" s="216"/>
      <c r="BO14" s="216"/>
      <c r="BP14" s="216"/>
      <c r="BQ14" s="216"/>
      <c r="BR14" s="216"/>
      <c r="BS14" s="216"/>
      <c r="BT14" s="216"/>
      <c r="BU14" s="216"/>
      <c r="BV14" s="216"/>
      <c r="BW14" s="216"/>
      <c r="BX14" s="216"/>
      <c r="BY14" s="216"/>
      <c r="BZ14" s="216"/>
      <c r="CA14" s="216"/>
      <c r="CB14" s="216"/>
      <c r="CC14" s="216"/>
      <c r="CD14" s="216"/>
      <c r="CE14" s="216"/>
      <c r="CF14" s="216"/>
      <c r="CG14" s="216"/>
      <c r="CH14" s="216"/>
      <c r="CI14" s="216"/>
      <c r="CJ14" s="216"/>
      <c r="CK14" s="216"/>
      <c r="CL14" s="216"/>
    </row>
    <row r="15" spans="1:90" s="231" customFormat="1" ht="79" hidden="1" customHeight="1">
      <c r="A15" s="262">
        <v>2</v>
      </c>
      <c r="B15" s="277" t="s">
        <v>1052</v>
      </c>
      <c r="C15" s="289" t="s">
        <v>1053</v>
      </c>
      <c r="D15" s="289"/>
      <c r="E15" s="289"/>
      <c r="F15" s="289" t="s">
        <v>1477</v>
      </c>
      <c r="G15" s="279" t="str">
        <f>+K15</f>
        <v>Posibilidad de afectación Reputacional por Falta de conocimiento en el Sistema de Gestion Institucional - SIGI debido a la inadecuada asesoría en el Sistema de Gestión Institucional - SIGI</v>
      </c>
      <c r="H15" s="276" t="s">
        <v>224</v>
      </c>
      <c r="I15" s="276" t="s">
        <v>1089</v>
      </c>
      <c r="J15" s="276" t="s">
        <v>1093</v>
      </c>
      <c r="K15" s="276" t="str">
        <f t="shared" ref="K15" si="7">CONCATENATE("Posibilidad de afectación"," ",H15," por ",I15," ",J15)</f>
        <v>Posibilidad de afectación Reputacional por Falta de conocimiento en el Sistema de Gestion Institucional - SIGI debido a la inadecuada asesoría en el Sistema de Gestión Institucional - SIGI</v>
      </c>
      <c r="L15" s="280" t="s">
        <v>101</v>
      </c>
      <c r="M15" s="276" t="s">
        <v>809</v>
      </c>
      <c r="N15" s="276">
        <v>2</v>
      </c>
      <c r="O15" s="266"/>
      <c r="P15" s="266"/>
      <c r="Q15" s="266"/>
      <c r="R15" s="266"/>
      <c r="S15" s="267" t="str">
        <f>IF(ISBLANK(Z15),(IF(N15&lt;=0,"",IF(N15&lt;=2,"Muy Baja",IF(N15&lt;=24,"Baja",IF(N15&lt;=500,"Media",IF(N15&lt;=5000,"Alta","Muy Alta"))))))," ")</f>
        <v>Muy Baja</v>
      </c>
      <c r="T15" s="284">
        <f>IF(ISBLANK(Z15),(IF(S15="","",IF(S15="Muy Baja",20%,IF(S15="Baja",40%,IF(S15="Media",60%,IF(S15="Alta",80%,IF(S15="Muy Alta",100%,0)))))))," ")</f>
        <v>0.2</v>
      </c>
      <c r="U15" s="287" t="s">
        <v>925</v>
      </c>
      <c r="V15" s="288" t="str">
        <f>IF(U15&gt;0,IF(NOT(ISERROR(MATCH(U15,'Listados Datos'!$N$3:$N$4,0))),'Listados Datos'!$N$6&amp;"Por favor no seleccionar este criterios de impacto (Afectación Económica o presupuestal y/o Pérdida Reputacional)",'Listados Datos'!$N$7),"")</f>
        <v>✔</v>
      </c>
      <c r="W15" s="283" t="str">
        <f>IF(OR(U15='Listados Datos'!$R$3,U15='Listados Datos'!$S$3),"Leve",IF(OR(U15='Listados Datos'!$R$4,U15='Listados Datos'!$S$4),"Menor",IF(OR(U15='Listados Datos'!$R$5,U15='Listados Datos'!$S$5),"Moderado",IF(OR(U15='Listados Datos'!$R$6,U15='Listados Datos'!$S$6),"Mayor",IF(OR(U15='Listados Datos'!$R$7,U15='Listados Datos'!$S$7),"Catastrófico","")))))</f>
        <v>Mayor</v>
      </c>
      <c r="X15" s="284">
        <f>IF(W15="","",IF(W15="Leve",20%,IF(W15="Menor",40%,IF(W15="Moderado",60%,IF(W15="Mayor",80%,IF(W15="Catastrófico",100%,0))))))</f>
        <v>0.8</v>
      </c>
      <c r="Y15" s="285" t="str">
        <f>IF(OR(AND(S15="Muy Baja",W15="Leve"),AND(S15="Muy Baja",W15="Menor"),AND(S15="Baja",W15="Leve")),"Bajo",IF(OR(AND(S15="Muy baja",W15="Moderado"),AND(S15="Baja",W15="Menor"),AND(S15="Baja",W15="Moderado"),AND(S15="Media",W15="Leve"),AND(S15="Media",W15="Menor"),AND(S15="Media",W15="Moderado"),AND(S15="Alta",W15="Leve"),AND(S15="Alta",W15="Menor")),"Moderado",IF(OR(AND(S15="Muy Baja",W15="Mayor"),AND(S15="Baja",W15="Mayor"),AND(S15="Media",W15="Mayor"),AND(S15="Alta",W15="Moderado"),AND(S15="Alta",W15="Mayor"),AND(S15="Muy Alta",W15="Leve"),AND(S15="Muy Alta",W15="Menor"),AND(S15="Muy Alta",W15="Moderado"),AND(S15="Muy Alta",W15="Mayor")),"Alto",IF(OR(AND(S15="Muy Baja",W15="Catastrófico"),AND(S15="Baja",W15="Catastrófico"),AND(S15="Media",W15="Catastrófico"),AND(S15="Alta",W15="Catastrófico"),AND(S15="Muy Alta",W15="Catastrófico")),"Extremo",""))))</f>
        <v>Alto</v>
      </c>
      <c r="Z15" s="286"/>
      <c r="AA15" s="286"/>
      <c r="AB15" s="274" t="str">
        <f t="shared" ref="AB15" si="8">IF(AND(Z15="Rara Vez",AA15="Insignificante"),("BAJA"),IF(AND(Z15="Rara Vez",AA15="Menor"),("BAJA"),IF(AND(Z15="Rara Vez",AA15="Moderado"),("MODERADA"),IF(AND(Z15="Rara Vez",AA15="Mayor"),("ALTA"),IF(AND(Z15="Improbable",AA15="Insignificante"),("BAJA"),IF(AND(Z15="Improbable",AA15="Menor"),("BAJA"),IF(AND(Z15="Improbable",AA15="Moderado"),("MODERADA"),IF(AND(Z15="Improbable",AA15="Mayor"),("ALTA"),IF(AND(Z15="Posible",AA15="Insignificante"),("BAJA"),IF(AND(Z15="Posible",AA15="Menor"),("MODERADA"),IF(AND(Z15="Posible",AA15="Moderado"),("ALTA"),IF(AND(Z15="Posible",AA15="Mayor"),("EXTREMA"),IF(AND(Z15="Probable",AA15="Insignificante"),("MODERADA"),IF(AND(Z15="Probable",AA15="Menor"),("ALTA"),IF(AND(Z15="Probable",AA15="Moderado"),("ALTA"),IF(AND(Z15="Probable",AA15="Mayor"),("EXTREMA"),IF(AND(Z15="Casi Seguro",AA15="Insignificante"),("ALTA"),IF(AND(Z15="Casi Seguro",AA15="Menor"),("ALTA"),IF(AND(Z15="Casi Seguro",AA15="Moderado"),("EXTREMA"),IF(AND(Z15="Casi Seguro",AA15="Mayor"),("EXTREMA"),IF(AA15="Catastrófico","EXTREMA","VALORAR")))))))))))))))))))))</f>
        <v>VALORAR</v>
      </c>
      <c r="AC15" s="217">
        <v>1</v>
      </c>
      <c r="AD15" s="218"/>
      <c r="AE15" s="219" t="s">
        <v>1188</v>
      </c>
      <c r="AF15" s="219" t="s">
        <v>1106</v>
      </c>
      <c r="AG15" s="235" t="s">
        <v>941</v>
      </c>
      <c r="AH15" s="219"/>
      <c r="AI15" s="220" t="str">
        <f t="shared" si="1"/>
        <v>Impacto</v>
      </c>
      <c r="AJ15" s="221" t="s">
        <v>294</v>
      </c>
      <c r="AK15" s="221" t="s">
        <v>297</v>
      </c>
      <c r="AL15" s="222" t="str">
        <f t="shared" si="2"/>
        <v>25%</v>
      </c>
      <c r="AM15" s="221" t="s">
        <v>301</v>
      </c>
      <c r="AN15" s="221" t="s">
        <v>306</v>
      </c>
      <c r="AO15" s="221" t="s">
        <v>308</v>
      </c>
      <c r="AP15" s="223">
        <f>IF(ISBLANK(AA15),(IFERROR(IF(AI15="Probabilidad",(T15-(+T15*AL15)),IF(AI15="Impacto",T15,"")),""))," ")</f>
        <v>0.2</v>
      </c>
      <c r="AQ15" s="224" t="str">
        <f>IF(ISBLANK(AA15), (IFERROR(IF(AP15="","",IF(AP15&lt;=0.2,"Muy Baja",IF(AP15&lt;=0.4,"Baja",IF(AP15&lt;=0.6,"Media",IF(AP15&lt;=0.8,"Alta","Muy Alta"))))),""))," ")</f>
        <v>Muy Baja</v>
      </c>
      <c r="AR15" s="223">
        <f t="shared" si="3"/>
        <v>0.2</v>
      </c>
      <c r="AS15" s="225" t="str">
        <f t="shared" si="4"/>
        <v>Moderado</v>
      </c>
      <c r="AT15" s="223">
        <f>IFERROR(IF(AI15="Impacto",(X15-(+X15*AL15)),IF(AI15="Probabilidad",X15,"")),"")</f>
        <v>0.60000000000000009</v>
      </c>
      <c r="AU15" s="226" t="str">
        <f t="shared" si="5"/>
        <v>Moderado</v>
      </c>
      <c r="AV15" s="273"/>
      <c r="AW15" s="275" t="str">
        <f>IF(ISBLANK(AA15), " ", AA15)</f>
        <v xml:space="preserve"> </v>
      </c>
      <c r="AX15" s="274" t="str">
        <f t="shared" ref="AX15" si="9">IF(AND(AV15="Rara Vez",AW15="Insignificante"),("BAJA"),IF(AND(AV15="Rara Vez",AW15="Menor"),("BAJA"),IF(AND(AV15="Rara Vez",AW15="Moderado"),("MODERADA"),IF(AND(AV15="Rara Vez",AW15="Mayor"),("ALTA"),IF(AND(AV15="Improbable",AW15="Insignificante"),("BAJA"),IF(AND(AV15="Improbable",AW15="Menor"),("BAJA"),IF(AND(AV15="Improbable",AW15="Moderado"),("MODERADA"),IF(AND(AV15="Improbable",AW15="Mayor"),("ALTA"),IF(AND(AV15="Posible",AW15="Insignificante"),("BAJA"),IF(AND(AV15="Posible",AW15="Menor"),("MODERADA"),IF(AND(AV15="Posible",AW15="Moderado"),("ALTA"),IF(AND(AV15="Posible",AW15="Mayor"),("EXTREMA"),IF(AND(AV15="Probable",AW15="Insignificante"),("MODERADA"),IF(AND(AV15="Probable",AW15="Menor"),("ALTA"),IF(AND(AV15="Probable",AW15="Moderado"),("ALTA"),IF(AND(AV15="Probable",AW15="Mayor"),("EXTREMA"),IF(AND(AV15="Casi Seguro",AW15="Insignificante"),("ALTA"),IF(AND(AV15="Casi Seguro",AW15="Menor"),("ALTA"),IF(AND(AV15="Casi Seguro",AW15="Moderado"),("EXTREMA"),IF(AND(AV15="Casi Seguro",AW15="Mayor"),("EXTREMA"),IF(AW15="Catastrófico","EXTREMA","VALORAR")))))))))))))))))))))</f>
        <v>VALORAR</v>
      </c>
      <c r="AY15" s="261" t="s">
        <v>314</v>
      </c>
      <c r="AZ15" s="228"/>
      <c r="BA15" s="229"/>
      <c r="BB15" s="216"/>
      <c r="BC15" s="216"/>
      <c r="BD15" s="230"/>
      <c r="BE15" s="230"/>
      <c r="BF15" s="230"/>
      <c r="BG15" s="227"/>
      <c r="BH15" s="276"/>
      <c r="BI15" s="216"/>
      <c r="BJ15" s="216"/>
      <c r="BK15" s="216"/>
      <c r="BL15" s="216"/>
      <c r="BM15" s="216"/>
      <c r="BN15" s="216"/>
      <c r="BO15" s="216"/>
      <c r="BP15" s="216"/>
      <c r="BQ15" s="216"/>
      <c r="BR15" s="216"/>
      <c r="BS15" s="216"/>
      <c r="BT15" s="216"/>
      <c r="BU15" s="216"/>
      <c r="BV15" s="216"/>
      <c r="BW15" s="216"/>
      <c r="BX15" s="216"/>
      <c r="BY15" s="216"/>
      <c r="BZ15" s="216"/>
      <c r="CA15" s="216"/>
      <c r="CB15" s="216"/>
      <c r="CC15" s="216"/>
      <c r="CD15" s="216"/>
      <c r="CE15" s="216"/>
      <c r="CF15" s="216"/>
      <c r="CG15" s="216"/>
      <c r="CH15" s="216"/>
      <c r="CI15" s="216"/>
      <c r="CJ15" s="216"/>
      <c r="CK15" s="216"/>
      <c r="CL15" s="216"/>
    </row>
    <row r="16" spans="1:90" s="231" customFormat="1" ht="14.5" hidden="1" customHeight="1">
      <c r="A16" s="262"/>
      <c r="B16" s="277"/>
      <c r="C16" s="289"/>
      <c r="D16" s="289"/>
      <c r="E16" s="289"/>
      <c r="F16" s="289"/>
      <c r="G16" s="279"/>
      <c r="H16" s="276"/>
      <c r="I16" s="276"/>
      <c r="J16" s="276"/>
      <c r="K16" s="276"/>
      <c r="L16" s="281"/>
      <c r="M16" s="276"/>
      <c r="N16" s="276"/>
      <c r="O16" s="266"/>
      <c r="P16" s="266"/>
      <c r="Q16" s="266"/>
      <c r="R16" s="266"/>
      <c r="S16" s="267"/>
      <c r="T16" s="284"/>
      <c r="U16" s="287"/>
      <c r="V16" s="288"/>
      <c r="W16" s="283"/>
      <c r="X16" s="284"/>
      <c r="Y16" s="285"/>
      <c r="Z16" s="286"/>
      <c r="AA16" s="286"/>
      <c r="AB16" s="274"/>
      <c r="AC16" s="217">
        <v>2</v>
      </c>
      <c r="AD16" s="218"/>
      <c r="AE16" s="219"/>
      <c r="AF16" s="219"/>
      <c r="AG16" s="235"/>
      <c r="AH16" s="219"/>
      <c r="AI16" s="220" t="str">
        <f t="shared" si="1"/>
        <v/>
      </c>
      <c r="AJ16" s="221"/>
      <c r="AK16" s="221"/>
      <c r="AL16" s="222" t="str">
        <f t="shared" si="2"/>
        <v/>
      </c>
      <c r="AM16" s="221"/>
      <c r="AN16" s="221"/>
      <c r="AO16" s="221"/>
      <c r="AP16" s="223" t="str">
        <f>IF(ISBLANK(AA15),(IFERROR(IF(AND(AI15="Probabilidad",AI16="Probabilidad"),(AR15-(+AR15*AL16)),IF(AI16="Probabilidad",(T15-(+T15*AL16)),IF(AI16="Impacto",AR15,""))),""))," ")</f>
        <v/>
      </c>
      <c r="AQ16" s="224" t="str">
        <f>IF(ISBLANK(AA15),(IFERROR(IF(AP16="","",IF(AP16&lt;=0.2,"Muy Baja",IF(AP16&lt;=0.4,"Baja",IF(AP16&lt;=0.6,"Media",IF(AP16&lt;=0.8,"Alta","Muy Alta"))))),""))," ")</f>
        <v/>
      </c>
      <c r="AR16" s="223" t="str">
        <f t="shared" si="3"/>
        <v/>
      </c>
      <c r="AS16" s="225" t="str">
        <f t="shared" si="4"/>
        <v/>
      </c>
      <c r="AT16" s="223" t="str">
        <f>IFERROR(IF(AND(AI15="Impacto",AI16="Impacto"),(AT15-(+AT15*AL16)),IF(AI16="Impacto",(X15-(+X15*AL16)),IF(AI16="Probabilidad",AT15,""))),"")</f>
        <v/>
      </c>
      <c r="AU16" s="226" t="str">
        <f t="shared" si="5"/>
        <v/>
      </c>
      <c r="AV16" s="273"/>
      <c r="AW16" s="275"/>
      <c r="AX16" s="274"/>
      <c r="AY16" s="261"/>
      <c r="AZ16" s="228"/>
      <c r="BA16" s="229"/>
      <c r="BB16" s="216"/>
      <c r="BC16" s="216"/>
      <c r="BD16" s="230"/>
      <c r="BE16" s="230"/>
      <c r="BF16" s="230"/>
      <c r="BG16" s="227"/>
      <c r="BH16" s="276"/>
      <c r="BI16" s="216"/>
      <c r="BJ16" s="216"/>
      <c r="BK16" s="216"/>
      <c r="BL16" s="216"/>
      <c r="BM16" s="216"/>
      <c r="BN16" s="216"/>
      <c r="BO16" s="216"/>
      <c r="BP16" s="216"/>
      <c r="BQ16" s="216"/>
      <c r="BR16" s="216"/>
      <c r="BS16" s="216"/>
      <c r="BT16" s="216"/>
      <c r="BU16" s="216"/>
      <c r="BV16" s="216"/>
      <c r="BW16" s="216"/>
      <c r="BX16" s="216"/>
      <c r="BY16" s="216"/>
      <c r="BZ16" s="216"/>
      <c r="CA16" s="216"/>
      <c r="CB16" s="216"/>
      <c r="CC16" s="216"/>
      <c r="CD16" s="216"/>
      <c r="CE16" s="216"/>
      <c r="CF16" s="216"/>
      <c r="CG16" s="216"/>
      <c r="CH16" s="216"/>
      <c r="CI16" s="216"/>
      <c r="CJ16" s="216"/>
      <c r="CK16" s="216"/>
      <c r="CL16" s="216"/>
    </row>
    <row r="17" spans="1:90" s="231" customFormat="1" ht="14.5" hidden="1" customHeight="1">
      <c r="A17" s="262"/>
      <c r="B17" s="277"/>
      <c r="C17" s="289"/>
      <c r="D17" s="289"/>
      <c r="E17" s="289"/>
      <c r="F17" s="289"/>
      <c r="G17" s="279"/>
      <c r="H17" s="276"/>
      <c r="I17" s="276"/>
      <c r="J17" s="276"/>
      <c r="K17" s="276"/>
      <c r="L17" s="281"/>
      <c r="M17" s="276"/>
      <c r="N17" s="276"/>
      <c r="O17" s="266"/>
      <c r="P17" s="266"/>
      <c r="Q17" s="266"/>
      <c r="R17" s="266"/>
      <c r="S17" s="267"/>
      <c r="T17" s="284"/>
      <c r="U17" s="287"/>
      <c r="V17" s="288"/>
      <c r="W17" s="283"/>
      <c r="X17" s="284"/>
      <c r="Y17" s="285"/>
      <c r="Z17" s="286"/>
      <c r="AA17" s="286"/>
      <c r="AB17" s="274"/>
      <c r="AC17" s="217">
        <v>3</v>
      </c>
      <c r="AD17" s="218"/>
      <c r="AE17" s="219"/>
      <c r="AF17" s="219"/>
      <c r="AG17" s="235"/>
      <c r="AH17" s="219"/>
      <c r="AI17" s="220" t="str">
        <f t="shared" si="1"/>
        <v/>
      </c>
      <c r="AJ17" s="221"/>
      <c r="AK17" s="221"/>
      <c r="AL17" s="222" t="str">
        <f t="shared" si="2"/>
        <v/>
      </c>
      <c r="AM17" s="221"/>
      <c r="AN17" s="221"/>
      <c r="AO17" s="221"/>
      <c r="AP17" s="223" t="str">
        <f>IF(ISBLANK(AA15),(IFERROR(IF(AND(AI16="Probabilidad",AI17="Probabilidad"),(AR16-(+AR16*AL17)),IF(AND(AI16="Impacto",AI17="Probabilidad"),(AR15-(+AR15*AL17)),IF(AI17="Impacto",AR16,""))),""))," ")</f>
        <v/>
      </c>
      <c r="AQ17" s="224" t="str">
        <f>IF(ISBLANK(AA15),(IFERROR(IF(AP17="","",IF(AP17&lt;=0.2,"Muy Baja",IF(AP17&lt;=0.4,"Baja",IF(AP17&lt;=0.6,"Media",IF(AP17&lt;=0.8,"Alta","Muy Alta"))))),""))," ")</f>
        <v/>
      </c>
      <c r="AR17" s="223" t="str">
        <f t="shared" si="3"/>
        <v/>
      </c>
      <c r="AS17" s="225" t="str">
        <f t="shared" si="4"/>
        <v/>
      </c>
      <c r="AT17" s="223" t="str">
        <f>IFERROR(IF(AND(AI16="Impacto",AI17="Impacto"),(AT16-(+AT16*AL17)),IF(AND(AI16="Probabilidad",AI17="Impacto"),(AT15-(+AT15*AL17)),IF(AI17="Probabilidad",AT16,""))),"")</f>
        <v/>
      </c>
      <c r="AU17" s="226" t="str">
        <f t="shared" si="5"/>
        <v/>
      </c>
      <c r="AV17" s="273"/>
      <c r="AW17" s="275"/>
      <c r="AX17" s="274"/>
      <c r="AY17" s="261"/>
      <c r="AZ17" s="228"/>
      <c r="BA17" s="229"/>
      <c r="BB17" s="216"/>
      <c r="BC17" s="216"/>
      <c r="BD17" s="230"/>
      <c r="BE17" s="230"/>
      <c r="BF17" s="230"/>
      <c r="BG17" s="227"/>
      <c r="BH17" s="276"/>
      <c r="BI17" s="216"/>
      <c r="BJ17" s="216"/>
      <c r="BK17" s="216"/>
      <c r="BL17" s="216"/>
      <c r="BM17" s="216"/>
      <c r="BN17" s="216"/>
      <c r="BO17" s="216"/>
      <c r="BP17" s="216"/>
      <c r="BQ17" s="216"/>
      <c r="BR17" s="216"/>
      <c r="BS17" s="216"/>
      <c r="BT17" s="216"/>
      <c r="BU17" s="216"/>
      <c r="BV17" s="216"/>
      <c r="BW17" s="216"/>
      <c r="BX17" s="216"/>
      <c r="BY17" s="216"/>
      <c r="BZ17" s="216"/>
      <c r="CA17" s="216"/>
      <c r="CB17" s="216"/>
      <c r="CC17" s="216"/>
      <c r="CD17" s="216"/>
      <c r="CE17" s="216"/>
      <c r="CF17" s="216"/>
      <c r="CG17" s="216"/>
      <c r="CH17" s="216"/>
      <c r="CI17" s="216"/>
      <c r="CJ17" s="216"/>
      <c r="CK17" s="216"/>
      <c r="CL17" s="216"/>
    </row>
    <row r="18" spans="1:90" s="231" customFormat="1" ht="14.5" hidden="1" customHeight="1">
      <c r="A18" s="262"/>
      <c r="B18" s="277"/>
      <c r="C18" s="289"/>
      <c r="D18" s="289"/>
      <c r="E18" s="289"/>
      <c r="F18" s="289"/>
      <c r="G18" s="279"/>
      <c r="H18" s="276"/>
      <c r="I18" s="276"/>
      <c r="J18" s="276"/>
      <c r="K18" s="276"/>
      <c r="L18" s="281"/>
      <c r="M18" s="276"/>
      <c r="N18" s="276"/>
      <c r="O18" s="266"/>
      <c r="P18" s="266"/>
      <c r="Q18" s="266"/>
      <c r="R18" s="266"/>
      <c r="S18" s="267"/>
      <c r="T18" s="284"/>
      <c r="U18" s="287"/>
      <c r="V18" s="288"/>
      <c r="W18" s="283"/>
      <c r="X18" s="284"/>
      <c r="Y18" s="285"/>
      <c r="Z18" s="286"/>
      <c r="AA18" s="286"/>
      <c r="AB18" s="274"/>
      <c r="AC18" s="217">
        <v>4</v>
      </c>
      <c r="AD18" s="218"/>
      <c r="AE18" s="219"/>
      <c r="AF18" s="219"/>
      <c r="AG18" s="235"/>
      <c r="AH18" s="219"/>
      <c r="AI18" s="220" t="str">
        <f t="shared" si="1"/>
        <v/>
      </c>
      <c r="AJ18" s="221"/>
      <c r="AK18" s="221"/>
      <c r="AL18" s="222" t="str">
        <f t="shared" si="2"/>
        <v/>
      </c>
      <c r="AM18" s="221"/>
      <c r="AN18" s="221"/>
      <c r="AO18" s="221"/>
      <c r="AP18" s="223" t="str">
        <f>IF(ISBLANK(AA15),(IFERROR(IF(AND(AI17="Probabilidad",AI18="Probabilidad"),(AR17-(+AR17*AL18)),IF(AND(AI17="Impacto",AI18="Probabilidad"),(AR16-(+AR16*AL18)),IF(AI18="Impacto",AR17,""))),""))," ")</f>
        <v/>
      </c>
      <c r="AQ18" s="224" t="str">
        <f>IF(ISBLANK(AA15),(IFERROR(IF(AP18="","",IF(AP18&lt;=0.2,"Muy Baja",IF(AP18&lt;=0.4,"Baja",IF(AP18&lt;=0.6,"Media",IF(AP18&lt;=0.8,"Alta","Muy Alta"))))),""))," ")</f>
        <v/>
      </c>
      <c r="AR18" s="223" t="str">
        <f t="shared" si="3"/>
        <v/>
      </c>
      <c r="AS18" s="225" t="str">
        <f t="shared" si="4"/>
        <v/>
      </c>
      <c r="AT18" s="223" t="str">
        <f>IFERROR(IF(AND(AI17="Impacto",AI18="Impacto"),(AT17-(+AT17*AL18)),IF(AND(AI17="Probabilidad",AI18="Impacto"),(AT16-(+AT16*AL18)),IF(AI18="Probabilidad",AT17,""))),"")</f>
        <v/>
      </c>
      <c r="AU18" s="226" t="str">
        <f t="shared" si="5"/>
        <v/>
      </c>
      <c r="AV18" s="273"/>
      <c r="AW18" s="275"/>
      <c r="AX18" s="274"/>
      <c r="AY18" s="261"/>
      <c r="AZ18" s="228"/>
      <c r="BA18" s="229"/>
      <c r="BB18" s="216"/>
      <c r="BC18" s="216"/>
      <c r="BD18" s="230"/>
      <c r="BE18" s="230"/>
      <c r="BF18" s="230"/>
      <c r="BG18" s="227"/>
      <c r="BH18" s="276"/>
      <c r="BI18" s="216"/>
      <c r="BJ18" s="216"/>
      <c r="BK18" s="216"/>
      <c r="BL18" s="216"/>
      <c r="BM18" s="216"/>
      <c r="BN18" s="216"/>
      <c r="BO18" s="216"/>
      <c r="BP18" s="216"/>
      <c r="BQ18" s="216"/>
      <c r="BR18" s="216"/>
      <c r="BS18" s="216"/>
      <c r="BT18" s="216"/>
      <c r="BU18" s="216"/>
      <c r="BV18" s="216"/>
      <c r="BW18" s="216"/>
      <c r="BX18" s="216"/>
      <c r="BY18" s="216"/>
      <c r="BZ18" s="216"/>
      <c r="CA18" s="216"/>
      <c r="CB18" s="216"/>
      <c r="CC18" s="216"/>
      <c r="CD18" s="216"/>
      <c r="CE18" s="216"/>
      <c r="CF18" s="216"/>
      <c r="CG18" s="216"/>
      <c r="CH18" s="216"/>
      <c r="CI18" s="216"/>
      <c r="CJ18" s="216"/>
      <c r="CK18" s="216"/>
      <c r="CL18" s="216"/>
    </row>
    <row r="19" spans="1:90" s="231" customFormat="1" ht="14.5" hidden="1" customHeight="1">
      <c r="A19" s="262"/>
      <c r="B19" s="277"/>
      <c r="C19" s="289"/>
      <c r="D19" s="289"/>
      <c r="E19" s="289"/>
      <c r="F19" s="289"/>
      <c r="G19" s="279"/>
      <c r="H19" s="276"/>
      <c r="I19" s="276"/>
      <c r="J19" s="276"/>
      <c r="K19" s="276"/>
      <c r="L19" s="281"/>
      <c r="M19" s="276"/>
      <c r="N19" s="276"/>
      <c r="O19" s="266"/>
      <c r="P19" s="266"/>
      <c r="Q19" s="266"/>
      <c r="R19" s="266"/>
      <c r="S19" s="267"/>
      <c r="T19" s="284"/>
      <c r="U19" s="287"/>
      <c r="V19" s="288"/>
      <c r="W19" s="283"/>
      <c r="X19" s="284"/>
      <c r="Y19" s="285"/>
      <c r="Z19" s="286"/>
      <c r="AA19" s="286"/>
      <c r="AB19" s="274"/>
      <c r="AC19" s="217">
        <v>5</v>
      </c>
      <c r="AD19" s="218"/>
      <c r="AE19" s="219"/>
      <c r="AF19" s="219"/>
      <c r="AG19" s="235"/>
      <c r="AH19" s="219"/>
      <c r="AI19" s="220" t="str">
        <f t="shared" si="1"/>
        <v/>
      </c>
      <c r="AJ19" s="221"/>
      <c r="AK19" s="221"/>
      <c r="AL19" s="222" t="str">
        <f t="shared" si="2"/>
        <v/>
      </c>
      <c r="AM19" s="221"/>
      <c r="AN19" s="221"/>
      <c r="AO19" s="221"/>
      <c r="AP19" s="223" t="str">
        <f>IF(ISBLANK(AA15),(IFERROR(IF(AND(AI18="Probabilidad",AI19="Probabilidad"),(AR18-(+AR18*AL19)),IF(AND(AI18="Impacto",AI19="Probabilidad"),(AR17-(+AR17*AL19)),IF(AI19="Impacto",AR18,""))),""))," ")</f>
        <v/>
      </c>
      <c r="AQ19" s="224" t="str">
        <f>IF(ISBLANK(AA15),(IFERROR(IF(AP19="","",IF(AP19&lt;=0.2,"Muy Baja",IF(AP19&lt;=0.4,"Baja",IF(AP19&lt;=0.6,"Media",IF(AP19&lt;=0.8,"Alta","Muy Alta"))))),""))," ")</f>
        <v/>
      </c>
      <c r="AR19" s="223" t="str">
        <f t="shared" si="3"/>
        <v/>
      </c>
      <c r="AS19" s="225" t="str">
        <f t="shared" si="4"/>
        <v/>
      </c>
      <c r="AT19" s="223" t="str">
        <f>IFERROR(IF(AND(AI18="Impacto",AI19="Impacto"),(AT18-(+AT18*AL19)),IF(AND(AI18="Probabilidad",AI19="Impacto"),(AT17-(+AT17*AL19)),IF(AI19="Probabilidad",AT18,""))),"")</f>
        <v/>
      </c>
      <c r="AU19" s="226" t="str">
        <f t="shared" si="5"/>
        <v/>
      </c>
      <c r="AV19" s="273"/>
      <c r="AW19" s="275"/>
      <c r="AX19" s="274"/>
      <c r="AY19" s="261"/>
      <c r="AZ19" s="228"/>
      <c r="BA19" s="229"/>
      <c r="BB19" s="216"/>
      <c r="BC19" s="216"/>
      <c r="BD19" s="230"/>
      <c r="BE19" s="230"/>
      <c r="BF19" s="230"/>
      <c r="BG19" s="227"/>
      <c r="BH19" s="27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row>
    <row r="20" spans="1:90" s="231" customFormat="1" ht="14.5" hidden="1" customHeight="1">
      <c r="A20" s="262"/>
      <c r="B20" s="277"/>
      <c r="C20" s="289"/>
      <c r="D20" s="289"/>
      <c r="E20" s="289"/>
      <c r="F20" s="289"/>
      <c r="G20" s="279"/>
      <c r="H20" s="276"/>
      <c r="I20" s="276"/>
      <c r="J20" s="276"/>
      <c r="K20" s="276"/>
      <c r="L20" s="282"/>
      <c r="M20" s="276"/>
      <c r="N20" s="276"/>
      <c r="O20" s="266"/>
      <c r="P20" s="266"/>
      <c r="Q20" s="266"/>
      <c r="R20" s="266"/>
      <c r="S20" s="267"/>
      <c r="T20" s="284"/>
      <c r="U20" s="287"/>
      <c r="V20" s="288"/>
      <c r="W20" s="283"/>
      <c r="X20" s="284"/>
      <c r="Y20" s="285"/>
      <c r="Z20" s="286"/>
      <c r="AA20" s="286"/>
      <c r="AB20" s="274"/>
      <c r="AC20" s="217">
        <v>6</v>
      </c>
      <c r="AD20" s="218"/>
      <c r="AE20" s="219"/>
      <c r="AF20" s="219"/>
      <c r="AG20" s="235"/>
      <c r="AH20" s="219"/>
      <c r="AI20" s="220" t="str">
        <f t="shared" si="1"/>
        <v/>
      </c>
      <c r="AJ20" s="221"/>
      <c r="AK20" s="221"/>
      <c r="AL20" s="222" t="str">
        <f t="shared" si="2"/>
        <v/>
      </c>
      <c r="AM20" s="221"/>
      <c r="AN20" s="221"/>
      <c r="AO20" s="221"/>
      <c r="AP20" s="223" t="str">
        <f>IF(ISBLANK(AA15),(IFERROR(IF(AND(AI18="Probabilidad",AI20="Probabilidad"),(AR18-(+AR18*AL20)),IF(AND(AI18="Impacto",AI20="Probabilidad"),(AR17-(+AR17*AL20)),IF(AI20="Impacto",AR18,""))),""))," ")</f>
        <v/>
      </c>
      <c r="AQ20" s="224" t="str">
        <f>IF(ISBLANK(AA15),(IFERROR(IF(AP20="","",IF(AP20&lt;=0.2,"Muy Baja",IF(AP20&lt;=0.4,"Baja",IF(AP20&lt;=0.6,"Media",IF(AP20&lt;=0.8,"Alta","Muy Alta"))))),"")), " ")</f>
        <v/>
      </c>
      <c r="AR20" s="223" t="str">
        <f t="shared" si="3"/>
        <v/>
      </c>
      <c r="AS20" s="225" t="str">
        <f t="shared" si="4"/>
        <v/>
      </c>
      <c r="AT20" s="223" t="str">
        <f>IFERROR(IF(AND(AI19="Impacto",AI20="Impacto"),(AT18-(+AT19*AL20)),IF(AND(AI18="Probabilidad",AI20="Impacto"),(AT17-(+AT17*AL20)),IF(AI20="Probabilidad",AT18,""))),"")</f>
        <v/>
      </c>
      <c r="AU20" s="226" t="str">
        <f t="shared" si="5"/>
        <v/>
      </c>
      <c r="AV20" s="273"/>
      <c r="AW20" s="275"/>
      <c r="AX20" s="274"/>
      <c r="AY20" s="261"/>
      <c r="AZ20" s="228"/>
      <c r="BA20" s="229"/>
      <c r="BB20" s="216"/>
      <c r="BC20" s="216"/>
      <c r="BD20" s="230"/>
      <c r="BE20" s="230"/>
      <c r="BF20" s="230"/>
      <c r="BG20" s="227"/>
      <c r="BH20" s="27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6"/>
      <c r="CF20" s="216"/>
      <c r="CG20" s="216"/>
      <c r="CH20" s="216"/>
      <c r="CI20" s="216"/>
      <c r="CJ20" s="216"/>
      <c r="CK20" s="216"/>
      <c r="CL20" s="216"/>
    </row>
    <row r="21" spans="1:90" s="231" customFormat="1" ht="69.5" hidden="1" customHeight="1">
      <c r="A21" s="262">
        <v>3</v>
      </c>
      <c r="B21" s="277" t="s">
        <v>1052</v>
      </c>
      <c r="C21" s="289" t="s">
        <v>1053</v>
      </c>
      <c r="D21" s="289"/>
      <c r="E21" s="289"/>
      <c r="F21" s="289" t="s">
        <v>1477</v>
      </c>
      <c r="G21" s="279" t="str">
        <f t="shared" ref="G21" si="10">+K21</f>
        <v>Posibilidad de afectación Económica y Reputacional por Falta de planeación y seguimiento a los componentes técnico y financiero de los proyectos debido al inadecuado seguimiento de proyectos</v>
      </c>
      <c r="H21" s="276" t="s">
        <v>1097</v>
      </c>
      <c r="I21" s="276" t="s">
        <v>1090</v>
      </c>
      <c r="J21" s="276" t="s">
        <v>1094</v>
      </c>
      <c r="K21" s="276" t="str">
        <f t="shared" ref="K21" si="11">CONCATENATE("Posibilidad de afectación"," ",H21," por ",I21," ",J21)</f>
        <v>Posibilidad de afectación Económica y Reputacional por Falta de planeación y seguimiento a los componentes técnico y financiero de los proyectos debido al inadecuado seguimiento de proyectos</v>
      </c>
      <c r="L21" s="280" t="s">
        <v>101</v>
      </c>
      <c r="M21" s="276" t="s">
        <v>809</v>
      </c>
      <c r="N21" s="276">
        <v>12</v>
      </c>
      <c r="O21" s="266"/>
      <c r="P21" s="266"/>
      <c r="Q21" s="266"/>
      <c r="R21" s="266"/>
      <c r="S21" s="267" t="str">
        <f>IF(ISBLANK(Z21),(IF(N21&lt;=0,"",IF(N21&lt;=2,"Muy Baja",IF(N21&lt;=24,"Baja",IF(N21&lt;=500,"Media",IF(N21&lt;=5000,"Alta","Muy Alta"))))))," ")</f>
        <v>Baja</v>
      </c>
      <c r="T21" s="284">
        <f>IF(ISBLANK(Z21),(IF(S21="","",IF(S21="Muy Baja",20%,IF(S21="Baja",40%,IF(S21="Media",60%,IF(S21="Alta",80%,IF(S21="Muy Alta",100%,0)))))))," ")</f>
        <v>0.4</v>
      </c>
      <c r="U21" s="287" t="s">
        <v>925</v>
      </c>
      <c r="V21" s="288" t="str">
        <f>IF(U21&gt;0,IF(NOT(ISERROR(MATCH(U21,'Listados Datos'!$N$3:$N$4,0))),'Listados Datos'!$N$6&amp;"Por favor no seleccionar este criterios de impacto (Afectación Económica o presupuestal y/o Pérdida Reputacional)",'Listados Datos'!$N$7),"")</f>
        <v>✔</v>
      </c>
      <c r="W21" s="283" t="str">
        <f>IF(OR(U21='Listados Datos'!$R$3,U21='Listados Datos'!$S$3),"Leve",IF(OR(U21='Listados Datos'!$R$4,U21='Listados Datos'!$S$4),"Menor",IF(OR(U21='Listados Datos'!$R$5,U21='Listados Datos'!$S$5),"Moderado",IF(OR(U21='Listados Datos'!$R$6,U21='Listados Datos'!$S$6),"Mayor",IF(OR(U21='Listados Datos'!$R$7,U21='Listados Datos'!$S$7),"Catastrófico","")))))</f>
        <v>Mayor</v>
      </c>
      <c r="X21" s="284">
        <f>IF(W21="","",IF(W21="Leve",20%,IF(W21="Menor",40%,IF(W21="Moderado",60%,IF(W21="Mayor",80%,IF(W21="Catastrófico",100%,0))))))</f>
        <v>0.8</v>
      </c>
      <c r="Y21" s="285" t="str">
        <f>IF(OR(AND(S21="Muy Baja",W21="Leve"),AND(S21="Muy Baja",W21="Menor"),AND(S21="Baja",W21="Leve")),"Bajo",IF(OR(AND(S21="Muy baja",W21="Moderado"),AND(S21="Baja",W21="Menor"),AND(S21="Baja",W21="Moderado"),AND(S21="Media",W21="Leve"),AND(S21="Media",W21="Menor"),AND(S21="Media",W21="Moderado"),AND(S21="Alta",W21="Leve"),AND(S21="Alta",W21="Menor")),"Moderado",IF(OR(AND(S21="Muy Baja",W21="Mayor"),AND(S21="Baja",W21="Mayor"),AND(S21="Media",W21="Mayor"),AND(S21="Alta",W21="Moderado"),AND(S21="Alta",W21="Mayor"),AND(S21="Muy Alta",W21="Leve"),AND(S21="Muy Alta",W21="Menor"),AND(S21="Muy Alta",W21="Moderado"),AND(S21="Muy Alta",W21="Mayor")),"Alto",IF(OR(AND(S21="Muy Baja",W21="Catastrófico"),AND(S21="Baja",W21="Catastrófico"),AND(S21="Media",W21="Catastrófico"),AND(S21="Alta",W21="Catastrófico"),AND(S21="Muy Alta",W21="Catastrófico")),"Extremo",""))))</f>
        <v>Alto</v>
      </c>
      <c r="Z21" s="286"/>
      <c r="AA21" s="286"/>
      <c r="AB21" s="274" t="str">
        <f t="shared" ref="AB21" si="12">IF(AND(Z21="Rara Vez",AA21="Insignificante"),("BAJA"),IF(AND(Z21="Rara Vez",AA21="Menor"),("BAJA"),IF(AND(Z21="Rara Vez",AA21="Moderado"),("MODERADA"),IF(AND(Z21="Rara Vez",AA21="Mayor"),("ALTA"),IF(AND(Z21="Improbable",AA21="Insignificante"),("BAJA"),IF(AND(Z21="Improbable",AA21="Menor"),("BAJA"),IF(AND(Z21="Improbable",AA21="Moderado"),("MODERADA"),IF(AND(Z21="Improbable",AA21="Mayor"),("ALTA"),IF(AND(Z21="Posible",AA21="Insignificante"),("BAJA"),IF(AND(Z21="Posible",AA21="Menor"),("MODERADA"),IF(AND(Z21="Posible",AA21="Moderado"),("ALTA"),IF(AND(Z21="Posible",AA21="Mayor"),("EXTREMA"),IF(AND(Z21="Probable",AA21="Insignificante"),("MODERADA"),IF(AND(Z21="Probable",AA21="Menor"),("ALTA"),IF(AND(Z21="Probable",AA21="Moderado"),("ALTA"),IF(AND(Z21="Probable",AA21="Mayor"),("EXTREMA"),IF(AND(Z21="Casi Seguro",AA21="Insignificante"),("ALTA"),IF(AND(Z21="Casi Seguro",AA21="Menor"),("ALTA"),IF(AND(Z21="Casi Seguro",AA21="Moderado"),("EXTREMA"),IF(AND(Z21="Casi Seguro",AA21="Mayor"),("EXTREMA"),IF(AA21="Catastrófico","EXTREMA","VALORAR")))))))))))))))))))))</f>
        <v>VALORAR</v>
      </c>
      <c r="AC21" s="217">
        <v>1</v>
      </c>
      <c r="AD21" s="218"/>
      <c r="AE21" s="219" t="s">
        <v>1189</v>
      </c>
      <c r="AF21" s="219" t="s">
        <v>1107</v>
      </c>
      <c r="AG21" s="235" t="s">
        <v>938</v>
      </c>
      <c r="AH21" s="219"/>
      <c r="AI21" s="220" t="str">
        <f t="shared" si="1"/>
        <v>Impacto</v>
      </c>
      <c r="AJ21" s="221" t="s">
        <v>294</v>
      </c>
      <c r="AK21" s="221" t="s">
        <v>297</v>
      </c>
      <c r="AL21" s="222" t="str">
        <f t="shared" si="2"/>
        <v>25%</v>
      </c>
      <c r="AM21" s="221" t="s">
        <v>301</v>
      </c>
      <c r="AN21" s="221" t="s">
        <v>305</v>
      </c>
      <c r="AO21" s="221" t="s">
        <v>308</v>
      </c>
      <c r="AP21" s="223">
        <f>IF(ISBLANK(AA21),(IFERROR(IF(AI21="Probabilidad",(T21-(+T21*AL21)),IF(AI21="Impacto",T21,"")),""))," ")</f>
        <v>0.4</v>
      </c>
      <c r="AQ21" s="224" t="str">
        <f>IF(ISBLANK(AA21), (IFERROR(IF(AP21="","",IF(AP21&lt;=0.2,"Muy Baja",IF(AP21&lt;=0.4,"Baja",IF(AP21&lt;=0.6,"Media",IF(AP21&lt;=0.8,"Alta","Muy Alta"))))),""))," ")</f>
        <v>Baja</v>
      </c>
      <c r="AR21" s="223">
        <f t="shared" si="3"/>
        <v>0.4</v>
      </c>
      <c r="AS21" s="225" t="str">
        <f t="shared" si="4"/>
        <v>Moderado</v>
      </c>
      <c r="AT21" s="223">
        <f>IFERROR(IF(AI21="Impacto",(X21-(+X21*AL21)),IF(AI21="Probabilidad",X21,"")),"")</f>
        <v>0.60000000000000009</v>
      </c>
      <c r="AU21" s="226" t="str">
        <f t="shared" si="5"/>
        <v>Moderado</v>
      </c>
      <c r="AV21" s="273"/>
      <c r="AW21" s="275" t="str">
        <f>IF(ISBLANK(AA21), " ", AA21)</f>
        <v xml:space="preserve"> </v>
      </c>
      <c r="AX21" s="274" t="str">
        <f t="shared" ref="AX21" si="13">IF(AND(AV21="Rara Vez",AW21="Insignificante"),("BAJA"),IF(AND(AV21="Rara Vez",AW21="Menor"),("BAJA"),IF(AND(AV21="Rara Vez",AW21="Moderado"),("MODERADA"),IF(AND(AV21="Rara Vez",AW21="Mayor"),("ALTA"),IF(AND(AV21="Improbable",AW21="Insignificante"),("BAJA"),IF(AND(AV21="Improbable",AW21="Menor"),("BAJA"),IF(AND(AV21="Improbable",AW21="Moderado"),("MODERADA"),IF(AND(AV21="Improbable",AW21="Mayor"),("ALTA"),IF(AND(AV21="Posible",AW21="Insignificante"),("BAJA"),IF(AND(AV21="Posible",AW21="Menor"),("MODERADA"),IF(AND(AV21="Posible",AW21="Moderado"),("ALTA"),IF(AND(AV21="Posible",AW21="Mayor"),("EXTREMA"),IF(AND(AV21="Probable",AW21="Insignificante"),("MODERADA"),IF(AND(AV21="Probable",AW21="Menor"),("ALTA"),IF(AND(AV21="Probable",AW21="Moderado"),("ALTA"),IF(AND(AV21="Probable",AW21="Mayor"),("EXTREMA"),IF(AND(AV21="Casi Seguro",AW21="Insignificante"),("ALTA"),IF(AND(AV21="Casi Seguro",AW21="Menor"),("ALTA"),IF(AND(AV21="Casi Seguro",AW21="Moderado"),("EXTREMA"),IF(AND(AV21="Casi Seguro",AW21="Mayor"),("EXTREMA"),IF(AW21="Catastrófico","EXTREMA","VALORAR")))))))))))))))))))))</f>
        <v>VALORAR</v>
      </c>
      <c r="AY21" s="261" t="s">
        <v>314</v>
      </c>
      <c r="AZ21" s="228"/>
      <c r="BA21" s="229"/>
      <c r="BB21" s="216"/>
      <c r="BC21" s="216"/>
      <c r="BD21" s="230"/>
      <c r="BE21" s="230"/>
      <c r="BF21" s="230"/>
      <c r="BG21" s="227"/>
      <c r="BH21" s="276"/>
      <c r="BI21" s="216"/>
      <c r="BJ21" s="216"/>
      <c r="BK21" s="216"/>
      <c r="BL21" s="216"/>
      <c r="BM21" s="216"/>
      <c r="BN21" s="216"/>
      <c r="BO21" s="216"/>
      <c r="BP21" s="216"/>
      <c r="BQ21" s="216"/>
      <c r="BR21" s="216"/>
      <c r="BS21" s="216"/>
      <c r="BT21" s="216"/>
      <c r="BU21" s="216"/>
      <c r="BV21" s="216"/>
      <c r="BW21" s="216"/>
      <c r="BX21" s="216"/>
      <c r="BY21" s="216"/>
      <c r="BZ21" s="216"/>
      <c r="CA21" s="216"/>
      <c r="CB21" s="216"/>
      <c r="CC21" s="216"/>
      <c r="CD21" s="216"/>
      <c r="CE21" s="216"/>
      <c r="CF21" s="216"/>
      <c r="CG21" s="216"/>
      <c r="CH21" s="216"/>
      <c r="CI21" s="216"/>
      <c r="CJ21" s="216"/>
      <c r="CK21" s="216"/>
      <c r="CL21" s="216"/>
    </row>
    <row r="22" spans="1:90" s="231" customFormat="1" ht="14.5" hidden="1" customHeight="1">
      <c r="A22" s="262"/>
      <c r="B22" s="277"/>
      <c r="C22" s="289"/>
      <c r="D22" s="289"/>
      <c r="E22" s="289"/>
      <c r="F22" s="289"/>
      <c r="G22" s="279"/>
      <c r="H22" s="276"/>
      <c r="I22" s="276"/>
      <c r="J22" s="276"/>
      <c r="K22" s="276"/>
      <c r="L22" s="281"/>
      <c r="M22" s="276"/>
      <c r="N22" s="276"/>
      <c r="O22" s="266"/>
      <c r="P22" s="266"/>
      <c r="Q22" s="266"/>
      <c r="R22" s="266"/>
      <c r="S22" s="267"/>
      <c r="T22" s="284"/>
      <c r="U22" s="287"/>
      <c r="V22" s="288"/>
      <c r="W22" s="283"/>
      <c r="X22" s="284"/>
      <c r="Y22" s="285"/>
      <c r="Z22" s="286"/>
      <c r="AA22" s="286"/>
      <c r="AB22" s="274"/>
      <c r="AC22" s="217">
        <v>2</v>
      </c>
      <c r="AD22" s="218"/>
      <c r="AE22" s="219"/>
      <c r="AF22" s="219"/>
      <c r="AG22" s="235"/>
      <c r="AH22" s="219"/>
      <c r="AI22" s="220" t="str">
        <f t="shared" si="1"/>
        <v/>
      </c>
      <c r="AJ22" s="221"/>
      <c r="AK22" s="221"/>
      <c r="AL22" s="222" t="str">
        <f t="shared" si="2"/>
        <v/>
      </c>
      <c r="AM22" s="221"/>
      <c r="AN22" s="221"/>
      <c r="AO22" s="221"/>
      <c r="AP22" s="223" t="str">
        <f>IF(ISBLANK(AA21),(IFERROR(IF(AND(AI21="Probabilidad",AI22="Probabilidad"),(AR21-(+AR21*AL22)),IF(AI22="Probabilidad",(T21-(+T21*AL22)),IF(AI22="Impacto",AR21,""))),""))," ")</f>
        <v/>
      </c>
      <c r="AQ22" s="224" t="str">
        <f>IF(ISBLANK(AA21),(IFERROR(IF(AP22="","",IF(AP22&lt;=0.2,"Muy Baja",IF(AP22&lt;=0.4,"Baja",IF(AP22&lt;=0.6,"Media",IF(AP22&lt;=0.8,"Alta","Muy Alta"))))),""))," ")</f>
        <v/>
      </c>
      <c r="AR22" s="223" t="str">
        <f t="shared" si="3"/>
        <v/>
      </c>
      <c r="AS22" s="225" t="str">
        <f t="shared" si="4"/>
        <v/>
      </c>
      <c r="AT22" s="223" t="str">
        <f>IFERROR(IF(AND(AI21="Impacto",AI22="Impacto"),(AT21-(+AT21*AL22)),IF(AI22="Impacto",(X21-(+X21*AL22)),IF(AI22="Probabilidad",AT21,""))),"")</f>
        <v/>
      </c>
      <c r="AU22" s="226" t="str">
        <f t="shared" si="5"/>
        <v/>
      </c>
      <c r="AV22" s="273"/>
      <c r="AW22" s="275"/>
      <c r="AX22" s="274"/>
      <c r="AY22" s="261"/>
      <c r="AZ22" s="228"/>
      <c r="BA22" s="229"/>
      <c r="BB22" s="216"/>
      <c r="BC22" s="216"/>
      <c r="BD22" s="230"/>
      <c r="BE22" s="230"/>
      <c r="BF22" s="230"/>
      <c r="BG22" s="227"/>
      <c r="BH22" s="27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row>
    <row r="23" spans="1:90" s="231" customFormat="1" ht="14.5" hidden="1" customHeight="1">
      <c r="A23" s="262"/>
      <c r="B23" s="277"/>
      <c r="C23" s="289"/>
      <c r="D23" s="289"/>
      <c r="E23" s="289"/>
      <c r="F23" s="289"/>
      <c r="G23" s="279"/>
      <c r="H23" s="276"/>
      <c r="I23" s="276"/>
      <c r="J23" s="276"/>
      <c r="K23" s="276"/>
      <c r="L23" s="281"/>
      <c r="M23" s="276"/>
      <c r="N23" s="276"/>
      <c r="O23" s="266"/>
      <c r="P23" s="266"/>
      <c r="Q23" s="266"/>
      <c r="R23" s="266"/>
      <c r="S23" s="267"/>
      <c r="T23" s="284"/>
      <c r="U23" s="287"/>
      <c r="V23" s="288"/>
      <c r="W23" s="283"/>
      <c r="X23" s="284"/>
      <c r="Y23" s="285"/>
      <c r="Z23" s="286"/>
      <c r="AA23" s="286"/>
      <c r="AB23" s="274"/>
      <c r="AC23" s="217">
        <v>3</v>
      </c>
      <c r="AD23" s="218"/>
      <c r="AE23" s="219"/>
      <c r="AF23" s="219"/>
      <c r="AG23" s="235"/>
      <c r="AH23" s="219"/>
      <c r="AI23" s="220" t="str">
        <f t="shared" si="1"/>
        <v/>
      </c>
      <c r="AJ23" s="221"/>
      <c r="AK23" s="221"/>
      <c r="AL23" s="222" t="str">
        <f t="shared" si="2"/>
        <v/>
      </c>
      <c r="AM23" s="221"/>
      <c r="AN23" s="221"/>
      <c r="AO23" s="221"/>
      <c r="AP23" s="223" t="str">
        <f>IF(ISBLANK(AA21),(IFERROR(IF(AND(AI22="Probabilidad",AI23="Probabilidad"),(AR22-(+AR22*AL23)),IF(AND(AI22="Impacto",AI23="Probabilidad"),(AR21-(+AR21*AL23)),IF(AI23="Impacto",AR22,""))),""))," ")</f>
        <v/>
      </c>
      <c r="AQ23" s="224" t="str">
        <f>IF(ISBLANK(AA21),(IFERROR(IF(AP23="","",IF(AP23&lt;=0.2,"Muy Baja",IF(AP23&lt;=0.4,"Baja",IF(AP23&lt;=0.6,"Media",IF(AP23&lt;=0.8,"Alta","Muy Alta"))))),""))," ")</f>
        <v/>
      </c>
      <c r="AR23" s="223" t="str">
        <f t="shared" si="3"/>
        <v/>
      </c>
      <c r="AS23" s="225" t="str">
        <f t="shared" si="4"/>
        <v/>
      </c>
      <c r="AT23" s="223" t="str">
        <f>IFERROR(IF(AND(AI22="Impacto",AI23="Impacto"),(AT22-(+AT22*AL23)),IF(AND(AI22="Probabilidad",AI23="Impacto"),(AT21-(+AT21*AL23)),IF(AI23="Probabilidad",AT22,""))),"")</f>
        <v/>
      </c>
      <c r="AU23" s="226" t="str">
        <f t="shared" si="5"/>
        <v/>
      </c>
      <c r="AV23" s="273"/>
      <c r="AW23" s="275"/>
      <c r="AX23" s="274"/>
      <c r="AY23" s="261"/>
      <c r="AZ23" s="228"/>
      <c r="BA23" s="229"/>
      <c r="BB23" s="216"/>
      <c r="BC23" s="216"/>
      <c r="BD23" s="230"/>
      <c r="BE23" s="230"/>
      <c r="BF23" s="230"/>
      <c r="BG23" s="227"/>
      <c r="BH23" s="276"/>
      <c r="BI23" s="216"/>
      <c r="BJ23" s="216"/>
      <c r="BK23" s="216"/>
      <c r="BL23" s="216"/>
      <c r="BM23" s="216"/>
      <c r="BN23" s="216"/>
      <c r="BO23" s="216"/>
      <c r="BP23" s="216"/>
      <c r="BQ23" s="216"/>
      <c r="BR23" s="216"/>
      <c r="BS23" s="216"/>
      <c r="BT23" s="216"/>
      <c r="BU23" s="216"/>
      <c r="BV23" s="216"/>
      <c r="BW23" s="216"/>
      <c r="BX23" s="216"/>
      <c r="BY23" s="216"/>
      <c r="BZ23" s="216"/>
      <c r="CA23" s="216"/>
      <c r="CB23" s="216"/>
      <c r="CC23" s="216"/>
      <c r="CD23" s="216"/>
      <c r="CE23" s="216"/>
      <c r="CF23" s="216"/>
      <c r="CG23" s="216"/>
      <c r="CH23" s="216"/>
      <c r="CI23" s="216"/>
      <c r="CJ23" s="216"/>
      <c r="CK23" s="216"/>
      <c r="CL23" s="216"/>
    </row>
    <row r="24" spans="1:90" s="231" customFormat="1" ht="14.5" hidden="1" customHeight="1">
      <c r="A24" s="262"/>
      <c r="B24" s="277"/>
      <c r="C24" s="289"/>
      <c r="D24" s="289"/>
      <c r="E24" s="289"/>
      <c r="F24" s="289"/>
      <c r="G24" s="279"/>
      <c r="H24" s="276"/>
      <c r="I24" s="276"/>
      <c r="J24" s="276"/>
      <c r="K24" s="276"/>
      <c r="L24" s="281"/>
      <c r="M24" s="276"/>
      <c r="N24" s="276"/>
      <c r="O24" s="266"/>
      <c r="P24" s="266"/>
      <c r="Q24" s="266"/>
      <c r="R24" s="266"/>
      <c r="S24" s="267"/>
      <c r="T24" s="284"/>
      <c r="U24" s="287"/>
      <c r="V24" s="288"/>
      <c r="W24" s="283"/>
      <c r="X24" s="284"/>
      <c r="Y24" s="285"/>
      <c r="Z24" s="286"/>
      <c r="AA24" s="286"/>
      <c r="AB24" s="274"/>
      <c r="AC24" s="217">
        <v>4</v>
      </c>
      <c r="AD24" s="218"/>
      <c r="AE24" s="219"/>
      <c r="AF24" s="219"/>
      <c r="AG24" s="235"/>
      <c r="AH24" s="219"/>
      <c r="AI24" s="220" t="str">
        <f t="shared" si="1"/>
        <v/>
      </c>
      <c r="AJ24" s="221"/>
      <c r="AK24" s="221"/>
      <c r="AL24" s="222" t="str">
        <f t="shared" si="2"/>
        <v/>
      </c>
      <c r="AM24" s="221"/>
      <c r="AN24" s="221"/>
      <c r="AO24" s="221"/>
      <c r="AP24" s="223" t="str">
        <f>IF(ISBLANK(AA21),(IFERROR(IF(AND(AI23="Probabilidad",AI24="Probabilidad"),(AR23-(+AR23*AL24)),IF(AND(AI23="Impacto",AI24="Probabilidad"),(AR22-(+AR22*AL24)),IF(AI24="Impacto",AR23,""))),""))," ")</f>
        <v/>
      </c>
      <c r="AQ24" s="224" t="str">
        <f>IF(ISBLANK(AA21),(IFERROR(IF(AP24="","",IF(AP24&lt;=0.2,"Muy Baja",IF(AP24&lt;=0.4,"Baja",IF(AP24&lt;=0.6,"Media",IF(AP24&lt;=0.8,"Alta","Muy Alta"))))),""))," ")</f>
        <v/>
      </c>
      <c r="AR24" s="223" t="str">
        <f t="shared" si="3"/>
        <v/>
      </c>
      <c r="AS24" s="225" t="str">
        <f t="shared" si="4"/>
        <v/>
      </c>
      <c r="AT24" s="223" t="str">
        <f>IFERROR(IF(AND(AI23="Impacto",AI24="Impacto"),(AT23-(+AT23*AL24)),IF(AND(AI23="Probabilidad",AI24="Impacto"),(AT22-(+AT22*AL24)),IF(AI24="Probabilidad",AT23,""))),"")</f>
        <v/>
      </c>
      <c r="AU24" s="226" t="str">
        <f t="shared" si="5"/>
        <v/>
      </c>
      <c r="AV24" s="273"/>
      <c r="AW24" s="275"/>
      <c r="AX24" s="274"/>
      <c r="AY24" s="261"/>
      <c r="AZ24" s="228"/>
      <c r="BA24" s="229"/>
      <c r="BB24" s="216"/>
      <c r="BC24" s="216"/>
      <c r="BD24" s="230"/>
      <c r="BE24" s="230"/>
      <c r="BF24" s="230"/>
      <c r="BG24" s="227"/>
      <c r="BH24" s="276"/>
      <c r="BI24" s="216"/>
      <c r="BJ24" s="216"/>
      <c r="BK24" s="216"/>
      <c r="BL24" s="216"/>
      <c r="BM24" s="216"/>
      <c r="BN24" s="216"/>
      <c r="BO24" s="216"/>
      <c r="BP24" s="216"/>
      <c r="BQ24" s="216"/>
      <c r="BR24" s="216"/>
      <c r="BS24" s="216"/>
      <c r="BT24" s="216"/>
      <c r="BU24" s="216"/>
      <c r="BV24" s="216"/>
      <c r="BW24" s="216"/>
      <c r="BX24" s="216"/>
      <c r="BY24" s="216"/>
      <c r="BZ24" s="216"/>
      <c r="CA24" s="216"/>
      <c r="CB24" s="216"/>
      <c r="CC24" s="216"/>
      <c r="CD24" s="216"/>
      <c r="CE24" s="216"/>
      <c r="CF24" s="216"/>
      <c r="CG24" s="216"/>
      <c r="CH24" s="216"/>
      <c r="CI24" s="216"/>
      <c r="CJ24" s="216"/>
      <c r="CK24" s="216"/>
      <c r="CL24" s="216"/>
    </row>
    <row r="25" spans="1:90" s="231" customFormat="1" ht="14.5" hidden="1" customHeight="1">
      <c r="A25" s="262"/>
      <c r="B25" s="277"/>
      <c r="C25" s="289"/>
      <c r="D25" s="289"/>
      <c r="E25" s="289"/>
      <c r="F25" s="289"/>
      <c r="G25" s="279"/>
      <c r="H25" s="276"/>
      <c r="I25" s="276"/>
      <c r="J25" s="276"/>
      <c r="K25" s="276"/>
      <c r="L25" s="281"/>
      <c r="M25" s="276"/>
      <c r="N25" s="276"/>
      <c r="O25" s="266"/>
      <c r="P25" s="266"/>
      <c r="Q25" s="266"/>
      <c r="R25" s="266"/>
      <c r="S25" s="267"/>
      <c r="T25" s="284"/>
      <c r="U25" s="287"/>
      <c r="V25" s="288"/>
      <c r="W25" s="283"/>
      <c r="X25" s="284"/>
      <c r="Y25" s="285"/>
      <c r="Z25" s="286"/>
      <c r="AA25" s="286"/>
      <c r="AB25" s="274"/>
      <c r="AC25" s="217">
        <v>5</v>
      </c>
      <c r="AD25" s="218"/>
      <c r="AE25" s="219"/>
      <c r="AF25" s="219"/>
      <c r="AG25" s="219"/>
      <c r="AH25" s="219"/>
      <c r="AI25" s="220" t="str">
        <f t="shared" si="1"/>
        <v/>
      </c>
      <c r="AJ25" s="221"/>
      <c r="AK25" s="221"/>
      <c r="AL25" s="222" t="str">
        <f t="shared" si="2"/>
        <v/>
      </c>
      <c r="AM25" s="221"/>
      <c r="AN25" s="221"/>
      <c r="AO25" s="221"/>
      <c r="AP25" s="223" t="str">
        <f>IF(ISBLANK(AA21),(IFERROR(IF(AND(AI24="Probabilidad",AI25="Probabilidad"),(AR24-(+AR24*AL25)),IF(AND(AI24="Impacto",AI25="Probabilidad"),(AR23-(+AR23*AL25)),IF(AI25="Impacto",AR24,""))),""))," ")</f>
        <v/>
      </c>
      <c r="AQ25" s="224" t="str">
        <f>IF(ISBLANK(AA21),(IFERROR(IF(AP25="","",IF(AP25&lt;=0.2,"Muy Baja",IF(AP25&lt;=0.4,"Baja",IF(AP25&lt;=0.6,"Media",IF(AP25&lt;=0.8,"Alta","Muy Alta"))))),""))," ")</f>
        <v/>
      </c>
      <c r="AR25" s="223" t="str">
        <f t="shared" si="3"/>
        <v/>
      </c>
      <c r="AS25" s="225" t="str">
        <f t="shared" si="4"/>
        <v/>
      </c>
      <c r="AT25" s="223" t="str">
        <f>IFERROR(IF(AND(AI24="Impacto",AI25="Impacto"),(AT24-(+AT24*AL25)),IF(AND(AI24="Probabilidad",AI25="Impacto"),(AT23-(+AT23*AL25)),IF(AI25="Probabilidad",AT24,""))),"")</f>
        <v/>
      </c>
      <c r="AU25" s="226" t="str">
        <f t="shared" si="5"/>
        <v/>
      </c>
      <c r="AV25" s="273"/>
      <c r="AW25" s="275"/>
      <c r="AX25" s="274"/>
      <c r="AY25" s="261"/>
      <c r="AZ25" s="228"/>
      <c r="BA25" s="229"/>
      <c r="BB25" s="216"/>
      <c r="BC25" s="216"/>
      <c r="BD25" s="230"/>
      <c r="BE25" s="230"/>
      <c r="BF25" s="230"/>
      <c r="BG25" s="227"/>
      <c r="BH25" s="276"/>
      <c r="BI25" s="216"/>
      <c r="BJ25" s="216"/>
      <c r="BK25" s="216"/>
      <c r="BL25" s="216"/>
      <c r="BM25" s="216"/>
      <c r="BN25" s="216"/>
      <c r="BO25" s="216"/>
      <c r="BP25" s="216"/>
      <c r="BQ25" s="216"/>
      <c r="BR25" s="216"/>
      <c r="BS25" s="216"/>
      <c r="BT25" s="216"/>
      <c r="BU25" s="216"/>
      <c r="BV25" s="216"/>
      <c r="BW25" s="216"/>
      <c r="BX25" s="216"/>
      <c r="BY25" s="216"/>
      <c r="BZ25" s="216"/>
      <c r="CA25" s="216"/>
      <c r="CB25" s="216"/>
      <c r="CC25" s="216"/>
      <c r="CD25" s="216"/>
      <c r="CE25" s="216"/>
      <c r="CF25" s="216"/>
      <c r="CG25" s="216"/>
      <c r="CH25" s="216"/>
      <c r="CI25" s="216"/>
      <c r="CJ25" s="216"/>
      <c r="CK25" s="216"/>
      <c r="CL25" s="216"/>
    </row>
    <row r="26" spans="1:90" s="231" customFormat="1" ht="14.5" hidden="1" customHeight="1">
      <c r="A26" s="262"/>
      <c r="B26" s="277"/>
      <c r="C26" s="289"/>
      <c r="D26" s="289"/>
      <c r="E26" s="289"/>
      <c r="F26" s="289"/>
      <c r="G26" s="279"/>
      <c r="H26" s="276"/>
      <c r="I26" s="276"/>
      <c r="J26" s="276"/>
      <c r="K26" s="276"/>
      <c r="L26" s="282"/>
      <c r="M26" s="276"/>
      <c r="N26" s="276"/>
      <c r="O26" s="266"/>
      <c r="P26" s="266"/>
      <c r="Q26" s="266"/>
      <c r="R26" s="266"/>
      <c r="S26" s="267"/>
      <c r="T26" s="284"/>
      <c r="U26" s="287"/>
      <c r="V26" s="288"/>
      <c r="W26" s="283"/>
      <c r="X26" s="284"/>
      <c r="Y26" s="285"/>
      <c r="Z26" s="286"/>
      <c r="AA26" s="286"/>
      <c r="AB26" s="274"/>
      <c r="AC26" s="217">
        <v>6</v>
      </c>
      <c r="AD26" s="218"/>
      <c r="AE26" s="219"/>
      <c r="AF26" s="219"/>
      <c r="AG26" s="219"/>
      <c r="AH26" s="219"/>
      <c r="AI26" s="220" t="str">
        <f t="shared" si="1"/>
        <v/>
      </c>
      <c r="AJ26" s="221"/>
      <c r="AK26" s="221"/>
      <c r="AL26" s="222" t="str">
        <f t="shared" si="2"/>
        <v/>
      </c>
      <c r="AM26" s="221"/>
      <c r="AN26" s="221"/>
      <c r="AO26" s="221"/>
      <c r="AP26" s="223" t="str">
        <f>IF(ISBLANK(AA21),(IFERROR(IF(AND(AI24="Probabilidad",AI26="Probabilidad"),(AR24-(+AR24*AL26)),IF(AND(AI24="Impacto",AI26="Probabilidad"),(AR23-(+AR23*AL26)),IF(AI26="Impacto",AR24,""))),""))," ")</f>
        <v/>
      </c>
      <c r="AQ26" s="224" t="str">
        <f>IF(ISBLANK(AA21),(IFERROR(IF(AP26="","",IF(AP26&lt;=0.2,"Muy Baja",IF(AP26&lt;=0.4,"Baja",IF(AP26&lt;=0.6,"Media",IF(AP26&lt;=0.8,"Alta","Muy Alta"))))),"")), " ")</f>
        <v/>
      </c>
      <c r="AR26" s="223" t="str">
        <f t="shared" si="3"/>
        <v/>
      </c>
      <c r="AS26" s="225" t="str">
        <f t="shared" si="4"/>
        <v/>
      </c>
      <c r="AT26" s="223" t="str">
        <f>IFERROR(IF(AND(AI25="Impacto",AI26="Impacto"),(AT24-(+AT25*AL26)),IF(AND(AI24="Probabilidad",AI26="Impacto"),(AT23-(+AT23*AL26)),IF(AI26="Probabilidad",AT24,""))),"")</f>
        <v/>
      </c>
      <c r="AU26" s="226" t="str">
        <f t="shared" si="5"/>
        <v/>
      </c>
      <c r="AV26" s="273"/>
      <c r="AW26" s="275"/>
      <c r="AX26" s="274"/>
      <c r="AY26" s="261"/>
      <c r="AZ26" s="228"/>
      <c r="BA26" s="229"/>
      <c r="BB26" s="216"/>
      <c r="BC26" s="216"/>
      <c r="BD26" s="230"/>
      <c r="BE26" s="230"/>
      <c r="BF26" s="230"/>
      <c r="BG26" s="227"/>
      <c r="BH26" s="27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row>
    <row r="27" spans="1:90" s="231" customFormat="1" ht="201" hidden="1" customHeight="1">
      <c r="A27" s="262">
        <v>4</v>
      </c>
      <c r="B27" s="277" t="s">
        <v>1052</v>
      </c>
      <c r="C27" s="289" t="s">
        <v>1053</v>
      </c>
      <c r="D27" s="289"/>
      <c r="E27" s="289"/>
      <c r="F27" s="289" t="s">
        <v>1477</v>
      </c>
      <c r="G27" s="279" t="str">
        <f t="shared" ref="G27" si="14">+K27</f>
        <v xml:space="preserve">Posibilidad de afectación Reputacional por Falta de compromiso de los servidores publicos para dar cumplimiento en lo dispuesto en la Ley 1755 de 2015 y la  resolución 772 de 2020 debido a la falta de oportunidad en la respuesta de las peticiones, quejas,reclamos, sugerencias, denuncias y felicitaciones -PQRSDF de acuerdo a los terminos de ley establecidos </v>
      </c>
      <c r="H27" s="276" t="s">
        <v>224</v>
      </c>
      <c r="I27" s="276" t="s">
        <v>1091</v>
      </c>
      <c r="J27" s="276" t="s">
        <v>1095</v>
      </c>
      <c r="K27" s="276" t="str">
        <f t="shared" ref="K27" si="15">CONCATENATE("Posibilidad de afectación"," ",H27," por ",I27," ",J27)</f>
        <v xml:space="preserve">Posibilidad de afectación Reputacional por Falta de compromiso de los servidores publicos para dar cumplimiento en lo dispuesto en la Ley 1755 de 2015 y la  resolución 772 de 2020 debido a la falta de oportunidad en la respuesta de las peticiones, quejas,reclamos, sugerencias, denuncias y felicitaciones -PQRSDF de acuerdo a los terminos de ley establecidos </v>
      </c>
      <c r="L27" s="280" t="s">
        <v>101</v>
      </c>
      <c r="M27" s="276" t="s">
        <v>809</v>
      </c>
      <c r="N27" s="276">
        <v>199076</v>
      </c>
      <c r="O27" s="266"/>
      <c r="P27" s="266"/>
      <c r="Q27" s="266"/>
      <c r="R27" s="266"/>
      <c r="S27" s="267" t="str">
        <f t="shared" ref="S27" si="16">IF(ISBLANK(Z27),(IF(N27&lt;=0,"",IF(N27&lt;=2,"Muy Baja",IF(N27&lt;=24,"Baja",IF(N27&lt;=500,"Media",IF(N27&lt;=5000,"Alta","Muy Alta"))))))," ")</f>
        <v>Muy Alta</v>
      </c>
      <c r="T27" s="284">
        <f t="shared" ref="T27" si="17">IF(ISBLANK(Z27),(IF(S27="","",IF(S27="Muy Baja",20%,IF(S27="Baja",40%,IF(S27="Media",60%,IF(S27="Alta",80%,IF(S27="Muy Alta",100%,0)))))))," ")</f>
        <v>1</v>
      </c>
      <c r="U27" s="287" t="s">
        <v>286</v>
      </c>
      <c r="V27" s="288" t="str">
        <f>IF(U27&gt;0,IF(NOT(ISERROR(MATCH(U27,'Listados Datos'!$N$3:$N$4,0))),'Listados Datos'!$N$6&amp;"Por favor no seleccionar este criterios de impacto (Afectación Económica o presupuestal y/o Pérdida Reputacional)",'Listados Datos'!$N$7),"")</f>
        <v>✔</v>
      </c>
      <c r="W27" s="283" t="str">
        <f>IF(OR(U27='Listados Datos'!$R$3,U27='Listados Datos'!$S$3),"Leve",IF(OR(U27='Listados Datos'!$R$4,U27='Listados Datos'!$S$4),"Menor",IF(OR(U27='Listados Datos'!$R$5,U27='Listados Datos'!$S$5),"Moderado",IF(OR(U27='Listados Datos'!$R$6,U27='Listados Datos'!$S$6),"Mayor",IF(OR(U27='Listados Datos'!$R$7,U27='Listados Datos'!$S$7),"Catastrófico","")))))</f>
        <v>Moderado</v>
      </c>
      <c r="X27" s="284">
        <f>IF(W27="","",IF(W27="Leve",20%,IF(W27="Menor",40%,IF(W27="Moderado",60%,IF(W27="Mayor",80%,IF(W27="Catastrófico",100%,0))))))</f>
        <v>0.6</v>
      </c>
      <c r="Y27" s="285" t="str">
        <f>IF(OR(AND(S27="Muy Baja",W27="Leve"),AND(S27="Muy Baja",W27="Menor"),AND(S27="Baja",W27="Leve")),"Bajo",IF(OR(AND(S27="Muy baja",W27="Moderado"),AND(S27="Baja",W27="Menor"),AND(S27="Baja",W27="Moderado"),AND(S27="Media",W27="Leve"),AND(S27="Media",W27="Menor"),AND(S27="Media",W27="Moderado"),AND(S27="Alta",W27="Leve"),AND(S27="Alta",W27="Menor")),"Moderado",IF(OR(AND(S27="Muy Baja",W27="Mayor"),AND(S27="Baja",W27="Mayor"),AND(S27="Media",W27="Mayor"),AND(S27="Alta",W27="Moderado"),AND(S27="Alta",W27="Mayor"),AND(S27="Muy Alta",W27="Leve"),AND(S27="Muy Alta",W27="Menor"),AND(S27="Muy Alta",W27="Moderado"),AND(S27="Muy Alta",W27="Mayor")),"Alto",IF(OR(AND(S27="Muy Baja",W27="Catastrófico"),AND(S27="Baja",W27="Catastrófico"),AND(S27="Media",W27="Catastrófico"),AND(S27="Alta",W27="Catastrófico"),AND(S27="Muy Alta",W27="Catastrófico")),"Extremo",""))))</f>
        <v>Alto</v>
      </c>
      <c r="Z27" s="286"/>
      <c r="AA27" s="286"/>
      <c r="AB27" s="274" t="str">
        <f t="shared" ref="AB27" si="18">IF(AND(Z27="Rara Vez",AA27="Insignificante"),("BAJA"),IF(AND(Z27="Rara Vez",AA27="Menor"),("BAJA"),IF(AND(Z27="Rara Vez",AA27="Moderado"),("MODERADA"),IF(AND(Z27="Rara Vez",AA27="Mayor"),("ALTA"),IF(AND(Z27="Improbable",AA27="Insignificante"),("BAJA"),IF(AND(Z27="Improbable",AA27="Menor"),("BAJA"),IF(AND(Z27="Improbable",AA27="Moderado"),("MODERADA"),IF(AND(Z27="Improbable",AA27="Mayor"),("ALTA"),IF(AND(Z27="Posible",AA27="Insignificante"),("BAJA"),IF(AND(Z27="Posible",AA27="Menor"),("MODERADA"),IF(AND(Z27="Posible",AA27="Moderado"),("ALTA"),IF(AND(Z27="Posible",AA27="Mayor"),("EXTREMA"),IF(AND(Z27="Probable",AA27="Insignificante"),("MODERADA"),IF(AND(Z27="Probable",AA27="Menor"),("ALTA"),IF(AND(Z27="Probable",AA27="Moderado"),("ALTA"),IF(AND(Z27="Probable",AA27="Mayor"),("EXTREMA"),IF(AND(Z27="Casi Seguro",AA27="Insignificante"),("ALTA"),IF(AND(Z27="Casi Seguro",AA27="Menor"),("ALTA"),IF(AND(Z27="Casi Seguro",AA27="Moderado"),("EXTREMA"),IF(AND(Z27="Casi Seguro",AA27="Mayor"),("EXTREMA"),IF(AA27="Catastrófico","EXTREMA","VALORAR")))))))))))))))))))))</f>
        <v>VALORAR</v>
      </c>
      <c r="AC27" s="217">
        <v>1</v>
      </c>
      <c r="AD27" s="218"/>
      <c r="AE27" s="219" t="s">
        <v>1190</v>
      </c>
      <c r="AF27" s="219" t="s">
        <v>1108</v>
      </c>
      <c r="AG27" s="219" t="s">
        <v>938</v>
      </c>
      <c r="AH27" s="219"/>
      <c r="AI27" s="220" t="str">
        <f t="shared" si="1"/>
        <v>Impacto</v>
      </c>
      <c r="AJ27" s="221" t="s">
        <v>294</v>
      </c>
      <c r="AK27" s="221" t="s">
        <v>297</v>
      </c>
      <c r="AL27" s="222" t="str">
        <f t="shared" si="2"/>
        <v>25%</v>
      </c>
      <c r="AM27" s="221" t="s">
        <v>301</v>
      </c>
      <c r="AN27" s="221" t="s">
        <v>305</v>
      </c>
      <c r="AO27" s="221" t="s">
        <v>308</v>
      </c>
      <c r="AP27" s="223">
        <f>IF(ISBLANK(AA27),(IFERROR(IF(AI27="Probabilidad",(T27-(+T27*AL27)),IF(AI27="Impacto",T27,"")),""))," ")</f>
        <v>1</v>
      </c>
      <c r="AQ27" s="224" t="str">
        <f>IF(ISBLANK(AA27), (IFERROR(IF(AP27="","",IF(AP27&lt;=0.2,"Muy Baja",IF(AP27&lt;=0.4,"Baja",IF(AP27&lt;=0.6,"Media",IF(AP27&lt;=0.8,"Alta","Muy Alta"))))),""))," ")</f>
        <v>Muy Alta</v>
      </c>
      <c r="AR27" s="223">
        <f t="shared" si="3"/>
        <v>1</v>
      </c>
      <c r="AS27" s="225" t="str">
        <f t="shared" si="4"/>
        <v>Moderado</v>
      </c>
      <c r="AT27" s="223">
        <f>IFERROR(IF(AI27="Impacto",(X27-(+X27*AL27)),IF(AI27="Probabilidad",X27,"")),"")</f>
        <v>0.44999999999999996</v>
      </c>
      <c r="AU27" s="226" t="str">
        <f t="shared" si="5"/>
        <v>Alto</v>
      </c>
      <c r="AV27" s="273"/>
      <c r="AW27" s="275" t="str">
        <f>IF(ISBLANK(AA27), " ", AA27)</f>
        <v xml:space="preserve"> </v>
      </c>
      <c r="AX27" s="274" t="str">
        <f t="shared" ref="AX27" si="19">IF(AND(AV27="Rara Vez",AW27="Insignificante"),("BAJA"),IF(AND(AV27="Rara Vez",AW27="Menor"),("BAJA"),IF(AND(AV27="Rara Vez",AW27="Moderado"),("MODERADA"),IF(AND(AV27="Rara Vez",AW27="Mayor"),("ALTA"),IF(AND(AV27="Improbable",AW27="Insignificante"),("BAJA"),IF(AND(AV27="Improbable",AW27="Menor"),("BAJA"),IF(AND(AV27="Improbable",AW27="Moderado"),("MODERADA"),IF(AND(AV27="Improbable",AW27="Mayor"),("ALTA"),IF(AND(AV27="Posible",AW27="Insignificante"),("BAJA"),IF(AND(AV27="Posible",AW27="Menor"),("MODERADA"),IF(AND(AV27="Posible",AW27="Moderado"),("ALTA"),IF(AND(AV27="Posible",AW27="Mayor"),("EXTREMA"),IF(AND(AV27="Probable",AW27="Insignificante"),("MODERADA"),IF(AND(AV27="Probable",AW27="Menor"),("ALTA"),IF(AND(AV27="Probable",AW27="Moderado"),("ALTA"),IF(AND(AV27="Probable",AW27="Mayor"),("EXTREMA"),IF(AND(AV27="Casi Seguro",AW27="Insignificante"),("ALTA"),IF(AND(AV27="Casi Seguro",AW27="Menor"),("ALTA"),IF(AND(AV27="Casi Seguro",AW27="Moderado"),("EXTREMA"),IF(AND(AV27="Casi Seguro",AW27="Mayor"),("EXTREMA"),IF(AW27="Catastrófico","EXTREMA","VALORAR")))))))))))))))))))))</f>
        <v>VALORAR</v>
      </c>
      <c r="AY27" s="261" t="s">
        <v>314</v>
      </c>
      <c r="AZ27" s="228"/>
      <c r="BA27" s="229"/>
      <c r="BB27" s="216"/>
      <c r="BC27" s="216"/>
      <c r="BD27" s="230"/>
      <c r="BE27" s="230"/>
      <c r="BF27" s="230"/>
      <c r="BG27" s="227"/>
      <c r="BH27" s="27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6"/>
      <c r="CF27" s="216"/>
      <c r="CG27" s="216"/>
      <c r="CH27" s="216"/>
      <c r="CI27" s="216"/>
      <c r="CJ27" s="216"/>
      <c r="CK27" s="216"/>
      <c r="CL27" s="216"/>
    </row>
    <row r="28" spans="1:90" s="231" customFormat="1" ht="128.5" hidden="1" customHeight="1">
      <c r="A28" s="262"/>
      <c r="B28" s="277"/>
      <c r="C28" s="289"/>
      <c r="D28" s="289"/>
      <c r="E28" s="289"/>
      <c r="F28" s="289"/>
      <c r="G28" s="279"/>
      <c r="H28" s="276"/>
      <c r="I28" s="276"/>
      <c r="J28" s="276"/>
      <c r="K28" s="276"/>
      <c r="L28" s="281"/>
      <c r="M28" s="276"/>
      <c r="N28" s="276"/>
      <c r="O28" s="266"/>
      <c r="P28" s="266"/>
      <c r="Q28" s="266"/>
      <c r="R28" s="266"/>
      <c r="S28" s="267"/>
      <c r="T28" s="284"/>
      <c r="U28" s="287"/>
      <c r="V28" s="288"/>
      <c r="W28" s="283"/>
      <c r="X28" s="284"/>
      <c r="Y28" s="285"/>
      <c r="Z28" s="286"/>
      <c r="AA28" s="286"/>
      <c r="AB28" s="274"/>
      <c r="AC28" s="217">
        <v>2</v>
      </c>
      <c r="AD28" s="218"/>
      <c r="AE28" s="219" t="s">
        <v>1191</v>
      </c>
      <c r="AF28" s="219" t="s">
        <v>1109</v>
      </c>
      <c r="AG28" s="219" t="s">
        <v>940</v>
      </c>
      <c r="AH28" s="219"/>
      <c r="AI28" s="220" t="str">
        <f t="shared" si="1"/>
        <v>Probabilidad</v>
      </c>
      <c r="AJ28" s="221" t="s">
        <v>292</v>
      </c>
      <c r="AK28" s="221" t="s">
        <v>297</v>
      </c>
      <c r="AL28" s="222" t="str">
        <f t="shared" si="2"/>
        <v>40%</v>
      </c>
      <c r="AM28" s="221" t="s">
        <v>301</v>
      </c>
      <c r="AN28" s="221" t="s">
        <v>305</v>
      </c>
      <c r="AO28" s="221" t="s">
        <v>308</v>
      </c>
      <c r="AP28" s="223">
        <f>IF(ISBLANK(AA27),(IFERROR(IF(AND(AI27="Probabilidad",AI28="Probabilidad"),(AR27-(+AR27*AL28)),IF(AI28="Probabilidad",(T27-(+T27*AL28)),IF(AI28="Impacto",AR27,""))),""))," ")</f>
        <v>0.6</v>
      </c>
      <c r="AQ28" s="224" t="str">
        <f>IF(ISBLANK(AA27),(IFERROR(IF(AP28="","",IF(AP28&lt;=0.2,"Muy Baja",IF(AP28&lt;=0.4,"Baja",IF(AP28&lt;=0.6,"Media",IF(AP28&lt;=0.8,"Alta","Muy Alta"))))),""))," ")</f>
        <v>Media</v>
      </c>
      <c r="AR28" s="223">
        <f t="shared" si="3"/>
        <v>0.6</v>
      </c>
      <c r="AS28" s="225" t="str">
        <f t="shared" si="4"/>
        <v>Moderado</v>
      </c>
      <c r="AT28" s="223">
        <f>IFERROR(IF(AND(AI27="Impacto",AI28="Impacto"),(AT27-(+AT27*AL28)),IF(AI28="Impacto",(X27-(+X27*AL28)),IF(AI28="Probabilidad",AT27,""))),"")</f>
        <v>0.44999999999999996</v>
      </c>
      <c r="AU28" s="226" t="str">
        <f t="shared" si="5"/>
        <v>Moderado</v>
      </c>
      <c r="AV28" s="273"/>
      <c r="AW28" s="275"/>
      <c r="AX28" s="274"/>
      <c r="AY28" s="261"/>
      <c r="AZ28" s="228"/>
      <c r="BA28" s="229"/>
      <c r="BB28" s="216"/>
      <c r="BC28" s="216"/>
      <c r="BD28" s="230"/>
      <c r="BE28" s="230"/>
      <c r="BF28" s="230"/>
      <c r="BG28" s="227"/>
      <c r="BH28" s="276"/>
      <c r="BI28" s="216"/>
      <c r="BJ28" s="216"/>
      <c r="BK28" s="216"/>
      <c r="BL28" s="216"/>
      <c r="BM28" s="216"/>
      <c r="BN28" s="216"/>
      <c r="BO28" s="216"/>
      <c r="BP28" s="216"/>
      <c r="BQ28" s="216"/>
      <c r="BR28" s="216"/>
      <c r="BS28" s="216"/>
      <c r="BT28" s="216"/>
      <c r="BU28" s="216"/>
      <c r="BV28" s="216"/>
      <c r="BW28" s="216"/>
      <c r="BX28" s="216"/>
      <c r="BY28" s="216"/>
      <c r="BZ28" s="216"/>
      <c r="CA28" s="216"/>
      <c r="CB28" s="216"/>
      <c r="CC28" s="216"/>
      <c r="CD28" s="216"/>
      <c r="CE28" s="216"/>
      <c r="CF28" s="216"/>
      <c r="CG28" s="216"/>
      <c r="CH28" s="216"/>
      <c r="CI28" s="216"/>
      <c r="CJ28" s="216"/>
      <c r="CK28" s="216"/>
      <c r="CL28" s="216"/>
    </row>
    <row r="29" spans="1:90" s="231" customFormat="1" ht="95.5" hidden="1" customHeight="1">
      <c r="A29" s="262"/>
      <c r="B29" s="277"/>
      <c r="C29" s="289"/>
      <c r="D29" s="289"/>
      <c r="E29" s="289"/>
      <c r="F29" s="289"/>
      <c r="G29" s="279"/>
      <c r="H29" s="276"/>
      <c r="I29" s="276"/>
      <c r="J29" s="276"/>
      <c r="K29" s="276"/>
      <c r="L29" s="281"/>
      <c r="M29" s="276"/>
      <c r="N29" s="276"/>
      <c r="O29" s="266"/>
      <c r="P29" s="266"/>
      <c r="Q29" s="266"/>
      <c r="R29" s="266"/>
      <c r="S29" s="267"/>
      <c r="T29" s="284"/>
      <c r="U29" s="287"/>
      <c r="V29" s="288"/>
      <c r="W29" s="283"/>
      <c r="X29" s="284"/>
      <c r="Y29" s="285"/>
      <c r="Z29" s="286"/>
      <c r="AA29" s="286"/>
      <c r="AB29" s="274"/>
      <c r="AC29" s="217">
        <v>3</v>
      </c>
      <c r="AD29" s="218"/>
      <c r="AE29" s="219" t="s">
        <v>1192</v>
      </c>
      <c r="AF29" s="219" t="s">
        <v>1110</v>
      </c>
      <c r="AG29" s="219" t="s">
        <v>938</v>
      </c>
      <c r="AH29" s="219"/>
      <c r="AI29" s="220" t="str">
        <f t="shared" si="1"/>
        <v>Impacto</v>
      </c>
      <c r="AJ29" s="221" t="s">
        <v>294</v>
      </c>
      <c r="AK29" s="221" t="s">
        <v>297</v>
      </c>
      <c r="AL29" s="222" t="str">
        <f t="shared" si="2"/>
        <v>25%</v>
      </c>
      <c r="AM29" s="221" t="s">
        <v>301</v>
      </c>
      <c r="AN29" s="221" t="s">
        <v>305</v>
      </c>
      <c r="AO29" s="221" t="s">
        <v>308</v>
      </c>
      <c r="AP29" s="223">
        <f>IF(ISBLANK(AA27),(IFERROR(IF(AND(AI28="Probabilidad",AI29="Probabilidad"),(AR28-(+AR28*AL29)),IF(AND(AI28="Impacto",AI29="Probabilidad"),(AR27-(+AR27*AL29)),IF(AI29="Impacto",AR28,""))),""))," ")</f>
        <v>0.6</v>
      </c>
      <c r="AQ29" s="224" t="str">
        <f>IF(ISBLANK(AA27),(IFERROR(IF(AP29="","",IF(AP29&lt;=0.2,"Muy Baja",IF(AP29&lt;=0.4,"Baja",IF(AP29&lt;=0.6,"Media",IF(AP29&lt;=0.8,"Alta","Muy Alta"))))),""))," ")</f>
        <v>Media</v>
      </c>
      <c r="AR29" s="223">
        <f t="shared" si="3"/>
        <v>0.6</v>
      </c>
      <c r="AS29" s="225" t="str">
        <f t="shared" si="4"/>
        <v>Menor</v>
      </c>
      <c r="AT29" s="223">
        <f>IFERROR(IF(AND(AI28="Impacto",AI29="Impacto"),(AT28-(+AT28*AL29)),IF(AND(AI28="Probabilidad",AI29="Impacto"),(AT27-(+AT27*AL29)),IF(AI29="Probabilidad",AT28,""))),"")</f>
        <v>0.33749999999999997</v>
      </c>
      <c r="AU29" s="226" t="str">
        <f t="shared" si="5"/>
        <v>Moderado</v>
      </c>
      <c r="AV29" s="273"/>
      <c r="AW29" s="275"/>
      <c r="AX29" s="274"/>
      <c r="AY29" s="261"/>
      <c r="AZ29" s="228"/>
      <c r="BA29" s="229"/>
      <c r="BB29" s="216"/>
      <c r="BC29" s="216"/>
      <c r="BD29" s="230"/>
      <c r="BE29" s="230"/>
      <c r="BF29" s="230"/>
      <c r="BG29" s="227"/>
      <c r="BH29" s="27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row>
    <row r="30" spans="1:90" s="231" customFormat="1" ht="14.5" hidden="1" customHeight="1">
      <c r="A30" s="262"/>
      <c r="B30" s="277"/>
      <c r="C30" s="289"/>
      <c r="D30" s="289"/>
      <c r="E30" s="289"/>
      <c r="F30" s="289"/>
      <c r="G30" s="279"/>
      <c r="H30" s="276"/>
      <c r="I30" s="276"/>
      <c r="J30" s="276"/>
      <c r="K30" s="276"/>
      <c r="L30" s="281"/>
      <c r="M30" s="276"/>
      <c r="N30" s="276"/>
      <c r="O30" s="266"/>
      <c r="P30" s="266"/>
      <c r="Q30" s="266"/>
      <c r="R30" s="266"/>
      <c r="S30" s="267"/>
      <c r="T30" s="284"/>
      <c r="U30" s="287"/>
      <c r="V30" s="288"/>
      <c r="W30" s="283"/>
      <c r="X30" s="284"/>
      <c r="Y30" s="285"/>
      <c r="Z30" s="286"/>
      <c r="AA30" s="286"/>
      <c r="AB30" s="274"/>
      <c r="AC30" s="217">
        <v>4</v>
      </c>
      <c r="AD30" s="218"/>
      <c r="AE30" s="219"/>
      <c r="AF30" s="219"/>
      <c r="AG30" s="219"/>
      <c r="AH30" s="219"/>
      <c r="AI30" s="220" t="str">
        <f t="shared" si="1"/>
        <v/>
      </c>
      <c r="AJ30" s="221"/>
      <c r="AK30" s="221"/>
      <c r="AL30" s="222" t="str">
        <f t="shared" si="2"/>
        <v/>
      </c>
      <c r="AM30" s="221"/>
      <c r="AN30" s="221"/>
      <c r="AO30" s="221"/>
      <c r="AP30" s="223" t="str">
        <f>IF(ISBLANK(AA27),(IFERROR(IF(AND(AI29="Probabilidad",AI30="Probabilidad"),(AR29-(+AR29*AL30)),IF(AND(AI29="Impacto",AI30="Probabilidad"),(AR28-(+AR28*AL30)),IF(AI30="Impacto",AR29,""))),""))," ")</f>
        <v/>
      </c>
      <c r="AQ30" s="224" t="str">
        <f>IF(ISBLANK(AA27),(IFERROR(IF(AP30="","",IF(AP30&lt;=0.2,"Muy Baja",IF(AP30&lt;=0.4,"Baja",IF(AP30&lt;=0.6,"Media",IF(AP30&lt;=0.8,"Alta","Muy Alta"))))),""))," ")</f>
        <v/>
      </c>
      <c r="AR30" s="223" t="str">
        <f t="shared" si="3"/>
        <v/>
      </c>
      <c r="AS30" s="225" t="str">
        <f t="shared" si="4"/>
        <v/>
      </c>
      <c r="AT30" s="223" t="str">
        <f>IFERROR(IF(AND(AI29="Impacto",AI30="Impacto"),(AT29-(+AT29*AL30)),IF(AND(AI29="Probabilidad",AI30="Impacto"),(AT28-(+AT28*AL30)),IF(AI30="Probabilidad",AT29,""))),"")</f>
        <v/>
      </c>
      <c r="AU30" s="226" t="str">
        <f t="shared" si="5"/>
        <v/>
      </c>
      <c r="AV30" s="273"/>
      <c r="AW30" s="275"/>
      <c r="AX30" s="274"/>
      <c r="AY30" s="261"/>
      <c r="AZ30" s="228"/>
      <c r="BA30" s="229"/>
      <c r="BB30" s="216"/>
      <c r="BC30" s="216"/>
      <c r="BD30" s="230"/>
      <c r="BE30" s="230"/>
      <c r="BF30" s="230"/>
      <c r="BG30" s="227"/>
      <c r="BH30" s="27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row>
    <row r="31" spans="1:90" s="231" customFormat="1" ht="14.5" hidden="1" customHeight="1">
      <c r="A31" s="262"/>
      <c r="B31" s="277"/>
      <c r="C31" s="289"/>
      <c r="D31" s="289"/>
      <c r="E31" s="289"/>
      <c r="F31" s="289"/>
      <c r="G31" s="279"/>
      <c r="H31" s="276"/>
      <c r="I31" s="276"/>
      <c r="J31" s="276"/>
      <c r="K31" s="276"/>
      <c r="L31" s="281"/>
      <c r="M31" s="276"/>
      <c r="N31" s="276"/>
      <c r="O31" s="266"/>
      <c r="P31" s="266"/>
      <c r="Q31" s="266"/>
      <c r="R31" s="266"/>
      <c r="S31" s="267"/>
      <c r="T31" s="284"/>
      <c r="U31" s="287"/>
      <c r="V31" s="288"/>
      <c r="W31" s="283"/>
      <c r="X31" s="284"/>
      <c r="Y31" s="285"/>
      <c r="Z31" s="286"/>
      <c r="AA31" s="286"/>
      <c r="AB31" s="274"/>
      <c r="AC31" s="217">
        <v>5</v>
      </c>
      <c r="AD31" s="218"/>
      <c r="AE31" s="219"/>
      <c r="AF31" s="219"/>
      <c r="AG31" s="219"/>
      <c r="AH31" s="219"/>
      <c r="AI31" s="220" t="str">
        <f t="shared" si="1"/>
        <v/>
      </c>
      <c r="AJ31" s="221"/>
      <c r="AK31" s="221"/>
      <c r="AL31" s="222" t="str">
        <f t="shared" si="2"/>
        <v/>
      </c>
      <c r="AM31" s="221"/>
      <c r="AN31" s="221"/>
      <c r="AO31" s="221"/>
      <c r="AP31" s="223" t="str">
        <f>IF(ISBLANK(AA27),(IFERROR(IF(AND(AI30="Probabilidad",AI31="Probabilidad"),(AR30-(+AR30*AL31)),IF(AND(AI30="Impacto",AI31="Probabilidad"),(AR29-(+AR29*AL31)),IF(AI31="Impacto",AR30,""))),""))," ")</f>
        <v/>
      </c>
      <c r="AQ31" s="224" t="str">
        <f>IF(ISBLANK(AA27),(IFERROR(IF(AP31="","",IF(AP31&lt;=0.2,"Muy Baja",IF(AP31&lt;=0.4,"Baja",IF(AP31&lt;=0.6,"Media",IF(AP31&lt;=0.8,"Alta","Muy Alta"))))),""))," ")</f>
        <v/>
      </c>
      <c r="AR31" s="223" t="str">
        <f t="shared" si="3"/>
        <v/>
      </c>
      <c r="AS31" s="225" t="str">
        <f t="shared" si="4"/>
        <v/>
      </c>
      <c r="AT31" s="223" t="str">
        <f>IFERROR(IF(AND(AI30="Impacto",AI31="Impacto"),(AT30-(+AT30*AL31)),IF(AND(AI30="Probabilidad",AI31="Impacto"),(AT29-(+AT29*AL31)),IF(AI31="Probabilidad",AT30,""))),"")</f>
        <v/>
      </c>
      <c r="AU31" s="226" t="str">
        <f t="shared" si="5"/>
        <v/>
      </c>
      <c r="AV31" s="273"/>
      <c r="AW31" s="275"/>
      <c r="AX31" s="274"/>
      <c r="AY31" s="261"/>
      <c r="AZ31" s="228"/>
      <c r="BA31" s="229"/>
      <c r="BB31" s="216"/>
      <c r="BC31" s="216"/>
      <c r="BD31" s="230"/>
      <c r="BE31" s="230"/>
      <c r="BF31" s="230"/>
      <c r="BG31" s="227"/>
      <c r="BH31" s="27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row>
    <row r="32" spans="1:90" s="231" customFormat="1" ht="14.5" hidden="1" customHeight="1">
      <c r="A32" s="262"/>
      <c r="B32" s="277"/>
      <c r="C32" s="289"/>
      <c r="D32" s="289"/>
      <c r="E32" s="289"/>
      <c r="F32" s="289"/>
      <c r="G32" s="279"/>
      <c r="H32" s="276"/>
      <c r="I32" s="276"/>
      <c r="J32" s="276"/>
      <c r="K32" s="276"/>
      <c r="L32" s="282"/>
      <c r="M32" s="276"/>
      <c r="N32" s="276"/>
      <c r="O32" s="266"/>
      <c r="P32" s="266"/>
      <c r="Q32" s="266"/>
      <c r="R32" s="266"/>
      <c r="S32" s="267"/>
      <c r="T32" s="284"/>
      <c r="U32" s="287"/>
      <c r="V32" s="288"/>
      <c r="W32" s="283"/>
      <c r="X32" s="284"/>
      <c r="Y32" s="285"/>
      <c r="Z32" s="286"/>
      <c r="AA32" s="286"/>
      <c r="AB32" s="274"/>
      <c r="AC32" s="217">
        <v>6</v>
      </c>
      <c r="AD32" s="218"/>
      <c r="AE32" s="219"/>
      <c r="AF32" s="219"/>
      <c r="AG32" s="219"/>
      <c r="AH32" s="219"/>
      <c r="AI32" s="220" t="str">
        <f t="shared" si="1"/>
        <v/>
      </c>
      <c r="AJ32" s="221"/>
      <c r="AK32" s="221"/>
      <c r="AL32" s="222" t="str">
        <f t="shared" si="2"/>
        <v/>
      </c>
      <c r="AM32" s="221"/>
      <c r="AN32" s="221"/>
      <c r="AO32" s="221"/>
      <c r="AP32" s="223" t="str">
        <f>IF(ISBLANK(AA27),(IFERROR(IF(AND(AI30="Probabilidad",AI32="Probabilidad"),(AR30-(+AR30*AL32)),IF(AND(AI30="Impacto",AI32="Probabilidad"),(AR29-(+AR29*AL32)),IF(AI32="Impacto",AR30,""))),""))," ")</f>
        <v/>
      </c>
      <c r="AQ32" s="224" t="str">
        <f>IF(ISBLANK(AA27),(IFERROR(IF(AP32="","",IF(AP32&lt;=0.2,"Muy Baja",IF(AP32&lt;=0.4,"Baja",IF(AP32&lt;=0.6,"Media",IF(AP32&lt;=0.8,"Alta","Muy Alta"))))),"")), " ")</f>
        <v/>
      </c>
      <c r="AR32" s="223" t="str">
        <f t="shared" si="3"/>
        <v/>
      </c>
      <c r="AS32" s="225" t="str">
        <f t="shared" si="4"/>
        <v/>
      </c>
      <c r="AT32" s="223" t="str">
        <f>IFERROR(IF(AND(AI31="Impacto",AI32="Impacto"),(AT30-(+AT31*AL32)),IF(AND(AI30="Probabilidad",AI32="Impacto"),(AT29-(+AT29*AL32)),IF(AI32="Probabilidad",AT30,""))),"")</f>
        <v/>
      </c>
      <c r="AU32" s="226" t="str">
        <f t="shared" si="5"/>
        <v/>
      </c>
      <c r="AV32" s="273"/>
      <c r="AW32" s="275"/>
      <c r="AX32" s="274"/>
      <c r="AY32" s="261"/>
      <c r="AZ32" s="228"/>
      <c r="BA32" s="229"/>
      <c r="BB32" s="216"/>
      <c r="BC32" s="216"/>
      <c r="BD32" s="230"/>
      <c r="BE32" s="230"/>
      <c r="BF32" s="230"/>
      <c r="BG32" s="227"/>
      <c r="BH32" s="27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row>
    <row r="33" spans="1:90" s="231" customFormat="1" ht="201.5" customHeight="1">
      <c r="A33" s="262">
        <v>5</v>
      </c>
      <c r="B33" s="277" t="s">
        <v>1052</v>
      </c>
      <c r="C33" s="289" t="s">
        <v>1053</v>
      </c>
      <c r="D33" s="289"/>
      <c r="E33" s="289"/>
      <c r="F33" s="289" t="s">
        <v>1477</v>
      </c>
      <c r="G33" s="279" t="s">
        <v>1099</v>
      </c>
      <c r="H33" s="276" t="s">
        <v>224</v>
      </c>
      <c r="I33" s="276"/>
      <c r="J33" s="276" t="s">
        <v>1098</v>
      </c>
      <c r="K33" s="276" t="str">
        <f>+G33</f>
        <v>Posibilidad de clasificación, direccionamiento y cierre de las peticiones, quejas, reclamos, sugerencias, denuncias y felicitaciones -PQRSDF en beneficio propio o de terceros</v>
      </c>
      <c r="L33" s="276" t="s">
        <v>1406</v>
      </c>
      <c r="M33" s="276" t="s">
        <v>227</v>
      </c>
      <c r="N33" s="276"/>
      <c r="O33" s="266"/>
      <c r="P33" s="266"/>
      <c r="Q33" s="266"/>
      <c r="R33" s="266"/>
      <c r="S33" s="267" t="str">
        <f t="shared" ref="S33" si="20">IF(ISBLANK(Z33),(IF(N33&lt;=0,"",IF(N33&lt;=2,"Muy Baja",IF(N33&lt;=24,"Baja",IF(N33&lt;=500,"Media",IF(N33&lt;=5000,"Alta","Muy Alta"))))))," ")</f>
        <v xml:space="preserve"> </v>
      </c>
      <c r="T33" s="284" t="str">
        <f t="shared" ref="T33" si="21">IF(ISBLANK(Z33),(IF(S33="","",IF(S33="Muy Baja",20%,IF(S33="Baja",40%,IF(S33="Media",60%,IF(S33="Alta",80%,IF(S33="Muy Alta",100%,0)))))))," ")</f>
        <v xml:space="preserve"> </v>
      </c>
      <c r="U33" s="287"/>
      <c r="V33" s="288" t="str">
        <f>IF(U33&gt;0,IF(NOT(ISERROR(MATCH(U33,'Listados Datos'!$N$3:$N$4,0))),'Listados Datos'!$N$6&amp;"Por favor no seleccionar este criterios de impacto (Afectación Económica o presupuestal y/o Pérdida Reputacional)",'Listados Datos'!$N$7),"")</f>
        <v/>
      </c>
      <c r="W33" s="283" t="str">
        <f>IF(OR(U33='Listados Datos'!$R$3,U33='Listados Datos'!$S$3),"Leve",IF(OR(U33='Listados Datos'!$R$4,U33='Listados Datos'!$S$4),"Menor",IF(OR(U33='Listados Datos'!$R$5,U33='Listados Datos'!$S$5),"Moderado",IF(OR(U33='Listados Datos'!$R$6,U33='Listados Datos'!$S$6),"Mayor",IF(OR(U33='Listados Datos'!$R$7,U33='Listados Datos'!$S$7),"Catastrófico","")))))</f>
        <v/>
      </c>
      <c r="X33" s="284" t="str">
        <f>IF(W33="","",IF(W33="Leve",20%,IF(W33="Menor",40%,IF(W33="Moderado",60%,IF(W33="Mayor",80%,IF(W33="Catastrófico",100%,0))))))</f>
        <v/>
      </c>
      <c r="Y33" s="285" t="str">
        <f>IF(OR(AND(S33="Muy Baja",W33="Leve"),AND(S33="Muy Baja",W33="Menor"),AND(S33="Baja",W33="Leve")),"Bajo",IF(OR(AND(S33="Muy baja",W33="Moderado"),AND(S33="Baja",W33="Menor"),AND(S33="Baja",W33="Moderado"),AND(S33="Media",W33="Leve"),AND(S33="Media",W33="Menor"),AND(S33="Media",W33="Moderado"),AND(S33="Alta",W33="Leve"),AND(S33="Alta",W33="Menor")),"Moderado",IF(OR(AND(S33="Muy Baja",W33="Mayor"),AND(S33="Baja",W33="Mayor"),AND(S33="Media",W33="Mayor"),AND(S33="Alta",W33="Moderado"),AND(S33="Alta",W33="Mayor"),AND(S33="Muy Alta",W33="Leve"),AND(S33="Muy Alta",W33="Menor"),AND(S33="Muy Alta",W33="Moderado"),AND(S33="Muy Alta",W33="Mayor")),"Alto",IF(OR(AND(S33="Muy Baja",W33="Catastrófico"),AND(S33="Baja",W33="Catastrófico"),AND(S33="Media",W33="Catastrófico"),AND(S33="Alta",W33="Catastrófico"),AND(S33="Muy Alta",W33="Catastrófico")),"Extremo",""))))</f>
        <v/>
      </c>
      <c r="Z33" s="286" t="s">
        <v>328</v>
      </c>
      <c r="AA33" s="286" t="s">
        <v>11</v>
      </c>
      <c r="AB33" s="274" t="str">
        <f t="shared" ref="AB33" si="22">IF(AND(Z33="Rara Vez",AA33="Insignificante"),("BAJA"),IF(AND(Z33="Rara Vez",AA33="Menor"),("BAJA"),IF(AND(Z33="Rara Vez",AA33="Moderado"),("MODERADA"),IF(AND(Z33="Rara Vez",AA33="Mayor"),("ALTA"),IF(AND(Z33="Improbable",AA33="Insignificante"),("BAJA"),IF(AND(Z33="Improbable",AA33="Menor"),("BAJA"),IF(AND(Z33="Improbable",AA33="Moderado"),("MODERADA"),IF(AND(Z33="Improbable",AA33="Mayor"),("ALTA"),IF(AND(Z33="Posible",AA33="Insignificante"),("BAJA"),IF(AND(Z33="Posible",AA33="Menor"),("MODERADA"),IF(AND(Z33="Posible",AA33="Moderado"),("ALTA"),IF(AND(Z33="Posible",AA33="Mayor"),("EXTREMA"),IF(AND(Z33="Probable",AA33="Insignificante"),("MODERADA"),IF(AND(Z33="Probable",AA33="Menor"),("ALTA"),IF(AND(Z33="Probable",AA33="Moderado"),("ALTA"),IF(AND(Z33="Probable",AA33="Mayor"),("EXTREMA"),IF(AND(Z33="Casi Seguro",AA33="Insignificante"),("ALTA"),IF(AND(Z33="Casi Seguro",AA33="Menor"),("ALTA"),IF(AND(Z33="Casi Seguro",AA33="Moderado"),("EXTREMA"),IF(AND(Z33="Casi Seguro",AA33="Mayor"),("EXTREMA"),IF(AA33="Catastrófico","EXTREMA","VALORAR")))))))))))))))))))))</f>
        <v>EXTREMA</v>
      </c>
      <c r="AC33" s="217">
        <v>1</v>
      </c>
      <c r="AD33" s="218"/>
      <c r="AE33" s="219" t="s">
        <v>1193</v>
      </c>
      <c r="AF33" s="219" t="s">
        <v>1103</v>
      </c>
      <c r="AG33" s="219" t="s">
        <v>938</v>
      </c>
      <c r="AH33" s="219"/>
      <c r="AI33" s="220" t="str">
        <f t="shared" si="1"/>
        <v>Probabilidad</v>
      </c>
      <c r="AJ33" s="221" t="s">
        <v>292</v>
      </c>
      <c r="AK33" s="221" t="s">
        <v>297</v>
      </c>
      <c r="AL33" s="222" t="str">
        <f t="shared" si="2"/>
        <v>40%</v>
      </c>
      <c r="AM33" s="221" t="s">
        <v>301</v>
      </c>
      <c r="AN33" s="221" t="s">
        <v>305</v>
      </c>
      <c r="AO33" s="221" t="s">
        <v>308</v>
      </c>
      <c r="AP33" s="223" t="str">
        <f>IF(ISBLANK(AA33),(IFERROR(IF(AI33="Probabilidad",(T33-(+T33*AL33)),IF(AI33="Impacto",T33,"")),""))," ")</f>
        <v xml:space="preserve"> </v>
      </c>
      <c r="AQ33" s="224" t="str">
        <f>IF(ISBLANK(AA33), (IFERROR(IF(AP33="","",IF(AP33&lt;=0.2,"Muy Baja",IF(AP33&lt;=0.4,"Baja",IF(AP33&lt;=0.6,"Media",IF(AP33&lt;=0.8,"Alta","Muy Alta"))))),""))," ")</f>
        <v xml:space="preserve"> </v>
      </c>
      <c r="AR33" s="223" t="str">
        <f t="shared" si="3"/>
        <v xml:space="preserve"> </v>
      </c>
      <c r="AS33" s="225" t="str">
        <f t="shared" si="4"/>
        <v/>
      </c>
      <c r="AT33" s="223" t="str">
        <f>IFERROR(IF(AI33="Impacto",(X33-(+X33*AL33)),IF(AI33="Probabilidad",X33,"")),"")</f>
        <v/>
      </c>
      <c r="AU33" s="226" t="str">
        <f t="shared" si="5"/>
        <v/>
      </c>
      <c r="AV33" s="273" t="s">
        <v>327</v>
      </c>
      <c r="AW33" s="275" t="str">
        <f>IF(ISBLANK(AA33), " ", AA33)</f>
        <v>Mayor</v>
      </c>
      <c r="AX33" s="274" t="str">
        <f t="shared" ref="AX33" si="23">IF(AND(AV33="Rara Vez",AW33="Insignificante"),("BAJA"),IF(AND(AV33="Rara Vez",AW33="Menor"),("BAJA"),IF(AND(AV33="Rara Vez",AW33="Moderado"),("MODERADA"),IF(AND(AV33="Rara Vez",AW33="Mayor"),("ALTA"),IF(AND(AV33="Improbable",AW33="Insignificante"),("BAJA"),IF(AND(AV33="Improbable",AW33="Menor"),("BAJA"),IF(AND(AV33="Improbable",AW33="Moderado"),("MODERADA"),IF(AND(AV33="Improbable",AW33="Mayor"),("ALTA"),IF(AND(AV33="Posible",AW33="Insignificante"),("BAJA"),IF(AND(AV33="Posible",AW33="Menor"),("MODERADA"),IF(AND(AV33="Posible",AW33="Moderado"),("ALTA"),IF(AND(AV33="Posible",AW33="Mayor"),("EXTREMA"),IF(AND(AV33="Probable",AW33="Insignificante"),("MODERADA"),IF(AND(AV33="Probable",AW33="Menor"),("ALTA"),IF(AND(AV33="Probable",AW33="Moderado"),("ALTA"),IF(AND(AV33="Probable",AW33="Mayor"),("EXTREMA"),IF(AND(AV33="Casi Seguro",AW33="Insignificante"),("ALTA"),IF(AND(AV33="Casi Seguro",AW33="Menor"),("ALTA"),IF(AND(AV33="Casi Seguro",AW33="Moderado"),("EXTREMA"),IF(AND(AV33="Casi Seguro",AW33="Mayor"),("EXTREMA"),IF(AW33="Catastrófico","EXTREMA","VALORAR")))))))))))))))))))))</f>
        <v>ALTA</v>
      </c>
      <c r="AY33" s="261" t="s">
        <v>315</v>
      </c>
      <c r="AZ33" s="228"/>
      <c r="BA33" s="229"/>
      <c r="BB33" s="216"/>
      <c r="BC33" s="216"/>
      <c r="BD33" s="230"/>
      <c r="BE33" s="230"/>
      <c r="BF33" s="230"/>
      <c r="BG33" s="227"/>
      <c r="BH33" s="276"/>
      <c r="BI33" s="216"/>
      <c r="BJ33" s="216"/>
      <c r="BK33" s="216"/>
      <c r="BL33" s="216"/>
      <c r="BM33" s="216"/>
      <c r="BN33" s="216"/>
      <c r="BO33" s="216"/>
      <c r="BP33" s="216"/>
      <c r="BQ33" s="216"/>
      <c r="BR33" s="216"/>
      <c r="BS33" s="216"/>
      <c r="BT33" s="216"/>
      <c r="BU33" s="216"/>
      <c r="BV33" s="216"/>
      <c r="BW33" s="216"/>
      <c r="BX33" s="216"/>
      <c r="BY33" s="216"/>
      <c r="BZ33" s="216"/>
      <c r="CA33" s="216"/>
      <c r="CB33" s="216"/>
      <c r="CC33" s="216"/>
      <c r="CD33" s="216"/>
      <c r="CE33" s="216"/>
      <c r="CF33" s="216"/>
      <c r="CG33" s="216"/>
      <c r="CH33" s="216"/>
      <c r="CI33" s="216"/>
      <c r="CJ33" s="216"/>
      <c r="CK33" s="216"/>
      <c r="CL33" s="216"/>
    </row>
    <row r="34" spans="1:90" s="231" customFormat="1" ht="31.5" customHeight="1">
      <c r="A34" s="262"/>
      <c r="B34" s="277"/>
      <c r="C34" s="289"/>
      <c r="D34" s="289"/>
      <c r="E34" s="289"/>
      <c r="F34" s="289"/>
      <c r="G34" s="279"/>
      <c r="H34" s="276"/>
      <c r="I34" s="276"/>
      <c r="J34" s="276"/>
      <c r="K34" s="276"/>
      <c r="L34" s="276"/>
      <c r="M34" s="276"/>
      <c r="N34" s="276"/>
      <c r="O34" s="266"/>
      <c r="P34" s="266"/>
      <c r="Q34" s="266"/>
      <c r="R34" s="266"/>
      <c r="S34" s="267"/>
      <c r="T34" s="284"/>
      <c r="U34" s="287"/>
      <c r="V34" s="288"/>
      <c r="W34" s="283"/>
      <c r="X34" s="284"/>
      <c r="Y34" s="285"/>
      <c r="Z34" s="286"/>
      <c r="AA34" s="286"/>
      <c r="AB34" s="274"/>
      <c r="AC34" s="217">
        <v>2</v>
      </c>
      <c r="AD34" s="218"/>
      <c r="AE34" s="219"/>
      <c r="AF34" s="219"/>
      <c r="AG34" s="219"/>
      <c r="AH34" s="219"/>
      <c r="AI34" s="220" t="str">
        <f t="shared" si="1"/>
        <v/>
      </c>
      <c r="AJ34" s="221"/>
      <c r="AK34" s="221"/>
      <c r="AL34" s="222" t="str">
        <f t="shared" si="2"/>
        <v/>
      </c>
      <c r="AM34" s="221"/>
      <c r="AN34" s="221"/>
      <c r="AO34" s="221"/>
      <c r="AP34" s="223" t="str">
        <f>IF(ISBLANK(AA33),(IFERROR(IF(AND(AI33="Probabilidad",AI34="Probabilidad"),(AR33-(+AR33*AL34)),IF(AI34="Probabilidad",(T33-(+T33*AL34)),IF(AI34="Impacto",AR33,""))),""))," ")</f>
        <v xml:space="preserve"> </v>
      </c>
      <c r="AQ34" s="224" t="str">
        <f>IF(ISBLANK(AA33),(IFERROR(IF(AP34="","",IF(AP34&lt;=0.2,"Muy Baja",IF(AP34&lt;=0.4,"Baja",IF(AP34&lt;=0.6,"Media",IF(AP34&lt;=0.8,"Alta","Muy Alta"))))),""))," ")</f>
        <v xml:space="preserve"> </v>
      </c>
      <c r="AR34" s="223" t="str">
        <f t="shared" si="3"/>
        <v xml:space="preserve"> </v>
      </c>
      <c r="AS34" s="225" t="str">
        <f t="shared" si="4"/>
        <v/>
      </c>
      <c r="AT34" s="223" t="str">
        <f>IFERROR(IF(AND(AI33="Impacto",AI34="Impacto"),(AT33-(+AT33*AL34)),IF(AI34="Impacto",(X33-(+X33*AL34)),IF(AI34="Probabilidad",AT33,""))),"")</f>
        <v/>
      </c>
      <c r="AU34" s="226" t="str">
        <f t="shared" si="5"/>
        <v/>
      </c>
      <c r="AV34" s="273"/>
      <c r="AW34" s="275"/>
      <c r="AX34" s="274"/>
      <c r="AY34" s="261"/>
      <c r="AZ34" s="228"/>
      <c r="BA34" s="229"/>
      <c r="BB34" s="216"/>
      <c r="BC34" s="216"/>
      <c r="BD34" s="230"/>
      <c r="BE34" s="230"/>
      <c r="BF34" s="230"/>
      <c r="BG34" s="227"/>
      <c r="BH34" s="27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row>
    <row r="35" spans="1:90" s="231" customFormat="1" ht="14.5" customHeight="1">
      <c r="A35" s="262"/>
      <c r="B35" s="277"/>
      <c r="C35" s="289"/>
      <c r="D35" s="289"/>
      <c r="E35" s="289"/>
      <c r="F35" s="289"/>
      <c r="G35" s="279"/>
      <c r="H35" s="276"/>
      <c r="I35" s="276"/>
      <c r="J35" s="276"/>
      <c r="K35" s="276"/>
      <c r="L35" s="276"/>
      <c r="M35" s="276"/>
      <c r="N35" s="276"/>
      <c r="O35" s="266"/>
      <c r="P35" s="266"/>
      <c r="Q35" s="266"/>
      <c r="R35" s="266"/>
      <c r="S35" s="267"/>
      <c r="T35" s="284"/>
      <c r="U35" s="287"/>
      <c r="V35" s="288"/>
      <c r="W35" s="283"/>
      <c r="X35" s="284"/>
      <c r="Y35" s="285"/>
      <c r="Z35" s="286"/>
      <c r="AA35" s="286"/>
      <c r="AB35" s="274"/>
      <c r="AC35" s="217">
        <v>3</v>
      </c>
      <c r="AD35" s="218"/>
      <c r="AE35" s="219"/>
      <c r="AF35" s="219"/>
      <c r="AG35" s="219"/>
      <c r="AH35" s="219"/>
      <c r="AI35" s="220" t="str">
        <f t="shared" si="1"/>
        <v/>
      </c>
      <c r="AJ35" s="221"/>
      <c r="AK35" s="221"/>
      <c r="AL35" s="222" t="str">
        <f t="shared" si="2"/>
        <v/>
      </c>
      <c r="AM35" s="221"/>
      <c r="AN35" s="221"/>
      <c r="AO35" s="221"/>
      <c r="AP35" s="223" t="str">
        <f>IF(ISBLANK(AA33),(IFERROR(IF(AND(AI34="Probabilidad",AI35="Probabilidad"),(AR34-(+AR34*AL35)),IF(AND(AI34="Impacto",AI35="Probabilidad"),(AR33-(+AR33*AL35)),IF(AI35="Impacto",AR34,""))),""))," ")</f>
        <v xml:space="preserve"> </v>
      </c>
      <c r="AQ35" s="224" t="str">
        <f>IF(ISBLANK(AA33),(IFERROR(IF(AP35="","",IF(AP35&lt;=0.2,"Muy Baja",IF(AP35&lt;=0.4,"Baja",IF(AP35&lt;=0.6,"Media",IF(AP35&lt;=0.8,"Alta","Muy Alta"))))),""))," ")</f>
        <v xml:space="preserve"> </v>
      </c>
      <c r="AR35" s="223" t="str">
        <f t="shared" si="3"/>
        <v xml:space="preserve"> </v>
      </c>
      <c r="AS35" s="225" t="str">
        <f t="shared" si="4"/>
        <v/>
      </c>
      <c r="AT35" s="223" t="str">
        <f>IFERROR(IF(AND(AI34="Impacto",AI35="Impacto"),(AT34-(+AT34*AL35)),IF(AND(AI34="Probabilidad",AI35="Impacto"),(AT33-(+AT33*AL35)),IF(AI35="Probabilidad",AT34,""))),"")</f>
        <v/>
      </c>
      <c r="AU35" s="226" t="str">
        <f t="shared" si="5"/>
        <v/>
      </c>
      <c r="AV35" s="273"/>
      <c r="AW35" s="275"/>
      <c r="AX35" s="274"/>
      <c r="AY35" s="261"/>
      <c r="AZ35" s="228"/>
      <c r="BA35" s="229"/>
      <c r="BB35" s="216"/>
      <c r="BC35" s="216"/>
      <c r="BD35" s="230"/>
      <c r="BE35" s="230"/>
      <c r="BF35" s="230"/>
      <c r="BG35" s="227"/>
      <c r="BH35" s="27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row>
    <row r="36" spans="1:90" s="231" customFormat="1" ht="14.5" customHeight="1">
      <c r="A36" s="262"/>
      <c r="B36" s="277"/>
      <c r="C36" s="289"/>
      <c r="D36" s="289"/>
      <c r="E36" s="289"/>
      <c r="F36" s="289"/>
      <c r="G36" s="279"/>
      <c r="H36" s="276"/>
      <c r="I36" s="276"/>
      <c r="J36" s="276"/>
      <c r="K36" s="276"/>
      <c r="L36" s="276"/>
      <c r="M36" s="276"/>
      <c r="N36" s="276"/>
      <c r="O36" s="266"/>
      <c r="P36" s="266"/>
      <c r="Q36" s="266"/>
      <c r="R36" s="266"/>
      <c r="S36" s="267"/>
      <c r="T36" s="284"/>
      <c r="U36" s="287"/>
      <c r="V36" s="288"/>
      <c r="W36" s="283"/>
      <c r="X36" s="284"/>
      <c r="Y36" s="285"/>
      <c r="Z36" s="286"/>
      <c r="AA36" s="286"/>
      <c r="AB36" s="274"/>
      <c r="AC36" s="217">
        <v>4</v>
      </c>
      <c r="AD36" s="218"/>
      <c r="AE36" s="219"/>
      <c r="AF36" s="219"/>
      <c r="AG36" s="219"/>
      <c r="AH36" s="219"/>
      <c r="AI36" s="220" t="str">
        <f t="shared" si="1"/>
        <v/>
      </c>
      <c r="AJ36" s="221"/>
      <c r="AK36" s="221"/>
      <c r="AL36" s="222" t="str">
        <f t="shared" si="2"/>
        <v/>
      </c>
      <c r="AM36" s="221"/>
      <c r="AN36" s="221"/>
      <c r="AO36" s="221"/>
      <c r="AP36" s="223" t="str">
        <f>IF(ISBLANK(AA33),(IFERROR(IF(AND(AI35="Probabilidad",AI36="Probabilidad"),(AR35-(+AR35*AL36)),IF(AND(AI35="Impacto",AI36="Probabilidad"),(AR34-(+AR34*AL36)),IF(AI36="Impacto",AR35,""))),""))," ")</f>
        <v xml:space="preserve"> </v>
      </c>
      <c r="AQ36" s="224" t="str">
        <f>IF(ISBLANK(AA33),(IFERROR(IF(AP36="","",IF(AP36&lt;=0.2,"Muy Baja",IF(AP36&lt;=0.4,"Baja",IF(AP36&lt;=0.6,"Media",IF(AP36&lt;=0.8,"Alta","Muy Alta"))))),""))," ")</f>
        <v xml:space="preserve"> </v>
      </c>
      <c r="AR36" s="223" t="str">
        <f t="shared" si="3"/>
        <v xml:space="preserve"> </v>
      </c>
      <c r="AS36" s="225" t="str">
        <f t="shared" si="4"/>
        <v/>
      </c>
      <c r="AT36" s="223" t="str">
        <f>IFERROR(IF(AND(AI35="Impacto",AI36="Impacto"),(AT35-(+AT35*AL36)),IF(AND(AI35="Probabilidad",AI36="Impacto"),(AT34-(+AT34*AL36)),IF(AI36="Probabilidad",AT35,""))),"")</f>
        <v/>
      </c>
      <c r="AU36" s="226" t="str">
        <f t="shared" si="5"/>
        <v/>
      </c>
      <c r="AV36" s="273"/>
      <c r="AW36" s="275"/>
      <c r="AX36" s="274"/>
      <c r="AY36" s="261"/>
      <c r="AZ36" s="228"/>
      <c r="BA36" s="229"/>
      <c r="BB36" s="216"/>
      <c r="BC36" s="216"/>
      <c r="BD36" s="230"/>
      <c r="BE36" s="230"/>
      <c r="BF36" s="230"/>
      <c r="BG36" s="227"/>
      <c r="BH36" s="27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row>
    <row r="37" spans="1:90" s="231" customFormat="1" ht="14.5" customHeight="1">
      <c r="A37" s="262"/>
      <c r="B37" s="277"/>
      <c r="C37" s="289"/>
      <c r="D37" s="289"/>
      <c r="E37" s="289"/>
      <c r="F37" s="289"/>
      <c r="G37" s="279"/>
      <c r="H37" s="276"/>
      <c r="I37" s="276"/>
      <c r="J37" s="276"/>
      <c r="K37" s="276"/>
      <c r="L37" s="276"/>
      <c r="M37" s="276"/>
      <c r="N37" s="276"/>
      <c r="O37" s="266"/>
      <c r="P37" s="266"/>
      <c r="Q37" s="266"/>
      <c r="R37" s="266"/>
      <c r="S37" s="267"/>
      <c r="T37" s="284"/>
      <c r="U37" s="287"/>
      <c r="V37" s="288"/>
      <c r="W37" s="283"/>
      <c r="X37" s="284"/>
      <c r="Y37" s="285"/>
      <c r="Z37" s="286"/>
      <c r="AA37" s="286"/>
      <c r="AB37" s="274"/>
      <c r="AC37" s="217">
        <v>5</v>
      </c>
      <c r="AD37" s="218"/>
      <c r="AE37" s="219"/>
      <c r="AF37" s="219"/>
      <c r="AG37" s="219"/>
      <c r="AH37" s="219"/>
      <c r="AI37" s="220" t="str">
        <f t="shared" si="1"/>
        <v/>
      </c>
      <c r="AJ37" s="221"/>
      <c r="AK37" s="221"/>
      <c r="AL37" s="222" t="str">
        <f t="shared" si="2"/>
        <v/>
      </c>
      <c r="AM37" s="221"/>
      <c r="AN37" s="221"/>
      <c r="AO37" s="221"/>
      <c r="AP37" s="223" t="str">
        <f>IF(ISBLANK(AA33),(IFERROR(IF(AND(AI36="Probabilidad",AI37="Probabilidad"),(AR36-(+AR36*AL37)),IF(AND(AI36="Impacto",AI37="Probabilidad"),(AR35-(+AR35*AL37)),IF(AI37="Impacto",AR36,""))),""))," ")</f>
        <v xml:space="preserve"> </v>
      </c>
      <c r="AQ37" s="224" t="str">
        <f>IF(ISBLANK(AA33),(IFERROR(IF(AP37="","",IF(AP37&lt;=0.2,"Muy Baja",IF(AP37&lt;=0.4,"Baja",IF(AP37&lt;=0.6,"Media",IF(AP37&lt;=0.8,"Alta","Muy Alta"))))),""))," ")</f>
        <v xml:space="preserve"> </v>
      </c>
      <c r="AR37" s="223" t="str">
        <f t="shared" si="3"/>
        <v xml:space="preserve"> </v>
      </c>
      <c r="AS37" s="225" t="str">
        <f t="shared" si="4"/>
        <v/>
      </c>
      <c r="AT37" s="223" t="str">
        <f>IFERROR(IF(AND(AI36="Impacto",AI37="Impacto"),(AT36-(+AT36*AL37)),IF(AND(AI36="Probabilidad",AI37="Impacto"),(AT35-(+AT35*AL37)),IF(AI37="Probabilidad",AT36,""))),"")</f>
        <v/>
      </c>
      <c r="AU37" s="226" t="str">
        <f t="shared" si="5"/>
        <v/>
      </c>
      <c r="AV37" s="273"/>
      <c r="AW37" s="275"/>
      <c r="AX37" s="274"/>
      <c r="AY37" s="261"/>
      <c r="AZ37" s="228"/>
      <c r="BA37" s="229"/>
      <c r="BB37" s="216"/>
      <c r="BC37" s="216"/>
      <c r="BD37" s="230"/>
      <c r="BE37" s="230"/>
      <c r="BF37" s="230"/>
      <c r="BG37" s="227"/>
      <c r="BH37" s="276"/>
      <c r="BI37" s="216"/>
      <c r="BJ37" s="216"/>
      <c r="BK37" s="216"/>
      <c r="BL37" s="216"/>
      <c r="BM37" s="216"/>
      <c r="BN37" s="216"/>
      <c r="BO37" s="216"/>
      <c r="BP37" s="216"/>
      <c r="BQ37" s="216"/>
      <c r="BR37" s="216"/>
      <c r="BS37" s="216"/>
      <c r="BT37" s="216"/>
      <c r="BU37" s="216"/>
      <c r="BV37" s="216"/>
      <c r="BW37" s="216"/>
      <c r="BX37" s="216"/>
      <c r="BY37" s="216"/>
      <c r="BZ37" s="216"/>
      <c r="CA37" s="216"/>
      <c r="CB37" s="216"/>
      <c r="CC37" s="216"/>
      <c r="CD37" s="216"/>
      <c r="CE37" s="216"/>
      <c r="CF37" s="216"/>
      <c r="CG37" s="216"/>
      <c r="CH37" s="216"/>
      <c r="CI37" s="216"/>
      <c r="CJ37" s="216"/>
      <c r="CK37" s="216"/>
      <c r="CL37" s="216"/>
    </row>
    <row r="38" spans="1:90" s="231" customFormat="1" ht="14.5" customHeight="1">
      <c r="A38" s="262"/>
      <c r="B38" s="277"/>
      <c r="C38" s="289"/>
      <c r="D38" s="289"/>
      <c r="E38" s="289"/>
      <c r="F38" s="289"/>
      <c r="G38" s="279"/>
      <c r="H38" s="276"/>
      <c r="I38" s="276"/>
      <c r="J38" s="276"/>
      <c r="K38" s="276"/>
      <c r="L38" s="276"/>
      <c r="M38" s="276"/>
      <c r="N38" s="276"/>
      <c r="O38" s="266"/>
      <c r="P38" s="266"/>
      <c r="Q38" s="266"/>
      <c r="R38" s="266"/>
      <c r="S38" s="267"/>
      <c r="T38" s="284"/>
      <c r="U38" s="287"/>
      <c r="V38" s="288"/>
      <c r="W38" s="283"/>
      <c r="X38" s="284"/>
      <c r="Y38" s="285"/>
      <c r="Z38" s="286"/>
      <c r="AA38" s="286"/>
      <c r="AB38" s="274"/>
      <c r="AC38" s="217">
        <v>6</v>
      </c>
      <c r="AD38" s="218"/>
      <c r="AE38" s="219"/>
      <c r="AF38" s="219"/>
      <c r="AG38" s="219"/>
      <c r="AH38" s="219"/>
      <c r="AI38" s="220" t="str">
        <f t="shared" si="1"/>
        <v/>
      </c>
      <c r="AJ38" s="221"/>
      <c r="AK38" s="221"/>
      <c r="AL38" s="222" t="str">
        <f t="shared" si="2"/>
        <v/>
      </c>
      <c r="AM38" s="221"/>
      <c r="AN38" s="221"/>
      <c r="AO38" s="221"/>
      <c r="AP38" s="223" t="str">
        <f>IF(ISBLANK(AA33),(IFERROR(IF(AND(AI36="Probabilidad",AI38="Probabilidad"),(AR36-(+AR36*AL38)),IF(AND(AI36="Impacto",AI38="Probabilidad"),(AR35-(+AR35*AL38)),IF(AI38="Impacto",AR36,""))),""))," ")</f>
        <v xml:space="preserve"> </v>
      </c>
      <c r="AQ38" s="224" t="str">
        <f>IF(ISBLANK(AA33),(IFERROR(IF(AP38="","",IF(AP38&lt;=0.2,"Muy Baja",IF(AP38&lt;=0.4,"Baja",IF(AP38&lt;=0.6,"Media",IF(AP38&lt;=0.8,"Alta","Muy Alta"))))),"")), " ")</f>
        <v xml:space="preserve"> </v>
      </c>
      <c r="AR38" s="223" t="str">
        <f t="shared" si="3"/>
        <v xml:space="preserve"> </v>
      </c>
      <c r="AS38" s="225" t="str">
        <f t="shared" si="4"/>
        <v/>
      </c>
      <c r="AT38" s="223" t="str">
        <f>IFERROR(IF(AND(AI37="Impacto",AI38="Impacto"),(AT36-(+AT37*AL38)),IF(AND(AI36="Probabilidad",AI38="Impacto"),(AT35-(+AT35*AL38)),IF(AI38="Probabilidad",AT36,""))),"")</f>
        <v/>
      </c>
      <c r="AU38" s="226" t="str">
        <f t="shared" si="5"/>
        <v/>
      </c>
      <c r="AV38" s="273"/>
      <c r="AW38" s="275"/>
      <c r="AX38" s="274"/>
      <c r="AY38" s="261"/>
      <c r="AZ38" s="228"/>
      <c r="BA38" s="229"/>
      <c r="BB38" s="216"/>
      <c r="BC38" s="216"/>
      <c r="BD38" s="230"/>
      <c r="BE38" s="230"/>
      <c r="BF38" s="230"/>
      <c r="BG38" s="227"/>
      <c r="BH38" s="27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row>
    <row r="39" spans="1:90" s="231" customFormat="1" ht="81">
      <c r="A39" s="262">
        <v>6</v>
      </c>
      <c r="B39" s="277" t="s">
        <v>1052</v>
      </c>
      <c r="C39" s="289" t="s">
        <v>1053</v>
      </c>
      <c r="D39" s="278"/>
      <c r="E39" s="278"/>
      <c r="F39" s="289" t="s">
        <v>1477</v>
      </c>
      <c r="G39" s="279" t="s">
        <v>1101</v>
      </c>
      <c r="H39" s="276" t="s">
        <v>1097</v>
      </c>
      <c r="I39" s="276"/>
      <c r="J39" s="276" t="s">
        <v>1100</v>
      </c>
      <c r="K39" s="276" t="str">
        <f>+G39</f>
        <v>Posibilidad de  uso de los recursos financieros  asignados a los proyectos de inversión, en beneficio propio o de terceros</v>
      </c>
      <c r="L39" s="276" t="s">
        <v>1406</v>
      </c>
      <c r="M39" s="276" t="s">
        <v>227</v>
      </c>
      <c r="N39" s="276"/>
      <c r="O39" s="266"/>
      <c r="P39" s="266"/>
      <c r="Q39" s="266"/>
      <c r="R39" s="266"/>
      <c r="S39" s="267" t="str">
        <f t="shared" ref="S39" si="24">IF(ISBLANK(Z39),(IF(N39&lt;=0,"",IF(N39&lt;=2,"Muy Baja",IF(N39&lt;=24,"Baja",IF(N39&lt;=500,"Media",IF(N39&lt;=5000,"Alta","Muy Alta"))))))," ")</f>
        <v xml:space="preserve"> </v>
      </c>
      <c r="T39" s="284" t="str">
        <f t="shared" ref="T39" si="25">IF(ISBLANK(Z39),(IF(S39="","",IF(S39="Muy Baja",20%,IF(S39="Baja",40%,IF(S39="Media",60%,IF(S39="Alta",80%,IF(S39="Muy Alta",100%,0)))))))," ")</f>
        <v xml:space="preserve"> </v>
      </c>
      <c r="U39" s="287"/>
      <c r="V39" s="288" t="str">
        <f>IF(U39&gt;0,IF(NOT(ISERROR(MATCH(U39,'Listados Datos'!$N$3:$N$4,0))),'Listados Datos'!$N$6&amp;"Por favor no seleccionar este criterios de impacto (Afectación Económica o presupuestal y/o Pérdida Reputacional)",'Listados Datos'!$N$7),"")</f>
        <v/>
      </c>
      <c r="W39" s="283" t="str">
        <f>IF(OR(U39='Listados Datos'!$R$3,U39='Listados Datos'!$S$3),"Leve",IF(OR(U39='Listados Datos'!$R$4,U39='Listados Datos'!$S$4),"Menor",IF(OR(U39='Listados Datos'!$R$5,U39='Listados Datos'!$S$5),"Moderado",IF(OR(U39='Listados Datos'!$R$6,U39='Listados Datos'!$S$6),"Mayor",IF(OR(U39='Listados Datos'!$R$7,U39='Listados Datos'!$S$7),"Catastrófico","")))))</f>
        <v/>
      </c>
      <c r="X39" s="284" t="str">
        <f>IF(W39="","",IF(W39="Leve",20%,IF(W39="Menor",40%,IF(W39="Moderado",60%,IF(W39="Mayor",80%,IF(W39="Catastrófico",100%,0))))))</f>
        <v/>
      </c>
      <c r="Y39" s="285" t="str">
        <f>IF(OR(AND(S39="Muy Baja",W39="Leve"),AND(S39="Muy Baja",W39="Menor"),AND(S39="Baja",W39="Leve")),"Bajo",IF(OR(AND(S39="Muy baja",W39="Moderado"),AND(S39="Baja",W39="Menor"),AND(S39="Baja",W39="Moderado"),AND(S39="Media",W39="Leve"),AND(S39="Media",W39="Menor"),AND(S39="Media",W39="Moderado"),AND(S39="Alta",W39="Leve"),AND(S39="Alta",W39="Menor")),"Moderado",IF(OR(AND(S39="Muy Baja",W39="Mayor"),AND(S39="Baja",W39="Mayor"),AND(S39="Media",W39="Mayor"),AND(S39="Alta",W39="Moderado"),AND(S39="Alta",W39="Mayor"),AND(S39="Muy Alta",W39="Leve"),AND(S39="Muy Alta",W39="Menor"),AND(S39="Muy Alta",W39="Moderado"),AND(S39="Muy Alta",W39="Mayor")),"Alto",IF(OR(AND(S39="Muy Baja",W39="Catastrófico"),AND(S39="Baja",W39="Catastrófico"),AND(S39="Media",W39="Catastrófico"),AND(S39="Alta",W39="Catastrófico"),AND(S39="Muy Alta",W39="Catastrófico")),"Extremo",""))))</f>
        <v/>
      </c>
      <c r="Z39" s="286" t="s">
        <v>326</v>
      </c>
      <c r="AA39" s="286" t="s">
        <v>11</v>
      </c>
      <c r="AB39" s="274" t="str">
        <f t="shared" ref="AB39" si="26">IF(AND(Z39="Rara Vez",AA39="Insignificante"),("BAJA"),IF(AND(Z39="Rara Vez",AA39="Menor"),("BAJA"),IF(AND(Z39="Rara Vez",AA39="Moderado"),("MODERADA"),IF(AND(Z39="Rara Vez",AA39="Mayor"),("ALTA"),IF(AND(Z39="Improbable",AA39="Insignificante"),("BAJA"),IF(AND(Z39="Improbable",AA39="Menor"),("BAJA"),IF(AND(Z39="Improbable",AA39="Moderado"),("MODERADA"),IF(AND(Z39="Improbable",AA39="Mayor"),("ALTA"),IF(AND(Z39="Posible",AA39="Insignificante"),("BAJA"),IF(AND(Z39="Posible",AA39="Menor"),("MODERADA"),IF(AND(Z39="Posible",AA39="Moderado"),("ALTA"),IF(AND(Z39="Posible",AA39="Mayor"),("EXTREMA"),IF(AND(Z39="Probable",AA39="Insignificante"),("MODERADA"),IF(AND(Z39="Probable",AA39="Menor"),("ALTA"),IF(AND(Z39="Probable",AA39="Moderado"),("ALTA"),IF(AND(Z39="Probable",AA39="Mayor"),("EXTREMA"),IF(AND(Z39="Casi Seguro",AA39="Insignificante"),("ALTA"),IF(AND(Z39="Casi Seguro",AA39="Menor"),("ALTA"),IF(AND(Z39="Casi Seguro",AA39="Moderado"),("EXTREMA"),IF(AND(Z39="Casi Seguro",AA39="Mayor"),("EXTREMA"),IF(AA39="Catastrófico","EXTREMA","VALORAR")))))))))))))))))))))</f>
        <v>ALTA</v>
      </c>
      <c r="AC39" s="217">
        <v>1</v>
      </c>
      <c r="AD39" s="218"/>
      <c r="AE39" s="219" t="s">
        <v>1194</v>
      </c>
      <c r="AF39" s="219" t="s">
        <v>1102</v>
      </c>
      <c r="AG39" s="219" t="s">
        <v>938</v>
      </c>
      <c r="AH39" s="219"/>
      <c r="AI39" s="220" t="str">
        <f t="shared" si="1"/>
        <v>Probabilidad</v>
      </c>
      <c r="AJ39" s="221" t="s">
        <v>292</v>
      </c>
      <c r="AK39" s="221" t="s">
        <v>298</v>
      </c>
      <c r="AL39" s="222" t="str">
        <f t="shared" si="2"/>
        <v>50%</v>
      </c>
      <c r="AM39" s="221" t="s">
        <v>301</v>
      </c>
      <c r="AN39" s="221" t="s">
        <v>305</v>
      </c>
      <c r="AO39" s="221" t="s">
        <v>308</v>
      </c>
      <c r="AP39" s="223" t="str">
        <f>IF(ISBLANK(AA39),(IFERROR(IF(AI39="Probabilidad",(T39-(+T39*AL39)),IF(AI39="Impacto",T39,"")),""))," ")</f>
        <v xml:space="preserve"> </v>
      </c>
      <c r="AQ39" s="224" t="str">
        <f>IF(ISBLANK(AA39), (IFERROR(IF(AP39="","",IF(AP39&lt;=0.2,"Muy Baja",IF(AP39&lt;=0.4,"Baja",IF(AP39&lt;=0.6,"Media",IF(AP39&lt;=0.8,"Alta","Muy Alta"))))),""))," ")</f>
        <v xml:space="preserve"> </v>
      </c>
      <c r="AR39" s="223" t="str">
        <f t="shared" si="3"/>
        <v xml:space="preserve"> </v>
      </c>
      <c r="AS39" s="225" t="str">
        <f t="shared" si="4"/>
        <v/>
      </c>
      <c r="AT39" s="223" t="str">
        <f>IFERROR(IF(AI39="Impacto",(X39-(+X39*AL39)),IF(AI39="Probabilidad",X39,"")),"")</f>
        <v/>
      </c>
      <c r="AU39" s="226" t="str">
        <f t="shared" si="5"/>
        <v/>
      </c>
      <c r="AV39" s="273" t="s">
        <v>326</v>
      </c>
      <c r="AW39" s="275" t="str">
        <f>IF(ISBLANK(AA39), " ", AA39)</f>
        <v>Mayor</v>
      </c>
      <c r="AX39" s="274" t="str">
        <f t="shared" ref="AX39" si="27">IF(AND(AV39="Rara Vez",AW39="Insignificante"),("BAJA"),IF(AND(AV39="Rara Vez",AW39="Menor"),("BAJA"),IF(AND(AV39="Rara Vez",AW39="Moderado"),("MODERADA"),IF(AND(AV39="Rara Vez",AW39="Mayor"),("ALTA"),IF(AND(AV39="Improbable",AW39="Insignificante"),("BAJA"),IF(AND(AV39="Improbable",AW39="Menor"),("BAJA"),IF(AND(AV39="Improbable",AW39="Moderado"),("MODERADA"),IF(AND(AV39="Improbable",AW39="Mayor"),("ALTA"),IF(AND(AV39="Posible",AW39="Insignificante"),("BAJA"),IF(AND(AV39="Posible",AW39="Menor"),("MODERADA"),IF(AND(AV39="Posible",AW39="Moderado"),("ALTA"),IF(AND(AV39="Posible",AW39="Mayor"),("EXTREMA"),IF(AND(AV39="Probable",AW39="Insignificante"),("MODERADA"),IF(AND(AV39="Probable",AW39="Menor"),("ALTA"),IF(AND(AV39="Probable",AW39="Moderado"),("ALTA"),IF(AND(AV39="Probable",AW39="Mayor"),("EXTREMA"),IF(AND(AV39="Casi Seguro",AW39="Insignificante"),("ALTA"),IF(AND(AV39="Casi Seguro",AW39="Menor"),("ALTA"),IF(AND(AV39="Casi Seguro",AW39="Moderado"),("EXTREMA"),IF(AND(AV39="Casi Seguro",AW39="Mayor"),("EXTREMA"),IF(AW39="Catastrófico","EXTREMA","VALORAR")))))))))))))))))))))</f>
        <v>ALTA</v>
      </c>
      <c r="AY39" s="261" t="s">
        <v>315</v>
      </c>
      <c r="AZ39" s="228"/>
      <c r="BA39" s="229"/>
      <c r="BB39" s="216"/>
      <c r="BC39" s="216"/>
      <c r="BD39" s="230"/>
      <c r="BE39" s="230"/>
      <c r="BF39" s="230"/>
      <c r="BG39" s="227"/>
      <c r="BH39" s="27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F39" s="216"/>
      <c r="CG39" s="216"/>
      <c r="CH39" s="216"/>
      <c r="CI39" s="216"/>
      <c r="CJ39" s="216"/>
      <c r="CK39" s="216"/>
      <c r="CL39" s="216"/>
    </row>
    <row r="40" spans="1:90" s="231" customFormat="1" ht="14.5" customHeight="1">
      <c r="A40" s="262"/>
      <c r="B40" s="277"/>
      <c r="C40" s="289"/>
      <c r="D40" s="278"/>
      <c r="E40" s="278"/>
      <c r="F40" s="289"/>
      <c r="G40" s="279"/>
      <c r="H40" s="276"/>
      <c r="I40" s="276"/>
      <c r="J40" s="276"/>
      <c r="K40" s="276"/>
      <c r="L40" s="276"/>
      <c r="M40" s="276"/>
      <c r="N40" s="276"/>
      <c r="O40" s="266"/>
      <c r="P40" s="266"/>
      <c r="Q40" s="266"/>
      <c r="R40" s="266"/>
      <c r="S40" s="267"/>
      <c r="T40" s="284"/>
      <c r="U40" s="287"/>
      <c r="V40" s="288"/>
      <c r="W40" s="283"/>
      <c r="X40" s="284"/>
      <c r="Y40" s="285"/>
      <c r="Z40" s="286"/>
      <c r="AA40" s="286"/>
      <c r="AB40" s="274"/>
      <c r="AC40" s="217">
        <v>2</v>
      </c>
      <c r="AD40" s="218"/>
      <c r="AE40" s="219"/>
      <c r="AF40" s="219"/>
      <c r="AG40" s="219"/>
      <c r="AH40" s="219"/>
      <c r="AI40" s="220" t="str">
        <f t="shared" si="1"/>
        <v/>
      </c>
      <c r="AJ40" s="221"/>
      <c r="AK40" s="221"/>
      <c r="AL40" s="222" t="str">
        <f t="shared" si="2"/>
        <v/>
      </c>
      <c r="AM40" s="221"/>
      <c r="AN40" s="221"/>
      <c r="AO40" s="221"/>
      <c r="AP40" s="223" t="str">
        <f>IF(ISBLANK(AA39),(IFERROR(IF(AND(AI39="Probabilidad",AI40="Probabilidad"),(AR39-(+AR39*AL40)),IF(AI40="Probabilidad",(T39-(+T39*AL40)),IF(AI40="Impacto",AR39,""))),""))," ")</f>
        <v xml:space="preserve"> </v>
      </c>
      <c r="AQ40" s="224" t="str">
        <f>IF(ISBLANK(AA39),(IFERROR(IF(AP40="","",IF(AP40&lt;=0.2,"Muy Baja",IF(AP40&lt;=0.4,"Baja",IF(AP40&lt;=0.6,"Media",IF(AP40&lt;=0.8,"Alta","Muy Alta"))))),""))," ")</f>
        <v xml:space="preserve"> </v>
      </c>
      <c r="AR40" s="223" t="str">
        <f t="shared" si="3"/>
        <v xml:space="preserve"> </v>
      </c>
      <c r="AS40" s="225" t="str">
        <f t="shared" si="4"/>
        <v/>
      </c>
      <c r="AT40" s="223" t="str">
        <f>IFERROR(IF(AND(AI39="Impacto",AI40="Impacto"),(AT39-(+AT39*AL40)),IF(AI40="Impacto",(X39-(+X39*AL40)),IF(AI40="Probabilidad",AT39,""))),"")</f>
        <v/>
      </c>
      <c r="AU40" s="226" t="str">
        <f t="shared" si="5"/>
        <v/>
      </c>
      <c r="AV40" s="273"/>
      <c r="AW40" s="275"/>
      <c r="AX40" s="274"/>
      <c r="AY40" s="261"/>
      <c r="AZ40" s="228"/>
      <c r="BA40" s="229"/>
      <c r="BB40" s="216"/>
      <c r="BC40" s="216"/>
      <c r="BD40" s="230"/>
      <c r="BE40" s="230"/>
      <c r="BF40" s="230"/>
      <c r="BG40" s="227"/>
      <c r="BH40" s="27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row>
    <row r="41" spans="1:90" s="231" customFormat="1" ht="14.5" customHeight="1">
      <c r="A41" s="262"/>
      <c r="B41" s="277"/>
      <c r="C41" s="289"/>
      <c r="D41" s="278"/>
      <c r="E41" s="278"/>
      <c r="F41" s="289"/>
      <c r="G41" s="279"/>
      <c r="H41" s="276"/>
      <c r="I41" s="276"/>
      <c r="J41" s="276"/>
      <c r="K41" s="276"/>
      <c r="L41" s="276"/>
      <c r="M41" s="276"/>
      <c r="N41" s="276"/>
      <c r="O41" s="266"/>
      <c r="P41" s="266"/>
      <c r="Q41" s="266"/>
      <c r="R41" s="266"/>
      <c r="S41" s="267"/>
      <c r="T41" s="284"/>
      <c r="U41" s="287"/>
      <c r="V41" s="288"/>
      <c r="W41" s="283"/>
      <c r="X41" s="284"/>
      <c r="Y41" s="285"/>
      <c r="Z41" s="286"/>
      <c r="AA41" s="286"/>
      <c r="AB41" s="274"/>
      <c r="AC41" s="217">
        <v>3</v>
      </c>
      <c r="AD41" s="218"/>
      <c r="AE41" s="219"/>
      <c r="AF41" s="219"/>
      <c r="AG41" s="219"/>
      <c r="AH41" s="219"/>
      <c r="AI41" s="220" t="str">
        <f t="shared" si="1"/>
        <v/>
      </c>
      <c r="AJ41" s="221"/>
      <c r="AK41" s="221"/>
      <c r="AL41" s="222" t="str">
        <f t="shared" si="2"/>
        <v/>
      </c>
      <c r="AM41" s="221"/>
      <c r="AN41" s="221"/>
      <c r="AO41" s="221"/>
      <c r="AP41" s="223" t="str">
        <f>IF(ISBLANK(AA39),(IFERROR(IF(AND(AI40="Probabilidad",AI41="Probabilidad"),(AR40-(+AR40*AL41)),IF(AND(AI40="Impacto",AI41="Probabilidad"),(AR39-(+AR39*AL41)),IF(AI41="Impacto",AR40,""))),""))," ")</f>
        <v xml:space="preserve"> </v>
      </c>
      <c r="AQ41" s="224" t="str">
        <f>IF(ISBLANK(AA39),(IFERROR(IF(AP41="","",IF(AP41&lt;=0.2,"Muy Baja",IF(AP41&lt;=0.4,"Baja",IF(AP41&lt;=0.6,"Media",IF(AP41&lt;=0.8,"Alta","Muy Alta"))))),""))," ")</f>
        <v xml:space="preserve"> </v>
      </c>
      <c r="AR41" s="223" t="str">
        <f t="shared" si="3"/>
        <v xml:space="preserve"> </v>
      </c>
      <c r="AS41" s="225" t="str">
        <f t="shared" si="4"/>
        <v/>
      </c>
      <c r="AT41" s="223" t="str">
        <f>IFERROR(IF(AND(AI40="Impacto",AI41="Impacto"),(AT40-(+AT40*AL41)),IF(AND(AI40="Probabilidad",AI41="Impacto"),(AT39-(+AT39*AL41)),IF(AI41="Probabilidad",AT40,""))),"")</f>
        <v/>
      </c>
      <c r="AU41" s="226" t="str">
        <f t="shared" si="5"/>
        <v/>
      </c>
      <c r="AV41" s="273"/>
      <c r="AW41" s="275"/>
      <c r="AX41" s="274"/>
      <c r="AY41" s="261"/>
      <c r="AZ41" s="228"/>
      <c r="BA41" s="229"/>
      <c r="BB41" s="216"/>
      <c r="BC41" s="216"/>
      <c r="BD41" s="230"/>
      <c r="BE41" s="230"/>
      <c r="BF41" s="230"/>
      <c r="BG41" s="227"/>
      <c r="BH41" s="276"/>
      <c r="BI41" s="216"/>
      <c r="BJ41" s="216"/>
      <c r="BK41" s="216"/>
      <c r="BL41" s="216"/>
      <c r="BM41" s="216"/>
      <c r="BN41" s="216"/>
      <c r="BO41" s="216"/>
      <c r="BP41" s="216"/>
      <c r="BQ41" s="216"/>
      <c r="BR41" s="216"/>
      <c r="BS41" s="216"/>
      <c r="BT41" s="216"/>
      <c r="BU41" s="216"/>
      <c r="BV41" s="216"/>
      <c r="BW41" s="216"/>
      <c r="BX41" s="216"/>
      <c r="BY41" s="216"/>
      <c r="BZ41" s="216"/>
      <c r="CA41" s="216"/>
      <c r="CB41" s="216"/>
      <c r="CC41" s="216"/>
      <c r="CD41" s="216"/>
      <c r="CE41" s="216"/>
      <c r="CF41" s="216"/>
      <c r="CG41" s="216"/>
      <c r="CH41" s="216"/>
      <c r="CI41" s="216"/>
      <c r="CJ41" s="216"/>
      <c r="CK41" s="216"/>
      <c r="CL41" s="216"/>
    </row>
    <row r="42" spans="1:90" s="231" customFormat="1" ht="14.5" customHeight="1">
      <c r="A42" s="262"/>
      <c r="B42" s="277"/>
      <c r="C42" s="289"/>
      <c r="D42" s="278"/>
      <c r="E42" s="278"/>
      <c r="F42" s="289"/>
      <c r="G42" s="279"/>
      <c r="H42" s="276"/>
      <c r="I42" s="276"/>
      <c r="J42" s="276"/>
      <c r="K42" s="276"/>
      <c r="L42" s="276"/>
      <c r="M42" s="276"/>
      <c r="N42" s="276"/>
      <c r="O42" s="266"/>
      <c r="P42" s="266"/>
      <c r="Q42" s="266"/>
      <c r="R42" s="266"/>
      <c r="S42" s="267"/>
      <c r="T42" s="284"/>
      <c r="U42" s="287"/>
      <c r="V42" s="288"/>
      <c r="W42" s="283"/>
      <c r="X42" s="284"/>
      <c r="Y42" s="285"/>
      <c r="Z42" s="286"/>
      <c r="AA42" s="286"/>
      <c r="AB42" s="274"/>
      <c r="AC42" s="217">
        <v>4</v>
      </c>
      <c r="AD42" s="218"/>
      <c r="AE42" s="219"/>
      <c r="AF42" s="219"/>
      <c r="AG42" s="219"/>
      <c r="AH42" s="219"/>
      <c r="AI42" s="220" t="str">
        <f t="shared" si="1"/>
        <v/>
      </c>
      <c r="AJ42" s="221"/>
      <c r="AK42" s="221"/>
      <c r="AL42" s="222" t="str">
        <f t="shared" si="2"/>
        <v/>
      </c>
      <c r="AM42" s="221"/>
      <c r="AN42" s="221"/>
      <c r="AO42" s="221"/>
      <c r="AP42" s="223" t="str">
        <f>IF(ISBLANK(AA39),(IFERROR(IF(AND(AI41="Probabilidad",AI42="Probabilidad"),(AR41-(+AR41*AL42)),IF(AND(AI41="Impacto",AI42="Probabilidad"),(AR40-(+AR40*AL42)),IF(AI42="Impacto",AR41,""))),""))," ")</f>
        <v xml:space="preserve"> </v>
      </c>
      <c r="AQ42" s="224" t="str">
        <f>IF(ISBLANK(AA39),(IFERROR(IF(AP42="","",IF(AP42&lt;=0.2,"Muy Baja",IF(AP42&lt;=0.4,"Baja",IF(AP42&lt;=0.6,"Media",IF(AP42&lt;=0.8,"Alta","Muy Alta"))))),""))," ")</f>
        <v xml:space="preserve"> </v>
      </c>
      <c r="AR42" s="223" t="str">
        <f t="shared" si="3"/>
        <v xml:space="preserve"> </v>
      </c>
      <c r="AS42" s="225" t="str">
        <f t="shared" si="4"/>
        <v/>
      </c>
      <c r="AT42" s="223" t="str">
        <f>IFERROR(IF(AND(AI41="Impacto",AI42="Impacto"),(AT41-(+AT41*AL42)),IF(AND(AI41="Probabilidad",AI42="Impacto"),(AT40-(+AT40*AL42)),IF(AI42="Probabilidad",AT41,""))),"")</f>
        <v/>
      </c>
      <c r="AU42" s="226" t="str">
        <f t="shared" si="5"/>
        <v/>
      </c>
      <c r="AV42" s="273"/>
      <c r="AW42" s="275"/>
      <c r="AX42" s="274"/>
      <c r="AY42" s="261"/>
      <c r="AZ42" s="228"/>
      <c r="BA42" s="229"/>
      <c r="BB42" s="216"/>
      <c r="BC42" s="216"/>
      <c r="BD42" s="230"/>
      <c r="BE42" s="230"/>
      <c r="BF42" s="230"/>
      <c r="BG42" s="227"/>
      <c r="BH42" s="276"/>
      <c r="BI42" s="216"/>
      <c r="BJ42" s="216"/>
      <c r="BK42" s="216"/>
      <c r="BL42" s="216"/>
      <c r="BM42" s="216"/>
      <c r="BN42" s="216"/>
      <c r="BO42" s="216"/>
      <c r="BP42" s="216"/>
      <c r="BQ42" s="216"/>
      <c r="BR42" s="216"/>
      <c r="BS42" s="216"/>
      <c r="BT42" s="216"/>
      <c r="BU42" s="216"/>
      <c r="BV42" s="216"/>
      <c r="BW42" s="216"/>
      <c r="BX42" s="216"/>
      <c r="BY42" s="216"/>
      <c r="BZ42" s="216"/>
      <c r="CA42" s="216"/>
      <c r="CB42" s="216"/>
      <c r="CC42" s="216"/>
      <c r="CD42" s="216"/>
      <c r="CE42" s="216"/>
      <c r="CF42" s="216"/>
      <c r="CG42" s="216"/>
      <c r="CH42" s="216"/>
      <c r="CI42" s="216"/>
      <c r="CJ42" s="216"/>
      <c r="CK42" s="216"/>
      <c r="CL42" s="216"/>
    </row>
    <row r="43" spans="1:90" s="231" customFormat="1" ht="14.5" customHeight="1">
      <c r="A43" s="262"/>
      <c r="B43" s="277"/>
      <c r="C43" s="289"/>
      <c r="D43" s="278"/>
      <c r="E43" s="278"/>
      <c r="F43" s="289"/>
      <c r="G43" s="279"/>
      <c r="H43" s="276"/>
      <c r="I43" s="276"/>
      <c r="J43" s="276"/>
      <c r="K43" s="276"/>
      <c r="L43" s="276"/>
      <c r="M43" s="276"/>
      <c r="N43" s="276"/>
      <c r="O43" s="266"/>
      <c r="P43" s="266"/>
      <c r="Q43" s="266"/>
      <c r="R43" s="266"/>
      <c r="S43" s="267"/>
      <c r="T43" s="284"/>
      <c r="U43" s="287"/>
      <c r="V43" s="288"/>
      <c r="W43" s="283"/>
      <c r="X43" s="284"/>
      <c r="Y43" s="285"/>
      <c r="Z43" s="286"/>
      <c r="AA43" s="286"/>
      <c r="AB43" s="274"/>
      <c r="AC43" s="217">
        <v>5</v>
      </c>
      <c r="AD43" s="218"/>
      <c r="AE43" s="219"/>
      <c r="AF43" s="219"/>
      <c r="AG43" s="219"/>
      <c r="AH43" s="219"/>
      <c r="AI43" s="220" t="str">
        <f t="shared" si="1"/>
        <v/>
      </c>
      <c r="AJ43" s="221"/>
      <c r="AK43" s="221"/>
      <c r="AL43" s="222" t="str">
        <f t="shared" si="2"/>
        <v/>
      </c>
      <c r="AM43" s="221"/>
      <c r="AN43" s="221"/>
      <c r="AO43" s="221"/>
      <c r="AP43" s="223" t="str">
        <f>IF(ISBLANK(AA39),(IFERROR(IF(AND(AI42="Probabilidad",AI43="Probabilidad"),(AR42-(+AR42*AL43)),IF(AND(AI42="Impacto",AI43="Probabilidad"),(AR41-(+AR41*AL43)),IF(AI43="Impacto",AR42,""))),""))," ")</f>
        <v xml:space="preserve"> </v>
      </c>
      <c r="AQ43" s="224" t="str">
        <f>IF(ISBLANK(AA39),(IFERROR(IF(AP43="","",IF(AP43&lt;=0.2,"Muy Baja",IF(AP43&lt;=0.4,"Baja",IF(AP43&lt;=0.6,"Media",IF(AP43&lt;=0.8,"Alta","Muy Alta"))))),""))," ")</f>
        <v xml:space="preserve"> </v>
      </c>
      <c r="AR43" s="223" t="str">
        <f t="shared" si="3"/>
        <v xml:space="preserve"> </v>
      </c>
      <c r="AS43" s="225" t="str">
        <f t="shared" si="4"/>
        <v/>
      </c>
      <c r="AT43" s="223" t="str">
        <f>IFERROR(IF(AND(AI42="Impacto",AI43="Impacto"),(AT42-(+AT42*AL43)),IF(AND(AI42="Probabilidad",AI43="Impacto"),(AT41-(+AT41*AL43)),IF(AI43="Probabilidad",AT42,""))),"")</f>
        <v/>
      </c>
      <c r="AU43" s="226" t="str">
        <f t="shared" si="5"/>
        <v/>
      </c>
      <c r="AV43" s="273"/>
      <c r="AW43" s="275"/>
      <c r="AX43" s="274"/>
      <c r="AY43" s="261"/>
      <c r="AZ43" s="228"/>
      <c r="BA43" s="229"/>
      <c r="BB43" s="216"/>
      <c r="BC43" s="216"/>
      <c r="BD43" s="230"/>
      <c r="BE43" s="230"/>
      <c r="BF43" s="230"/>
      <c r="BG43" s="227"/>
      <c r="BH43" s="27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row>
    <row r="44" spans="1:90" s="231" customFormat="1" ht="14.5" customHeight="1">
      <c r="A44" s="262"/>
      <c r="B44" s="277"/>
      <c r="C44" s="289"/>
      <c r="D44" s="278"/>
      <c r="E44" s="278"/>
      <c r="F44" s="289"/>
      <c r="G44" s="279"/>
      <c r="H44" s="276"/>
      <c r="I44" s="276"/>
      <c r="J44" s="276"/>
      <c r="K44" s="276"/>
      <c r="L44" s="276"/>
      <c r="M44" s="276"/>
      <c r="N44" s="276"/>
      <c r="O44" s="266"/>
      <c r="P44" s="266"/>
      <c r="Q44" s="266"/>
      <c r="R44" s="266"/>
      <c r="S44" s="267"/>
      <c r="T44" s="284"/>
      <c r="U44" s="287"/>
      <c r="V44" s="288"/>
      <c r="W44" s="283"/>
      <c r="X44" s="284"/>
      <c r="Y44" s="285"/>
      <c r="Z44" s="286"/>
      <c r="AA44" s="286"/>
      <c r="AB44" s="274"/>
      <c r="AC44" s="217">
        <v>6</v>
      </c>
      <c r="AD44" s="218"/>
      <c r="AE44" s="219"/>
      <c r="AF44" s="219"/>
      <c r="AG44" s="219"/>
      <c r="AH44" s="219"/>
      <c r="AI44" s="220" t="str">
        <f t="shared" si="1"/>
        <v/>
      </c>
      <c r="AJ44" s="221"/>
      <c r="AK44" s="221"/>
      <c r="AL44" s="222" t="str">
        <f t="shared" si="2"/>
        <v/>
      </c>
      <c r="AM44" s="221"/>
      <c r="AN44" s="221"/>
      <c r="AO44" s="221"/>
      <c r="AP44" s="223" t="str">
        <f>IF(ISBLANK(AA39),(IFERROR(IF(AND(AI42="Probabilidad",AI44="Probabilidad"),(AR42-(+AR42*AL44)),IF(AND(AI42="Impacto",AI44="Probabilidad"),(AR41-(+AR41*AL44)),IF(AI44="Impacto",AR42,""))),""))," ")</f>
        <v xml:space="preserve"> </v>
      </c>
      <c r="AQ44" s="224" t="str">
        <f>IF(ISBLANK(AA39),(IFERROR(IF(AP44="","",IF(AP44&lt;=0.2,"Muy Baja",IF(AP44&lt;=0.4,"Baja",IF(AP44&lt;=0.6,"Media",IF(AP44&lt;=0.8,"Alta","Muy Alta"))))),"")), " ")</f>
        <v xml:space="preserve"> </v>
      </c>
      <c r="AR44" s="223" t="str">
        <f t="shared" si="3"/>
        <v xml:space="preserve"> </v>
      </c>
      <c r="AS44" s="225" t="str">
        <f t="shared" si="4"/>
        <v/>
      </c>
      <c r="AT44" s="223" t="str">
        <f>IFERROR(IF(AND(AI43="Impacto",AI44="Impacto"),(AT42-(+AT43*AL44)),IF(AND(AI42="Probabilidad",AI44="Impacto"),(AT41-(+AT41*AL44)),IF(AI44="Probabilidad",AT42,""))),"")</f>
        <v/>
      </c>
      <c r="AU44" s="226" t="str">
        <f t="shared" si="5"/>
        <v/>
      </c>
      <c r="AV44" s="273"/>
      <c r="AW44" s="275"/>
      <c r="AX44" s="274"/>
      <c r="AY44" s="261"/>
      <c r="AZ44" s="228"/>
      <c r="BA44" s="229"/>
      <c r="BB44" s="216"/>
      <c r="BC44" s="216"/>
      <c r="BD44" s="230"/>
      <c r="BE44" s="230"/>
      <c r="BF44" s="230"/>
      <c r="BG44" s="227"/>
      <c r="BH44" s="27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row>
    <row r="45" spans="1:90" s="231" customFormat="1" ht="67" hidden="1">
      <c r="A45" s="262">
        <v>7</v>
      </c>
      <c r="B45" s="277" t="s">
        <v>1054</v>
      </c>
      <c r="C45" s="278" t="s">
        <v>1055</v>
      </c>
      <c r="D45" s="278"/>
      <c r="E45" s="278"/>
      <c r="F45" s="278" t="s">
        <v>1195</v>
      </c>
      <c r="G45" s="279" t="str">
        <f>+K45</f>
        <v xml:space="preserve">Posibilidad de afectación Reputacional por Falta de seguimiento y control a la información publicada por los canales de la entidad. debido a la falta de definición de los mecanismos y de los responsables de realizar el seguimiento y control a la información publicada o por insuficiencia de recursos. </v>
      </c>
      <c r="H45" s="276" t="s">
        <v>224</v>
      </c>
      <c r="I45" s="276" t="s">
        <v>1184</v>
      </c>
      <c r="J45" s="276" t="s">
        <v>1185</v>
      </c>
      <c r="K45" s="276" t="str">
        <f t="shared" ref="K45" si="28">CONCATENATE("Posibilidad de afectación"," ",H45," por ",I45," ",J45)</f>
        <v xml:space="preserve">Posibilidad de afectación Reputacional por Falta de seguimiento y control a la información publicada por los canales de la entidad. debido a la falta de definición de los mecanismos y de los responsables de realizar el seguimiento y control a la información publicada o por insuficiencia de recursos. </v>
      </c>
      <c r="L45" s="276" t="s">
        <v>101</v>
      </c>
      <c r="M45" s="276" t="s">
        <v>809</v>
      </c>
      <c r="N45" s="276">
        <v>2300</v>
      </c>
      <c r="O45" s="266"/>
      <c r="P45" s="266"/>
      <c r="Q45" s="266"/>
      <c r="R45" s="266"/>
      <c r="S45" s="267" t="str">
        <f t="shared" ref="S45" si="29">IF(ISBLANK(Z45),(IF(N45&lt;=0,"",IF(N45&lt;=2,"Muy Baja",IF(N45&lt;=24,"Baja",IF(N45&lt;=500,"Media",IF(N45&lt;=5000,"Alta","Muy Alta"))))))," ")</f>
        <v>Alta</v>
      </c>
      <c r="T45" s="268">
        <f t="shared" ref="T45" si="30">IF(ISBLANK(Z45),(IF(S45="","",IF(S45="Muy Baja",20%,IF(S45="Baja",40%,IF(S45="Media",60%,IF(S45="Alta",80%,IF(S45="Muy Alta",100%,0)))))))," ")</f>
        <v>0.8</v>
      </c>
      <c r="U45" s="269" t="s">
        <v>923</v>
      </c>
      <c r="V45" s="270" t="str">
        <f>IF(U45&gt;0,IF(NOT(ISERROR(MATCH(U45,'Listados Datos'!$N$3:$N$4,0))),'Listados Datos'!$N$6&amp;"Por favor no seleccionar este criterios de impacto (Afectación Económica o presupuestal y/o Pérdida Reputacional)",'Listados Datos'!$N$7),"")</f>
        <v>✔</v>
      </c>
      <c r="W45" s="271" t="str">
        <f>IF(OR(U45='Listados Datos'!$R$3,U45='Listados Datos'!$S$3),"Leve",IF(OR(U45='Listados Datos'!$R$4,U45='Listados Datos'!$S$4),"Menor",IF(OR(U45='Listados Datos'!$R$5,U45='Listados Datos'!$S$5),"Moderado",IF(OR(U45='Listados Datos'!$R$6,U45='Listados Datos'!$S$6),"Mayor",IF(OR(U45='Listados Datos'!$R$7,U45='Listados Datos'!$S$7),"Catastrófico","")))))</f>
        <v>Menor</v>
      </c>
      <c r="X45" s="268">
        <f>IF(W45="","",IF(W45="Leve",20%,IF(W45="Menor",40%,IF(W45="Moderado",60%,IF(W45="Mayor",80%,IF(W45="Catastrófico",100%,0))))))</f>
        <v>0.4</v>
      </c>
      <c r="Y45" s="272" t="str">
        <f>IF(OR(AND(S45="Muy Baja",W45="Leve"),AND(S45="Muy Baja",W45="Menor"),AND(S45="Baja",W45="Leve")),"Bajo",IF(OR(AND(S45="Muy baja",W45="Moderado"),AND(S45="Baja",W45="Menor"),AND(S45="Baja",W45="Moderado"),AND(S45="Media",W45="Leve"),AND(S45="Media",W45="Menor"),AND(S45="Media",W45="Moderado"),AND(S45="Alta",W45="Leve"),AND(S45="Alta",W45="Menor")),"Moderado",IF(OR(AND(S45="Muy Baja",W45="Mayor"),AND(S45="Baja",W45="Mayor"),AND(S45="Media",W45="Mayor"),AND(S45="Alta",W45="Moderado"),AND(S45="Alta",W45="Mayor"),AND(S45="Muy Alta",W45="Leve"),AND(S45="Muy Alta",W45="Menor"),AND(S45="Muy Alta",W45="Moderado"),AND(S45="Muy Alta",W45="Mayor")),"Alto",IF(OR(AND(S45="Muy Baja",W45="Catastrófico"),AND(S45="Baja",W45="Catastrófico"),AND(S45="Media",W45="Catastrófico"),AND(S45="Alta",W45="Catastrófico"),AND(S45="Muy Alta",W45="Catastrófico")),"Extremo",""))))</f>
        <v>Moderado</v>
      </c>
      <c r="Z45" s="273"/>
      <c r="AA45" s="273"/>
      <c r="AB45" s="274" t="str">
        <f t="shared" ref="AB45" si="31">IF(AND(Z45="Rara Vez",AA45="Insignificante"),("BAJA"),IF(AND(Z45="Rara Vez",AA45="Menor"),("BAJA"),IF(AND(Z45="Rara Vez",AA45="Moderado"),("MODERADA"),IF(AND(Z45="Rara Vez",AA45="Mayor"),("ALTA"),IF(AND(Z45="Improbable",AA45="Insignificante"),("BAJA"),IF(AND(Z45="Improbable",AA45="Menor"),("BAJA"),IF(AND(Z45="Improbable",AA45="Moderado"),("MODERADA"),IF(AND(Z45="Improbable",AA45="Mayor"),("ALTA"),IF(AND(Z45="Posible",AA45="Insignificante"),("BAJA"),IF(AND(Z45="Posible",AA45="Menor"),("MODERADA"),IF(AND(Z45="Posible",AA45="Moderado"),("ALTA"),IF(AND(Z45="Posible",AA45="Mayor"),("EXTREMA"),IF(AND(Z45="Probable",AA45="Insignificante"),("MODERADA"),IF(AND(Z45="Probable",AA45="Menor"),("ALTA"),IF(AND(Z45="Probable",AA45="Moderado"),("ALTA"),IF(AND(Z45="Probable",AA45="Mayor"),("EXTREMA"),IF(AND(Z45="Casi Seguro",AA45="Insignificante"),("ALTA"),IF(AND(Z45="Casi Seguro",AA45="Menor"),("ALTA"),IF(AND(Z45="Casi Seguro",AA45="Moderado"),("EXTREMA"),IF(AND(Z45="Casi Seguro",AA45="Mayor"),("EXTREMA"),IF(AA45="Catastrófico","EXTREMA","VALORAR")))))))))))))))))))))</f>
        <v>VALORAR</v>
      </c>
      <c r="AC45" s="217">
        <v>1</v>
      </c>
      <c r="AD45" s="218"/>
      <c r="AE45" s="219" t="s">
        <v>1196</v>
      </c>
      <c r="AF45" s="219" t="s">
        <v>1111</v>
      </c>
      <c r="AG45" s="219" t="s">
        <v>941</v>
      </c>
      <c r="AH45" s="219"/>
      <c r="AI45" s="220" t="str">
        <f t="shared" si="1"/>
        <v>Impacto</v>
      </c>
      <c r="AJ45" s="221" t="s">
        <v>294</v>
      </c>
      <c r="AK45" s="221" t="s">
        <v>297</v>
      </c>
      <c r="AL45" s="222" t="str">
        <f t="shared" si="2"/>
        <v>25%</v>
      </c>
      <c r="AM45" s="221" t="s">
        <v>301</v>
      </c>
      <c r="AN45" s="221" t="s">
        <v>305</v>
      </c>
      <c r="AO45" s="221" t="s">
        <v>308</v>
      </c>
      <c r="AP45" s="223">
        <f>IF(ISBLANK(AA45),(IFERROR(IF(AI45="Probabilidad",(T45-(+T45*AL45)),IF(AI45="Impacto",T45,"")),""))," ")</f>
        <v>0.8</v>
      </c>
      <c r="AQ45" s="224" t="str">
        <f>IF(ISBLANK(AA45), (IFERROR(IF(AP45="","",IF(AP45&lt;=0.2,"Muy Baja",IF(AP45&lt;=0.4,"Baja",IF(AP45&lt;=0.6,"Media",IF(AP45&lt;=0.8,"Alta","Muy Alta"))))),""))," ")</f>
        <v>Alta</v>
      </c>
      <c r="AR45" s="223">
        <f t="shared" si="3"/>
        <v>0.8</v>
      </c>
      <c r="AS45" s="225" t="str">
        <f t="shared" si="4"/>
        <v>Menor</v>
      </c>
      <c r="AT45" s="223">
        <f>IFERROR(IF(AI45="Impacto",(X45-(+X45*AL45)),IF(AI45="Probabilidad",X45,"")),"")</f>
        <v>0.30000000000000004</v>
      </c>
      <c r="AU45" s="226" t="str">
        <f t="shared" si="5"/>
        <v>Moderado</v>
      </c>
      <c r="AV45" s="273"/>
      <c r="AW45" s="275" t="str">
        <f>IF(ISBLANK(AA45), " ", AA45)</f>
        <v xml:space="preserve"> </v>
      </c>
      <c r="AX45" s="274" t="str">
        <f t="shared" ref="AX45" si="32">IF(AND(AV45="Rara Vez",AW45="Insignificante"),("BAJA"),IF(AND(AV45="Rara Vez",AW45="Menor"),("BAJA"),IF(AND(AV45="Rara Vez",AW45="Moderado"),("MODERADA"),IF(AND(AV45="Rara Vez",AW45="Mayor"),("ALTA"),IF(AND(AV45="Improbable",AW45="Insignificante"),("BAJA"),IF(AND(AV45="Improbable",AW45="Menor"),("BAJA"),IF(AND(AV45="Improbable",AW45="Moderado"),("MODERADA"),IF(AND(AV45="Improbable",AW45="Mayor"),("ALTA"),IF(AND(AV45="Posible",AW45="Insignificante"),("BAJA"),IF(AND(AV45="Posible",AW45="Menor"),("MODERADA"),IF(AND(AV45="Posible",AW45="Moderado"),("ALTA"),IF(AND(AV45="Posible",AW45="Mayor"),("EXTREMA"),IF(AND(AV45="Probable",AW45="Insignificante"),("MODERADA"),IF(AND(AV45="Probable",AW45="Menor"),("ALTA"),IF(AND(AV45="Probable",AW45="Moderado"),("ALTA"),IF(AND(AV45="Probable",AW45="Mayor"),("EXTREMA"),IF(AND(AV45="Casi Seguro",AW45="Insignificante"),("ALTA"),IF(AND(AV45="Casi Seguro",AW45="Menor"),("ALTA"),IF(AND(AV45="Casi Seguro",AW45="Moderado"),("EXTREMA"),IF(AND(AV45="Casi Seguro",AW45="Mayor"),("EXTREMA"),IF(AW45="Catastrófico","EXTREMA","VALORAR")))))))))))))))))))))</f>
        <v>VALORAR</v>
      </c>
      <c r="AY45" s="261" t="s">
        <v>314</v>
      </c>
      <c r="AZ45" s="228"/>
      <c r="BA45" s="229"/>
      <c r="BB45" s="216"/>
      <c r="BC45" s="216"/>
      <c r="BD45" s="230"/>
      <c r="BE45" s="230"/>
      <c r="BF45" s="230"/>
      <c r="BG45" s="227"/>
      <c r="BH45" s="27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row>
    <row r="46" spans="1:90" s="231" customFormat="1" ht="14.5" hidden="1" customHeight="1">
      <c r="A46" s="262"/>
      <c r="B46" s="277"/>
      <c r="C46" s="278"/>
      <c r="D46" s="278"/>
      <c r="E46" s="278"/>
      <c r="F46" s="278"/>
      <c r="G46" s="279"/>
      <c r="H46" s="276"/>
      <c r="I46" s="276"/>
      <c r="J46" s="276"/>
      <c r="K46" s="276"/>
      <c r="L46" s="276"/>
      <c r="M46" s="276"/>
      <c r="N46" s="276"/>
      <c r="O46" s="266"/>
      <c r="P46" s="266"/>
      <c r="Q46" s="266"/>
      <c r="R46" s="266"/>
      <c r="S46" s="267"/>
      <c r="T46" s="268"/>
      <c r="U46" s="269"/>
      <c r="V46" s="270"/>
      <c r="W46" s="271"/>
      <c r="X46" s="268"/>
      <c r="Y46" s="272"/>
      <c r="Z46" s="273"/>
      <c r="AA46" s="273"/>
      <c r="AB46" s="274"/>
      <c r="AC46" s="217">
        <v>2</v>
      </c>
      <c r="AD46" s="218"/>
      <c r="AE46" s="219"/>
      <c r="AF46" s="219"/>
      <c r="AG46" s="219"/>
      <c r="AH46" s="219"/>
      <c r="AI46" s="220" t="str">
        <f t="shared" si="1"/>
        <v/>
      </c>
      <c r="AJ46" s="221"/>
      <c r="AK46" s="221"/>
      <c r="AL46" s="222" t="str">
        <f t="shared" si="2"/>
        <v/>
      </c>
      <c r="AM46" s="221"/>
      <c r="AN46" s="221"/>
      <c r="AO46" s="221"/>
      <c r="AP46" s="223" t="str">
        <f>IF(ISBLANK(AA45),(IFERROR(IF(AND(AI45="Probabilidad",AI46="Probabilidad"),(AR45-(+AR45*AL46)),IF(AI46="Probabilidad",(T45-(+T45*AL46)),IF(AI46="Impacto",AR45,""))),""))," ")</f>
        <v/>
      </c>
      <c r="AQ46" s="224" t="str">
        <f>IF(ISBLANK(AA45),(IFERROR(IF(AP46="","",IF(AP46&lt;=0.2,"Muy Baja",IF(AP46&lt;=0.4,"Baja",IF(AP46&lt;=0.6,"Media",IF(AP46&lt;=0.8,"Alta","Muy Alta"))))),""))," ")</f>
        <v/>
      </c>
      <c r="AR46" s="223" t="str">
        <f t="shared" si="3"/>
        <v/>
      </c>
      <c r="AS46" s="225" t="str">
        <f t="shared" si="4"/>
        <v/>
      </c>
      <c r="AT46" s="223" t="str">
        <f>IFERROR(IF(AND(AI45="Impacto",AI46="Impacto"),(AT45-(+AT45*AL46)),IF(AI46="Impacto",(X45-(+X45*AL46)),IF(AI46="Probabilidad",AT45,""))),"")</f>
        <v/>
      </c>
      <c r="AU46" s="226" t="str">
        <f t="shared" si="5"/>
        <v/>
      </c>
      <c r="AV46" s="273"/>
      <c r="AW46" s="275"/>
      <c r="AX46" s="274"/>
      <c r="AY46" s="261"/>
      <c r="AZ46" s="228"/>
      <c r="BA46" s="229"/>
      <c r="BB46" s="216"/>
      <c r="BC46" s="216"/>
      <c r="BD46" s="230"/>
      <c r="BE46" s="230"/>
      <c r="BF46" s="230"/>
      <c r="BG46" s="227"/>
      <c r="BH46" s="276"/>
      <c r="BI46" s="216"/>
      <c r="BJ46" s="216"/>
      <c r="BK46" s="216"/>
      <c r="BL46" s="216"/>
      <c r="BM46" s="216"/>
      <c r="BN46" s="216"/>
      <c r="BO46" s="216"/>
      <c r="BP46" s="216"/>
      <c r="BQ46" s="216"/>
      <c r="BR46" s="216"/>
      <c r="BS46" s="216"/>
      <c r="BT46" s="216"/>
      <c r="BU46" s="216"/>
      <c r="BV46" s="216"/>
      <c r="BW46" s="216"/>
      <c r="BX46" s="216"/>
      <c r="BY46" s="216"/>
      <c r="BZ46" s="216"/>
      <c r="CA46" s="216"/>
      <c r="CB46" s="216"/>
      <c r="CC46" s="216"/>
      <c r="CD46" s="216"/>
      <c r="CE46" s="216"/>
      <c r="CF46" s="216"/>
      <c r="CG46" s="216"/>
      <c r="CH46" s="216"/>
      <c r="CI46" s="216"/>
      <c r="CJ46" s="216"/>
      <c r="CK46" s="216"/>
      <c r="CL46" s="216"/>
    </row>
    <row r="47" spans="1:90" s="231" customFormat="1" ht="14.5" hidden="1" customHeight="1">
      <c r="A47" s="262"/>
      <c r="B47" s="277"/>
      <c r="C47" s="278"/>
      <c r="D47" s="278"/>
      <c r="E47" s="278"/>
      <c r="F47" s="278"/>
      <c r="G47" s="279"/>
      <c r="H47" s="276"/>
      <c r="I47" s="276"/>
      <c r="J47" s="276"/>
      <c r="K47" s="276"/>
      <c r="L47" s="276"/>
      <c r="M47" s="276"/>
      <c r="N47" s="276"/>
      <c r="O47" s="266"/>
      <c r="P47" s="266"/>
      <c r="Q47" s="266"/>
      <c r="R47" s="266"/>
      <c r="S47" s="267"/>
      <c r="T47" s="268"/>
      <c r="U47" s="269"/>
      <c r="V47" s="270"/>
      <c r="W47" s="271"/>
      <c r="X47" s="268"/>
      <c r="Y47" s="272"/>
      <c r="Z47" s="273"/>
      <c r="AA47" s="273"/>
      <c r="AB47" s="274"/>
      <c r="AC47" s="217">
        <v>3</v>
      </c>
      <c r="AD47" s="218"/>
      <c r="AE47" s="219"/>
      <c r="AF47" s="219"/>
      <c r="AG47" s="219"/>
      <c r="AH47" s="219"/>
      <c r="AI47" s="220" t="str">
        <f t="shared" si="1"/>
        <v/>
      </c>
      <c r="AJ47" s="221"/>
      <c r="AK47" s="221"/>
      <c r="AL47" s="222" t="str">
        <f t="shared" si="2"/>
        <v/>
      </c>
      <c r="AM47" s="221"/>
      <c r="AN47" s="221"/>
      <c r="AO47" s="221"/>
      <c r="AP47" s="223" t="str">
        <f>IF(ISBLANK(AA45),(IFERROR(IF(AND(AI46="Probabilidad",AI47="Probabilidad"),(AR46-(+AR46*AL47)),IF(AND(AI46="Impacto",AI47="Probabilidad"),(AR45-(+AR45*AL47)),IF(AI47="Impacto",AR46,""))),""))," ")</f>
        <v/>
      </c>
      <c r="AQ47" s="224" t="str">
        <f>IF(ISBLANK(AA45),(IFERROR(IF(AP47="","",IF(AP47&lt;=0.2,"Muy Baja",IF(AP47&lt;=0.4,"Baja",IF(AP47&lt;=0.6,"Media",IF(AP47&lt;=0.8,"Alta","Muy Alta"))))),""))," ")</f>
        <v/>
      </c>
      <c r="AR47" s="223" t="str">
        <f t="shared" si="3"/>
        <v/>
      </c>
      <c r="AS47" s="225" t="str">
        <f t="shared" si="4"/>
        <v/>
      </c>
      <c r="AT47" s="223" t="str">
        <f>IFERROR(IF(AND(AI46="Impacto",AI47="Impacto"),(AT46-(+AT46*AL47)),IF(AND(AI46="Probabilidad",AI47="Impacto"),(AT45-(+AT45*AL47)),IF(AI47="Probabilidad",AT46,""))),"")</f>
        <v/>
      </c>
      <c r="AU47" s="226" t="str">
        <f t="shared" si="5"/>
        <v/>
      </c>
      <c r="AV47" s="273"/>
      <c r="AW47" s="275"/>
      <c r="AX47" s="274"/>
      <c r="AY47" s="261"/>
      <c r="AZ47" s="228"/>
      <c r="BA47" s="229"/>
      <c r="BB47" s="216"/>
      <c r="BC47" s="216"/>
      <c r="BD47" s="230"/>
      <c r="BE47" s="230"/>
      <c r="BF47" s="230"/>
      <c r="BG47" s="227"/>
      <c r="BH47" s="276"/>
      <c r="BI47" s="216"/>
      <c r="BJ47" s="216"/>
      <c r="BK47" s="216"/>
      <c r="BL47" s="216"/>
      <c r="BM47" s="216"/>
      <c r="BN47" s="216"/>
      <c r="BO47" s="216"/>
      <c r="BP47" s="216"/>
      <c r="BQ47" s="216"/>
      <c r="BR47" s="216"/>
      <c r="BS47" s="216"/>
      <c r="BT47" s="216"/>
      <c r="BU47" s="216"/>
      <c r="BV47" s="216"/>
      <c r="BW47" s="216"/>
      <c r="BX47" s="216"/>
      <c r="BY47" s="216"/>
      <c r="BZ47" s="216"/>
      <c r="CA47" s="216"/>
      <c r="CB47" s="216"/>
      <c r="CC47" s="216"/>
      <c r="CD47" s="216"/>
      <c r="CE47" s="216"/>
      <c r="CF47" s="216"/>
      <c r="CG47" s="216"/>
      <c r="CH47" s="216"/>
      <c r="CI47" s="216"/>
      <c r="CJ47" s="216"/>
      <c r="CK47" s="216"/>
      <c r="CL47" s="216"/>
    </row>
    <row r="48" spans="1:90" s="231" customFormat="1" ht="14.5" hidden="1" customHeight="1">
      <c r="A48" s="262"/>
      <c r="B48" s="277"/>
      <c r="C48" s="278"/>
      <c r="D48" s="278"/>
      <c r="E48" s="278"/>
      <c r="F48" s="278"/>
      <c r="G48" s="279"/>
      <c r="H48" s="276"/>
      <c r="I48" s="276"/>
      <c r="J48" s="276"/>
      <c r="K48" s="276"/>
      <c r="L48" s="276"/>
      <c r="M48" s="276"/>
      <c r="N48" s="276"/>
      <c r="O48" s="266"/>
      <c r="P48" s="266"/>
      <c r="Q48" s="266"/>
      <c r="R48" s="266"/>
      <c r="S48" s="267"/>
      <c r="T48" s="268"/>
      <c r="U48" s="269"/>
      <c r="V48" s="270"/>
      <c r="W48" s="271"/>
      <c r="X48" s="268"/>
      <c r="Y48" s="272"/>
      <c r="Z48" s="273"/>
      <c r="AA48" s="273"/>
      <c r="AB48" s="274"/>
      <c r="AC48" s="217">
        <v>4</v>
      </c>
      <c r="AD48" s="218"/>
      <c r="AE48" s="219"/>
      <c r="AF48" s="219"/>
      <c r="AG48" s="219"/>
      <c r="AH48" s="219"/>
      <c r="AI48" s="220" t="str">
        <f t="shared" si="1"/>
        <v/>
      </c>
      <c r="AJ48" s="221"/>
      <c r="AK48" s="221"/>
      <c r="AL48" s="222" t="str">
        <f t="shared" si="2"/>
        <v/>
      </c>
      <c r="AM48" s="221"/>
      <c r="AN48" s="221"/>
      <c r="AO48" s="221"/>
      <c r="AP48" s="223" t="str">
        <f>IF(ISBLANK(AA45),(IFERROR(IF(AND(AI47="Probabilidad",AI48="Probabilidad"),(AR47-(+AR47*AL48)),IF(AND(AI47="Impacto",AI48="Probabilidad"),(AR46-(+AR46*AL48)),IF(AI48="Impacto",AR47,""))),""))," ")</f>
        <v/>
      </c>
      <c r="AQ48" s="224" t="str">
        <f>IF(ISBLANK(AA45),(IFERROR(IF(AP48="","",IF(AP48&lt;=0.2,"Muy Baja",IF(AP48&lt;=0.4,"Baja",IF(AP48&lt;=0.6,"Media",IF(AP48&lt;=0.8,"Alta","Muy Alta"))))),""))," ")</f>
        <v/>
      </c>
      <c r="AR48" s="223" t="str">
        <f t="shared" si="3"/>
        <v/>
      </c>
      <c r="AS48" s="225" t="str">
        <f t="shared" si="4"/>
        <v/>
      </c>
      <c r="AT48" s="223" t="str">
        <f>IFERROR(IF(AND(AI47="Impacto",AI48="Impacto"),(AT47-(+AT47*AL48)),IF(AND(AI47="Probabilidad",AI48="Impacto"),(AT46-(+AT46*AL48)),IF(AI48="Probabilidad",AT47,""))),"")</f>
        <v/>
      </c>
      <c r="AU48" s="226" t="str">
        <f t="shared" si="5"/>
        <v/>
      </c>
      <c r="AV48" s="273"/>
      <c r="AW48" s="275"/>
      <c r="AX48" s="274"/>
      <c r="AY48" s="261"/>
      <c r="AZ48" s="228"/>
      <c r="BA48" s="229"/>
      <c r="BB48" s="216"/>
      <c r="BC48" s="216"/>
      <c r="BD48" s="230"/>
      <c r="BE48" s="230"/>
      <c r="BF48" s="230"/>
      <c r="BG48" s="227"/>
      <c r="BH48" s="276"/>
      <c r="BI48" s="216"/>
      <c r="BJ48" s="216"/>
      <c r="BK48" s="216"/>
      <c r="BL48" s="216"/>
      <c r="BM48" s="216"/>
      <c r="BN48" s="216"/>
      <c r="BO48" s="216"/>
      <c r="BP48" s="216"/>
      <c r="BQ48" s="216"/>
      <c r="BR48" s="216"/>
      <c r="BS48" s="216"/>
      <c r="BT48" s="216"/>
      <c r="BU48" s="216"/>
      <c r="BV48" s="216"/>
      <c r="BW48" s="216"/>
      <c r="BX48" s="216"/>
      <c r="BY48" s="216"/>
      <c r="BZ48" s="216"/>
      <c r="CA48" s="216"/>
      <c r="CB48" s="216"/>
      <c r="CC48" s="216"/>
      <c r="CD48" s="216"/>
      <c r="CE48" s="216"/>
      <c r="CF48" s="216"/>
      <c r="CG48" s="216"/>
      <c r="CH48" s="216"/>
      <c r="CI48" s="216"/>
      <c r="CJ48" s="216"/>
      <c r="CK48" s="216"/>
      <c r="CL48" s="216"/>
    </row>
    <row r="49" spans="1:90" s="231" customFormat="1" ht="14.5" hidden="1" customHeight="1">
      <c r="A49" s="262"/>
      <c r="B49" s="277"/>
      <c r="C49" s="278"/>
      <c r="D49" s="278"/>
      <c r="E49" s="278"/>
      <c r="F49" s="278"/>
      <c r="G49" s="279"/>
      <c r="H49" s="276"/>
      <c r="I49" s="276"/>
      <c r="J49" s="276"/>
      <c r="K49" s="276"/>
      <c r="L49" s="276"/>
      <c r="M49" s="276"/>
      <c r="N49" s="276"/>
      <c r="O49" s="266"/>
      <c r="P49" s="266"/>
      <c r="Q49" s="266"/>
      <c r="R49" s="266"/>
      <c r="S49" s="267"/>
      <c r="T49" s="268"/>
      <c r="U49" s="269"/>
      <c r="V49" s="270"/>
      <c r="W49" s="271"/>
      <c r="X49" s="268"/>
      <c r="Y49" s="272"/>
      <c r="Z49" s="273"/>
      <c r="AA49" s="273"/>
      <c r="AB49" s="274"/>
      <c r="AC49" s="217">
        <v>5</v>
      </c>
      <c r="AD49" s="218"/>
      <c r="AE49" s="219"/>
      <c r="AF49" s="219"/>
      <c r="AG49" s="219"/>
      <c r="AH49" s="219"/>
      <c r="AI49" s="220" t="str">
        <f t="shared" si="1"/>
        <v/>
      </c>
      <c r="AJ49" s="221"/>
      <c r="AK49" s="221"/>
      <c r="AL49" s="222" t="str">
        <f t="shared" si="2"/>
        <v/>
      </c>
      <c r="AM49" s="221"/>
      <c r="AN49" s="221"/>
      <c r="AO49" s="221"/>
      <c r="AP49" s="223" t="str">
        <f>IF(ISBLANK(AA45),(IFERROR(IF(AND(AI48="Probabilidad",AI49="Probabilidad"),(AR48-(+AR48*AL49)),IF(AND(AI48="Impacto",AI49="Probabilidad"),(AR47-(+AR47*AL49)),IF(AI49="Impacto",AR48,""))),""))," ")</f>
        <v/>
      </c>
      <c r="AQ49" s="224" t="str">
        <f>IF(ISBLANK(AA45),(IFERROR(IF(AP49="","",IF(AP49&lt;=0.2,"Muy Baja",IF(AP49&lt;=0.4,"Baja",IF(AP49&lt;=0.6,"Media",IF(AP49&lt;=0.8,"Alta","Muy Alta"))))),""))," ")</f>
        <v/>
      </c>
      <c r="AR49" s="223" t="str">
        <f t="shared" si="3"/>
        <v/>
      </c>
      <c r="AS49" s="225" t="str">
        <f t="shared" si="4"/>
        <v/>
      </c>
      <c r="AT49" s="223" t="str">
        <f>IFERROR(IF(AND(AI48="Impacto",AI49="Impacto"),(AT48-(+AT48*AL49)),IF(AND(AI48="Probabilidad",AI49="Impacto"),(AT47-(+AT47*AL49)),IF(AI49="Probabilidad",AT48,""))),"")</f>
        <v/>
      </c>
      <c r="AU49" s="226" t="str">
        <f t="shared" si="5"/>
        <v/>
      </c>
      <c r="AV49" s="273"/>
      <c r="AW49" s="275"/>
      <c r="AX49" s="274"/>
      <c r="AY49" s="261"/>
      <c r="AZ49" s="228"/>
      <c r="BA49" s="229"/>
      <c r="BB49" s="216"/>
      <c r="BC49" s="216"/>
      <c r="BD49" s="230"/>
      <c r="BE49" s="230"/>
      <c r="BF49" s="230"/>
      <c r="BG49" s="227"/>
      <c r="BH49" s="27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row>
    <row r="50" spans="1:90" s="231" customFormat="1" ht="14.5" hidden="1" customHeight="1">
      <c r="A50" s="262"/>
      <c r="B50" s="277"/>
      <c r="C50" s="278"/>
      <c r="D50" s="278"/>
      <c r="E50" s="278"/>
      <c r="F50" s="278"/>
      <c r="G50" s="279"/>
      <c r="H50" s="276"/>
      <c r="I50" s="276"/>
      <c r="J50" s="276"/>
      <c r="K50" s="276"/>
      <c r="L50" s="276"/>
      <c r="M50" s="276"/>
      <c r="N50" s="276"/>
      <c r="O50" s="266"/>
      <c r="P50" s="266"/>
      <c r="Q50" s="266"/>
      <c r="R50" s="266"/>
      <c r="S50" s="267"/>
      <c r="T50" s="268"/>
      <c r="U50" s="269"/>
      <c r="V50" s="270"/>
      <c r="W50" s="271"/>
      <c r="X50" s="268"/>
      <c r="Y50" s="272"/>
      <c r="Z50" s="273"/>
      <c r="AA50" s="273"/>
      <c r="AB50" s="274"/>
      <c r="AC50" s="217">
        <v>6</v>
      </c>
      <c r="AD50" s="218"/>
      <c r="AE50" s="219"/>
      <c r="AF50" s="219"/>
      <c r="AG50" s="219"/>
      <c r="AH50" s="219"/>
      <c r="AI50" s="220" t="str">
        <f t="shared" si="1"/>
        <v/>
      </c>
      <c r="AJ50" s="221"/>
      <c r="AK50" s="221"/>
      <c r="AL50" s="222" t="str">
        <f t="shared" si="2"/>
        <v/>
      </c>
      <c r="AM50" s="221"/>
      <c r="AN50" s="221"/>
      <c r="AO50" s="221"/>
      <c r="AP50" s="223" t="str">
        <f>IF(ISBLANK(AA45),(IFERROR(IF(AND(AI48="Probabilidad",AI50="Probabilidad"),(AR48-(+AR48*AL50)),IF(AND(AI48="Impacto",AI50="Probabilidad"),(AR47-(+AR47*AL50)),IF(AI50="Impacto",AR48,""))),""))," ")</f>
        <v/>
      </c>
      <c r="AQ50" s="224" t="str">
        <f>IF(ISBLANK(AA45),(IFERROR(IF(AP50="","",IF(AP50&lt;=0.2,"Muy Baja",IF(AP50&lt;=0.4,"Baja",IF(AP50&lt;=0.6,"Media",IF(AP50&lt;=0.8,"Alta","Muy Alta"))))),"")), " ")</f>
        <v/>
      </c>
      <c r="AR50" s="223" t="str">
        <f t="shared" si="3"/>
        <v/>
      </c>
      <c r="AS50" s="225" t="str">
        <f t="shared" si="4"/>
        <v/>
      </c>
      <c r="AT50" s="223" t="str">
        <f>IFERROR(IF(AND(AI49="Impacto",AI50="Impacto"),(AT48-(+AT49*AL50)),IF(AND(AI48="Probabilidad",AI50="Impacto"),(AT47-(+AT47*AL50)),IF(AI50="Probabilidad",AT48,""))),"")</f>
        <v/>
      </c>
      <c r="AU50" s="226" t="str">
        <f t="shared" si="5"/>
        <v/>
      </c>
      <c r="AV50" s="273"/>
      <c r="AW50" s="275"/>
      <c r="AX50" s="274"/>
      <c r="AY50" s="261"/>
      <c r="AZ50" s="228"/>
      <c r="BA50" s="229"/>
      <c r="BB50" s="216"/>
      <c r="BC50" s="216"/>
      <c r="BD50" s="230"/>
      <c r="BE50" s="230"/>
      <c r="BF50" s="230"/>
      <c r="BG50" s="227"/>
      <c r="BH50" s="276"/>
      <c r="BI50" s="216"/>
      <c r="BJ50" s="216"/>
      <c r="BK50" s="216"/>
      <c r="BL50" s="216"/>
      <c r="BM50" s="216"/>
      <c r="BN50" s="216"/>
      <c r="BO50" s="216"/>
      <c r="BP50" s="216"/>
      <c r="BQ50" s="216"/>
      <c r="BR50" s="216"/>
      <c r="BS50" s="216"/>
      <c r="BT50" s="216"/>
      <c r="BU50" s="216"/>
      <c r="BV50" s="216"/>
      <c r="BW50" s="216"/>
      <c r="BX50" s="216"/>
      <c r="BY50" s="216"/>
      <c r="BZ50" s="216"/>
      <c r="CA50" s="216"/>
      <c r="CB50" s="216"/>
      <c r="CC50" s="216"/>
      <c r="CD50" s="216"/>
      <c r="CE50" s="216"/>
      <c r="CF50" s="216"/>
      <c r="CG50" s="216"/>
      <c r="CH50" s="216"/>
      <c r="CI50" s="216"/>
      <c r="CJ50" s="216"/>
      <c r="CK50" s="216"/>
      <c r="CL50" s="216"/>
    </row>
    <row r="51" spans="1:90" s="231" customFormat="1" ht="67">
      <c r="A51" s="262">
        <v>8</v>
      </c>
      <c r="B51" s="277" t="s">
        <v>1054</v>
      </c>
      <c r="C51" s="278" t="s">
        <v>1055</v>
      </c>
      <c r="D51" s="278"/>
      <c r="E51" s="278"/>
      <c r="F51" s="278" t="s">
        <v>1195</v>
      </c>
      <c r="G51" s="279" t="str">
        <f>+K51</f>
        <v>Posibilidad de uso de la información para beneficio propio o de terceros.</v>
      </c>
      <c r="H51" s="276" t="s">
        <v>224</v>
      </c>
      <c r="I51" s="276"/>
      <c r="J51" s="276" t="s">
        <v>1197</v>
      </c>
      <c r="K51" s="276" t="s">
        <v>1198</v>
      </c>
      <c r="L51" s="276" t="s">
        <v>1406</v>
      </c>
      <c r="M51" s="276" t="s">
        <v>227</v>
      </c>
      <c r="N51" s="276"/>
      <c r="O51" s="266"/>
      <c r="P51" s="266"/>
      <c r="Q51" s="266"/>
      <c r="R51" s="266"/>
      <c r="S51" s="267" t="str">
        <f t="shared" ref="S51" si="33">IF(ISBLANK(Z51),(IF(N51&lt;=0,"",IF(N51&lt;=2,"Muy Baja",IF(N51&lt;=24,"Baja",IF(N51&lt;=500,"Media",IF(N51&lt;=5000,"Alta","Muy Alta"))))))," ")</f>
        <v xml:space="preserve"> </v>
      </c>
      <c r="T51" s="268" t="str">
        <f t="shared" ref="T51" si="34">IF(ISBLANK(Z51),(IF(S51="","",IF(S51="Muy Baja",20%,IF(S51="Baja",40%,IF(S51="Media",60%,IF(S51="Alta",80%,IF(S51="Muy Alta",100%,0)))))))," ")</f>
        <v xml:space="preserve"> </v>
      </c>
      <c r="U51" s="269"/>
      <c r="V51" s="270" t="str">
        <f>IF(U51&gt;0,IF(NOT(ISERROR(MATCH(U51,'Listados Datos'!$N$3:$N$4,0))),'Listados Datos'!$N$6&amp;"Por favor no seleccionar este criterios de impacto (Afectación Económica o presupuestal y/o Pérdida Reputacional)",'Listados Datos'!$N$7),"")</f>
        <v/>
      </c>
      <c r="W51" s="271" t="str">
        <f>IF(OR(U51='Listados Datos'!$R$3,U51='Listados Datos'!$S$3),"Leve",IF(OR(U51='Listados Datos'!$R$4,U51='Listados Datos'!$S$4),"Menor",IF(OR(U51='Listados Datos'!$R$5,U51='Listados Datos'!$S$5),"Moderado",IF(OR(U51='Listados Datos'!$R$6,U51='Listados Datos'!$S$6),"Mayor",IF(OR(U51='Listados Datos'!$R$7,U51='Listados Datos'!$S$7),"Catastrófico","")))))</f>
        <v/>
      </c>
      <c r="X51" s="268" t="str">
        <f>IF(W51="","",IF(W51="Leve",20%,IF(W51="Menor",40%,IF(W51="Moderado",60%,IF(W51="Mayor",80%,IF(W51="Catastrófico",100%,0))))))</f>
        <v/>
      </c>
      <c r="Y51" s="272" t="str">
        <f>IF(OR(AND(S51="Muy Baja",W51="Leve"),AND(S51="Muy Baja",W51="Menor"),AND(S51="Baja",W51="Leve")),"Bajo",IF(OR(AND(S51="Muy baja",W51="Moderado"),AND(S51="Baja",W51="Menor"),AND(S51="Baja",W51="Moderado"),AND(S51="Media",W51="Leve"),AND(S51="Media",W51="Menor"),AND(S51="Media",W51="Moderado"),AND(S51="Alta",W51="Leve"),AND(S51="Alta",W51="Menor")),"Moderado",IF(OR(AND(S51="Muy Baja",W51="Mayor"),AND(S51="Baja",W51="Mayor"),AND(S51="Media",W51="Mayor"),AND(S51="Alta",W51="Moderado"),AND(S51="Alta",W51="Mayor"),AND(S51="Muy Alta",W51="Leve"),AND(S51="Muy Alta",W51="Menor"),AND(S51="Muy Alta",W51="Moderado"),AND(S51="Muy Alta",W51="Mayor")),"Alto",IF(OR(AND(S51="Muy Baja",W51="Catastrófico"),AND(S51="Baja",W51="Catastrófico"),AND(S51="Media",W51="Catastrófico"),AND(S51="Alta",W51="Catastrófico"),AND(S51="Muy Alta",W51="Catastrófico")),"Extremo",""))))</f>
        <v/>
      </c>
      <c r="Z51" s="273" t="s">
        <v>326</v>
      </c>
      <c r="AA51" s="273" t="s">
        <v>11</v>
      </c>
      <c r="AB51" s="274" t="str">
        <f t="shared" ref="AB51" si="35">IF(AND(Z51="Rara Vez",AA51="Insignificante"),("BAJA"),IF(AND(Z51="Rara Vez",AA51="Menor"),("BAJA"),IF(AND(Z51="Rara Vez",AA51="Moderado"),("MODERADA"),IF(AND(Z51="Rara Vez",AA51="Mayor"),("ALTA"),IF(AND(Z51="Improbable",AA51="Insignificante"),("BAJA"),IF(AND(Z51="Improbable",AA51="Menor"),("BAJA"),IF(AND(Z51="Improbable",AA51="Moderado"),("MODERADA"),IF(AND(Z51="Improbable",AA51="Mayor"),("ALTA"),IF(AND(Z51="Posible",AA51="Insignificante"),("BAJA"),IF(AND(Z51="Posible",AA51="Menor"),("MODERADA"),IF(AND(Z51="Posible",AA51="Moderado"),("ALTA"),IF(AND(Z51="Posible",AA51="Mayor"),("EXTREMA"),IF(AND(Z51="Probable",AA51="Insignificante"),("MODERADA"),IF(AND(Z51="Probable",AA51="Menor"),("ALTA"),IF(AND(Z51="Probable",AA51="Moderado"),("ALTA"),IF(AND(Z51="Probable",AA51="Mayor"),("EXTREMA"),IF(AND(Z51="Casi Seguro",AA51="Insignificante"),("ALTA"),IF(AND(Z51="Casi Seguro",AA51="Menor"),("ALTA"),IF(AND(Z51="Casi Seguro",AA51="Moderado"),("EXTREMA"),IF(AND(Z51="Casi Seguro",AA51="Mayor"),("EXTREMA"),IF(AA51="Catastrófico","EXTREMA","VALORAR")))))))))))))))))))))</f>
        <v>ALTA</v>
      </c>
      <c r="AC51" s="217">
        <v>1</v>
      </c>
      <c r="AD51" s="218"/>
      <c r="AE51" s="219" t="s">
        <v>1199</v>
      </c>
      <c r="AF51" s="219" t="s">
        <v>1111</v>
      </c>
      <c r="AG51" s="219" t="s">
        <v>936</v>
      </c>
      <c r="AH51" s="219"/>
      <c r="AI51" s="220" t="str">
        <f t="shared" si="1"/>
        <v>Probabilidad</v>
      </c>
      <c r="AJ51" s="221" t="s">
        <v>292</v>
      </c>
      <c r="AK51" s="221" t="s">
        <v>297</v>
      </c>
      <c r="AL51" s="222" t="str">
        <f t="shared" si="2"/>
        <v>40%</v>
      </c>
      <c r="AM51" s="221" t="s">
        <v>301</v>
      </c>
      <c r="AN51" s="221" t="s">
        <v>305</v>
      </c>
      <c r="AO51" s="221" t="s">
        <v>308</v>
      </c>
      <c r="AP51" s="223" t="str">
        <f>IF(ISBLANK(AA51),(IFERROR(IF(AI51="Probabilidad",(T51-(+T51*AL51)),IF(AI51="Impacto",T51,"")),""))," ")</f>
        <v xml:space="preserve"> </v>
      </c>
      <c r="AQ51" s="224" t="str">
        <f>IF(ISBLANK(AA51), (IFERROR(IF(AP51="","",IF(AP51&lt;=0.2,"Muy Baja",IF(AP51&lt;=0.4,"Baja",IF(AP51&lt;=0.6,"Media",IF(AP51&lt;=0.8,"Alta","Muy Alta"))))),""))," ")</f>
        <v xml:space="preserve"> </v>
      </c>
      <c r="AR51" s="223" t="str">
        <f t="shared" si="3"/>
        <v xml:space="preserve"> </v>
      </c>
      <c r="AS51" s="225" t="str">
        <f t="shared" si="4"/>
        <v/>
      </c>
      <c r="AT51" s="223" t="str">
        <f>IFERROR(IF(AI51="Impacto",(X51-(+X51*AL51)),IF(AI51="Probabilidad",X51,"")),"")</f>
        <v/>
      </c>
      <c r="AU51" s="226" t="str">
        <f t="shared" si="5"/>
        <v/>
      </c>
      <c r="AV51" s="273" t="s">
        <v>326</v>
      </c>
      <c r="AW51" s="275" t="str">
        <f>IF(ISBLANK(AA51), " ", AA51)</f>
        <v>Mayor</v>
      </c>
      <c r="AX51" s="274" t="str">
        <f t="shared" ref="AX51" si="36">IF(AND(AV51="Rara Vez",AW51="Insignificante"),("BAJA"),IF(AND(AV51="Rara Vez",AW51="Menor"),("BAJA"),IF(AND(AV51="Rara Vez",AW51="Moderado"),("MODERADA"),IF(AND(AV51="Rara Vez",AW51="Mayor"),("ALTA"),IF(AND(AV51="Improbable",AW51="Insignificante"),("BAJA"),IF(AND(AV51="Improbable",AW51="Menor"),("BAJA"),IF(AND(AV51="Improbable",AW51="Moderado"),("MODERADA"),IF(AND(AV51="Improbable",AW51="Mayor"),("ALTA"),IF(AND(AV51="Posible",AW51="Insignificante"),("BAJA"),IF(AND(AV51="Posible",AW51="Menor"),("MODERADA"),IF(AND(AV51="Posible",AW51="Moderado"),("ALTA"),IF(AND(AV51="Posible",AW51="Mayor"),("EXTREMA"),IF(AND(AV51="Probable",AW51="Insignificante"),("MODERADA"),IF(AND(AV51="Probable",AW51="Menor"),("ALTA"),IF(AND(AV51="Probable",AW51="Moderado"),("ALTA"),IF(AND(AV51="Probable",AW51="Mayor"),("EXTREMA"),IF(AND(AV51="Casi Seguro",AW51="Insignificante"),("ALTA"),IF(AND(AV51="Casi Seguro",AW51="Menor"),("ALTA"),IF(AND(AV51="Casi Seguro",AW51="Moderado"),("EXTREMA"),IF(AND(AV51="Casi Seguro",AW51="Mayor"),("EXTREMA"),IF(AW51="Catastrófico","EXTREMA","VALORAR")))))))))))))))))))))</f>
        <v>ALTA</v>
      </c>
      <c r="AY51" s="261" t="s">
        <v>315</v>
      </c>
      <c r="AZ51" s="228"/>
      <c r="BA51" s="229"/>
      <c r="BB51" s="216"/>
      <c r="BC51" s="216"/>
      <c r="BD51" s="230"/>
      <c r="BE51" s="230"/>
      <c r="BF51" s="230"/>
      <c r="BG51" s="230"/>
      <c r="BH51" s="276"/>
      <c r="BI51" s="216"/>
      <c r="BJ51" s="216"/>
      <c r="BK51" s="216"/>
      <c r="BL51" s="216"/>
      <c r="BM51" s="216"/>
      <c r="BN51" s="216"/>
      <c r="BO51" s="216"/>
      <c r="BP51" s="216"/>
      <c r="BQ51" s="216"/>
      <c r="BR51" s="216"/>
      <c r="BS51" s="216"/>
      <c r="BT51" s="216"/>
      <c r="BU51" s="216"/>
      <c r="BV51" s="216"/>
      <c r="BW51" s="216"/>
      <c r="BX51" s="216"/>
      <c r="BY51" s="216"/>
      <c r="BZ51" s="216"/>
      <c r="CA51" s="216"/>
      <c r="CB51" s="216"/>
      <c r="CC51" s="216"/>
      <c r="CD51" s="216"/>
      <c r="CE51" s="216"/>
      <c r="CF51" s="216"/>
      <c r="CG51" s="216"/>
      <c r="CH51" s="216"/>
      <c r="CI51" s="216"/>
      <c r="CJ51" s="216"/>
      <c r="CK51" s="216"/>
      <c r="CL51" s="216"/>
    </row>
    <row r="52" spans="1:90" s="231" customFormat="1" ht="14.5" customHeight="1">
      <c r="A52" s="262"/>
      <c r="B52" s="277"/>
      <c r="C52" s="278"/>
      <c r="D52" s="278"/>
      <c r="E52" s="278"/>
      <c r="F52" s="278"/>
      <c r="G52" s="279"/>
      <c r="H52" s="276"/>
      <c r="I52" s="276"/>
      <c r="J52" s="276"/>
      <c r="K52" s="276"/>
      <c r="L52" s="276"/>
      <c r="M52" s="276"/>
      <c r="N52" s="276"/>
      <c r="O52" s="266"/>
      <c r="P52" s="266"/>
      <c r="Q52" s="266"/>
      <c r="R52" s="266"/>
      <c r="S52" s="267"/>
      <c r="T52" s="268"/>
      <c r="U52" s="269"/>
      <c r="V52" s="270"/>
      <c r="W52" s="271"/>
      <c r="X52" s="268"/>
      <c r="Y52" s="272"/>
      <c r="Z52" s="273"/>
      <c r="AA52" s="273"/>
      <c r="AB52" s="274"/>
      <c r="AC52" s="217">
        <v>2</v>
      </c>
      <c r="AD52" s="218"/>
      <c r="AE52" s="219"/>
      <c r="AF52" s="219"/>
      <c r="AG52" s="219"/>
      <c r="AH52" s="219"/>
      <c r="AI52" s="220" t="str">
        <f t="shared" si="1"/>
        <v/>
      </c>
      <c r="AJ52" s="221"/>
      <c r="AK52" s="221"/>
      <c r="AL52" s="222" t="str">
        <f t="shared" si="2"/>
        <v/>
      </c>
      <c r="AM52" s="221"/>
      <c r="AN52" s="221"/>
      <c r="AO52" s="221"/>
      <c r="AP52" s="223" t="str">
        <f>IF(ISBLANK(AA51),(IFERROR(IF(AND(AI51="Probabilidad",AI52="Probabilidad"),(AR51-(+AR51*AL52)),IF(AI52="Probabilidad",(T51-(+T51*AL52)),IF(AI52="Impacto",AR51,""))),""))," ")</f>
        <v xml:space="preserve"> </v>
      </c>
      <c r="AQ52" s="224" t="str">
        <f>IF(ISBLANK(AA51),(IFERROR(IF(AP52="","",IF(AP52&lt;=0.2,"Muy Baja",IF(AP52&lt;=0.4,"Baja",IF(AP52&lt;=0.6,"Media",IF(AP52&lt;=0.8,"Alta","Muy Alta"))))),""))," ")</f>
        <v xml:space="preserve"> </v>
      </c>
      <c r="AR52" s="223" t="str">
        <f t="shared" si="3"/>
        <v xml:space="preserve"> </v>
      </c>
      <c r="AS52" s="225" t="str">
        <f t="shared" si="4"/>
        <v/>
      </c>
      <c r="AT52" s="223" t="str">
        <f>IFERROR(IF(AND(AI51="Impacto",AI52="Impacto"),(AT51-(+AT51*AL52)),IF(AI52="Impacto",(X51-(+X51*AL52)),IF(AI52="Probabilidad",AT51,""))),"")</f>
        <v/>
      </c>
      <c r="AU52" s="226" t="str">
        <f t="shared" si="5"/>
        <v/>
      </c>
      <c r="AV52" s="273"/>
      <c r="AW52" s="275"/>
      <c r="AX52" s="274"/>
      <c r="AY52" s="261"/>
      <c r="AZ52" s="228"/>
      <c r="BA52" s="229"/>
      <c r="BB52" s="216"/>
      <c r="BC52" s="216"/>
      <c r="BD52" s="230"/>
      <c r="BE52" s="230"/>
      <c r="BF52" s="230"/>
      <c r="BG52" s="230"/>
      <c r="BH52" s="27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c r="CF52" s="216"/>
      <c r="CG52" s="216"/>
      <c r="CH52" s="216"/>
      <c r="CI52" s="216"/>
      <c r="CJ52" s="216"/>
      <c r="CK52" s="216"/>
      <c r="CL52" s="216"/>
    </row>
    <row r="53" spans="1:90" s="231" customFormat="1" ht="14.5" customHeight="1">
      <c r="A53" s="262"/>
      <c r="B53" s="277"/>
      <c r="C53" s="278"/>
      <c r="D53" s="278"/>
      <c r="E53" s="278"/>
      <c r="F53" s="278"/>
      <c r="G53" s="279"/>
      <c r="H53" s="276"/>
      <c r="I53" s="276"/>
      <c r="J53" s="276"/>
      <c r="K53" s="276"/>
      <c r="L53" s="276"/>
      <c r="M53" s="276"/>
      <c r="N53" s="276"/>
      <c r="O53" s="266"/>
      <c r="P53" s="266"/>
      <c r="Q53" s="266"/>
      <c r="R53" s="266"/>
      <c r="S53" s="267"/>
      <c r="T53" s="268"/>
      <c r="U53" s="269"/>
      <c r="V53" s="270"/>
      <c r="W53" s="271"/>
      <c r="X53" s="268"/>
      <c r="Y53" s="272"/>
      <c r="Z53" s="273"/>
      <c r="AA53" s="273"/>
      <c r="AB53" s="274"/>
      <c r="AC53" s="217">
        <v>3</v>
      </c>
      <c r="AD53" s="218"/>
      <c r="AE53" s="219"/>
      <c r="AF53" s="219"/>
      <c r="AG53" s="219"/>
      <c r="AH53" s="219"/>
      <c r="AI53" s="220" t="str">
        <f t="shared" si="1"/>
        <v/>
      </c>
      <c r="AJ53" s="221"/>
      <c r="AK53" s="221"/>
      <c r="AL53" s="222" t="str">
        <f t="shared" si="2"/>
        <v/>
      </c>
      <c r="AM53" s="221"/>
      <c r="AN53" s="221"/>
      <c r="AO53" s="221"/>
      <c r="AP53" s="223" t="str">
        <f>IF(ISBLANK(AA51),(IFERROR(IF(AND(AI52="Probabilidad",AI53="Probabilidad"),(AR52-(+AR52*AL53)),IF(AND(AI52="Impacto",AI53="Probabilidad"),(AR51-(+AR51*AL53)),IF(AI53="Impacto",AR52,""))),""))," ")</f>
        <v xml:space="preserve"> </v>
      </c>
      <c r="AQ53" s="224" t="str">
        <f>IF(ISBLANK(AA51),(IFERROR(IF(AP53="","",IF(AP53&lt;=0.2,"Muy Baja",IF(AP53&lt;=0.4,"Baja",IF(AP53&lt;=0.6,"Media",IF(AP53&lt;=0.8,"Alta","Muy Alta"))))),""))," ")</f>
        <v xml:space="preserve"> </v>
      </c>
      <c r="AR53" s="223" t="str">
        <f t="shared" si="3"/>
        <v xml:space="preserve"> </v>
      </c>
      <c r="AS53" s="225" t="str">
        <f t="shared" si="4"/>
        <v/>
      </c>
      <c r="AT53" s="223" t="str">
        <f>IFERROR(IF(AND(AI52="Impacto",AI53="Impacto"),(AT52-(+AT52*AL53)),IF(AND(AI52="Probabilidad",AI53="Impacto"),(AT51-(+AT51*AL53)),IF(AI53="Probabilidad",AT52,""))),"")</f>
        <v/>
      </c>
      <c r="AU53" s="226" t="str">
        <f t="shared" si="5"/>
        <v/>
      </c>
      <c r="AV53" s="273"/>
      <c r="AW53" s="275"/>
      <c r="AX53" s="274"/>
      <c r="AY53" s="261"/>
      <c r="AZ53" s="228"/>
      <c r="BA53" s="229"/>
      <c r="BB53" s="216"/>
      <c r="BC53" s="216"/>
      <c r="BD53" s="230"/>
      <c r="BE53" s="230"/>
      <c r="BF53" s="230"/>
      <c r="BG53" s="227"/>
      <c r="BH53" s="27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c r="CF53" s="216"/>
      <c r="CG53" s="216"/>
      <c r="CH53" s="216"/>
      <c r="CI53" s="216"/>
      <c r="CJ53" s="216"/>
      <c r="CK53" s="216"/>
      <c r="CL53" s="216"/>
    </row>
    <row r="54" spans="1:90" s="231" customFormat="1" ht="14.5" customHeight="1">
      <c r="A54" s="262"/>
      <c r="B54" s="277"/>
      <c r="C54" s="278"/>
      <c r="D54" s="278"/>
      <c r="E54" s="278"/>
      <c r="F54" s="278"/>
      <c r="G54" s="279"/>
      <c r="H54" s="276"/>
      <c r="I54" s="276"/>
      <c r="J54" s="276"/>
      <c r="K54" s="276"/>
      <c r="L54" s="276"/>
      <c r="M54" s="276"/>
      <c r="N54" s="276"/>
      <c r="O54" s="266"/>
      <c r="P54" s="266"/>
      <c r="Q54" s="266"/>
      <c r="R54" s="266"/>
      <c r="S54" s="267"/>
      <c r="T54" s="268"/>
      <c r="U54" s="269"/>
      <c r="V54" s="270"/>
      <c r="W54" s="271"/>
      <c r="X54" s="268"/>
      <c r="Y54" s="272"/>
      <c r="Z54" s="273"/>
      <c r="AA54" s="273"/>
      <c r="AB54" s="274"/>
      <c r="AC54" s="217">
        <v>4</v>
      </c>
      <c r="AD54" s="218"/>
      <c r="AE54" s="219"/>
      <c r="AF54" s="219"/>
      <c r="AG54" s="219"/>
      <c r="AH54" s="219"/>
      <c r="AI54" s="220" t="str">
        <f t="shared" si="1"/>
        <v/>
      </c>
      <c r="AJ54" s="221"/>
      <c r="AK54" s="221"/>
      <c r="AL54" s="222" t="str">
        <f t="shared" si="2"/>
        <v/>
      </c>
      <c r="AM54" s="221"/>
      <c r="AN54" s="221"/>
      <c r="AO54" s="221"/>
      <c r="AP54" s="223" t="str">
        <f>IF(ISBLANK(AA51),(IFERROR(IF(AND(AI53="Probabilidad",AI54="Probabilidad"),(AR53-(+AR53*AL54)),IF(AND(AI53="Impacto",AI54="Probabilidad"),(AR52-(+AR52*AL54)),IF(AI54="Impacto",AR53,""))),""))," ")</f>
        <v xml:space="preserve"> </v>
      </c>
      <c r="AQ54" s="224" t="str">
        <f>IF(ISBLANK(AA51),(IFERROR(IF(AP54="","",IF(AP54&lt;=0.2,"Muy Baja",IF(AP54&lt;=0.4,"Baja",IF(AP54&lt;=0.6,"Media",IF(AP54&lt;=0.8,"Alta","Muy Alta"))))),""))," ")</f>
        <v xml:space="preserve"> </v>
      </c>
      <c r="AR54" s="223" t="str">
        <f t="shared" si="3"/>
        <v xml:space="preserve"> </v>
      </c>
      <c r="AS54" s="225" t="str">
        <f t="shared" si="4"/>
        <v/>
      </c>
      <c r="AT54" s="223" t="str">
        <f>IFERROR(IF(AND(AI53="Impacto",AI54="Impacto"),(AT53-(+AT53*AL54)),IF(AND(AI53="Probabilidad",AI54="Impacto"),(AT52-(+AT52*AL54)),IF(AI54="Probabilidad",AT53,""))),"")</f>
        <v/>
      </c>
      <c r="AU54" s="226" t="str">
        <f t="shared" si="5"/>
        <v/>
      </c>
      <c r="AV54" s="273"/>
      <c r="AW54" s="275"/>
      <c r="AX54" s="274"/>
      <c r="AY54" s="261"/>
      <c r="AZ54" s="228"/>
      <c r="BA54" s="229"/>
      <c r="BB54" s="216"/>
      <c r="BC54" s="216"/>
      <c r="BD54" s="230"/>
      <c r="BE54" s="230"/>
      <c r="BF54" s="230"/>
      <c r="BG54" s="227"/>
      <c r="BH54" s="276"/>
      <c r="BI54" s="216"/>
      <c r="BJ54" s="216"/>
      <c r="BK54" s="216"/>
      <c r="BL54" s="216"/>
      <c r="BM54" s="216"/>
      <c r="BN54" s="216"/>
      <c r="BO54" s="216"/>
      <c r="BP54" s="216"/>
      <c r="BQ54" s="216"/>
      <c r="BR54" s="216"/>
      <c r="BS54" s="216"/>
      <c r="BT54" s="216"/>
      <c r="BU54" s="216"/>
      <c r="BV54" s="216"/>
      <c r="BW54" s="216"/>
      <c r="BX54" s="216"/>
      <c r="BY54" s="216"/>
      <c r="BZ54" s="216"/>
      <c r="CA54" s="216"/>
      <c r="CB54" s="216"/>
      <c r="CC54" s="216"/>
      <c r="CD54" s="216"/>
      <c r="CE54" s="216"/>
      <c r="CF54" s="216"/>
      <c r="CG54" s="216"/>
      <c r="CH54" s="216"/>
      <c r="CI54" s="216"/>
      <c r="CJ54" s="216"/>
      <c r="CK54" s="216"/>
      <c r="CL54" s="216"/>
    </row>
    <row r="55" spans="1:90" s="231" customFormat="1" ht="14.5" customHeight="1">
      <c r="A55" s="262"/>
      <c r="B55" s="277"/>
      <c r="C55" s="278"/>
      <c r="D55" s="278"/>
      <c r="E55" s="278"/>
      <c r="F55" s="278"/>
      <c r="G55" s="279"/>
      <c r="H55" s="276"/>
      <c r="I55" s="276"/>
      <c r="J55" s="276"/>
      <c r="K55" s="276"/>
      <c r="L55" s="276"/>
      <c r="M55" s="276"/>
      <c r="N55" s="276"/>
      <c r="O55" s="266"/>
      <c r="P55" s="266"/>
      <c r="Q55" s="266"/>
      <c r="R55" s="266"/>
      <c r="S55" s="267"/>
      <c r="T55" s="268"/>
      <c r="U55" s="269"/>
      <c r="V55" s="270"/>
      <c r="W55" s="271"/>
      <c r="X55" s="268"/>
      <c r="Y55" s="272"/>
      <c r="Z55" s="273"/>
      <c r="AA55" s="273"/>
      <c r="AB55" s="274"/>
      <c r="AC55" s="217">
        <v>5</v>
      </c>
      <c r="AD55" s="218"/>
      <c r="AE55" s="219"/>
      <c r="AF55" s="219"/>
      <c r="AG55" s="219"/>
      <c r="AH55" s="219"/>
      <c r="AI55" s="220" t="str">
        <f t="shared" si="1"/>
        <v/>
      </c>
      <c r="AJ55" s="221"/>
      <c r="AK55" s="221"/>
      <c r="AL55" s="222" t="str">
        <f t="shared" si="2"/>
        <v/>
      </c>
      <c r="AM55" s="221"/>
      <c r="AN55" s="221"/>
      <c r="AO55" s="221"/>
      <c r="AP55" s="223" t="str">
        <f>IF(ISBLANK(AA51),(IFERROR(IF(AND(AI54="Probabilidad",AI55="Probabilidad"),(AR54-(+AR54*AL55)),IF(AND(AI54="Impacto",AI55="Probabilidad"),(AR53-(+AR53*AL55)),IF(AI55="Impacto",AR54,""))),""))," ")</f>
        <v xml:space="preserve"> </v>
      </c>
      <c r="AQ55" s="224" t="str">
        <f>IF(ISBLANK(AA51),(IFERROR(IF(AP55="","",IF(AP55&lt;=0.2,"Muy Baja",IF(AP55&lt;=0.4,"Baja",IF(AP55&lt;=0.6,"Media",IF(AP55&lt;=0.8,"Alta","Muy Alta"))))),""))," ")</f>
        <v xml:space="preserve"> </v>
      </c>
      <c r="AR55" s="223" t="str">
        <f t="shared" si="3"/>
        <v xml:space="preserve"> </v>
      </c>
      <c r="AS55" s="225" t="str">
        <f t="shared" si="4"/>
        <v/>
      </c>
      <c r="AT55" s="223" t="str">
        <f>IFERROR(IF(AND(AI54="Impacto",AI55="Impacto"),(AT54-(+AT54*AL55)),IF(AND(AI54="Probabilidad",AI55="Impacto"),(AT53-(+AT53*AL55)),IF(AI55="Probabilidad",AT54,""))),"")</f>
        <v/>
      </c>
      <c r="AU55" s="226" t="str">
        <f t="shared" si="5"/>
        <v/>
      </c>
      <c r="AV55" s="273"/>
      <c r="AW55" s="275"/>
      <c r="AX55" s="274"/>
      <c r="AY55" s="261"/>
      <c r="AZ55" s="228"/>
      <c r="BA55" s="229"/>
      <c r="BB55" s="216"/>
      <c r="BC55" s="216"/>
      <c r="BD55" s="230"/>
      <c r="BE55" s="230"/>
      <c r="BF55" s="230"/>
      <c r="BG55" s="227"/>
      <c r="BH55" s="276"/>
      <c r="BI55" s="216"/>
      <c r="BJ55" s="216"/>
      <c r="BK55" s="216"/>
      <c r="BL55" s="216"/>
      <c r="BM55" s="216"/>
      <c r="BN55" s="216"/>
      <c r="BO55" s="216"/>
      <c r="BP55" s="216"/>
      <c r="BQ55" s="216"/>
      <c r="BR55" s="216"/>
      <c r="BS55" s="216"/>
      <c r="BT55" s="216"/>
      <c r="BU55" s="216"/>
      <c r="BV55" s="216"/>
      <c r="BW55" s="216"/>
      <c r="BX55" s="216"/>
      <c r="BY55" s="216"/>
      <c r="BZ55" s="216"/>
      <c r="CA55" s="216"/>
      <c r="CB55" s="216"/>
      <c r="CC55" s="216"/>
      <c r="CD55" s="216"/>
      <c r="CE55" s="216"/>
      <c r="CF55" s="216"/>
      <c r="CG55" s="216"/>
      <c r="CH55" s="216"/>
      <c r="CI55" s="216"/>
      <c r="CJ55" s="216"/>
      <c r="CK55" s="216"/>
      <c r="CL55" s="216"/>
    </row>
    <row r="56" spans="1:90" s="231" customFormat="1" ht="14.5" customHeight="1">
      <c r="A56" s="262"/>
      <c r="B56" s="277"/>
      <c r="C56" s="278"/>
      <c r="D56" s="278"/>
      <c r="E56" s="278"/>
      <c r="F56" s="278"/>
      <c r="G56" s="279"/>
      <c r="H56" s="276"/>
      <c r="I56" s="276"/>
      <c r="J56" s="276"/>
      <c r="K56" s="276"/>
      <c r="L56" s="276"/>
      <c r="M56" s="276"/>
      <c r="N56" s="276"/>
      <c r="O56" s="266"/>
      <c r="P56" s="266"/>
      <c r="Q56" s="266"/>
      <c r="R56" s="266"/>
      <c r="S56" s="267"/>
      <c r="T56" s="268"/>
      <c r="U56" s="269"/>
      <c r="V56" s="270"/>
      <c r="W56" s="271"/>
      <c r="X56" s="268"/>
      <c r="Y56" s="272"/>
      <c r="Z56" s="273"/>
      <c r="AA56" s="273"/>
      <c r="AB56" s="274"/>
      <c r="AC56" s="217">
        <v>6</v>
      </c>
      <c r="AD56" s="218"/>
      <c r="AE56" s="219"/>
      <c r="AF56" s="219"/>
      <c r="AG56" s="219"/>
      <c r="AH56" s="219"/>
      <c r="AI56" s="220" t="str">
        <f t="shared" si="1"/>
        <v/>
      </c>
      <c r="AJ56" s="221"/>
      <c r="AK56" s="221"/>
      <c r="AL56" s="222" t="str">
        <f t="shared" si="2"/>
        <v/>
      </c>
      <c r="AM56" s="221"/>
      <c r="AN56" s="221"/>
      <c r="AO56" s="221"/>
      <c r="AP56" s="223" t="str">
        <f>IF(ISBLANK(AA51),(IFERROR(IF(AND(AI54="Probabilidad",AI56="Probabilidad"),(AR54-(+AR54*AL56)),IF(AND(AI54="Impacto",AI56="Probabilidad"),(AR53-(+AR53*AL56)),IF(AI56="Impacto",AR54,""))),""))," ")</f>
        <v xml:space="preserve"> </v>
      </c>
      <c r="AQ56" s="224" t="str">
        <f>IF(ISBLANK(AA51),(IFERROR(IF(AP56="","",IF(AP56&lt;=0.2,"Muy Baja",IF(AP56&lt;=0.4,"Baja",IF(AP56&lt;=0.6,"Media",IF(AP56&lt;=0.8,"Alta","Muy Alta"))))),"")), " ")</f>
        <v xml:space="preserve"> </v>
      </c>
      <c r="AR56" s="223" t="str">
        <f t="shared" si="3"/>
        <v xml:space="preserve"> </v>
      </c>
      <c r="AS56" s="225" t="str">
        <f t="shared" si="4"/>
        <v/>
      </c>
      <c r="AT56" s="223" t="str">
        <f>IFERROR(IF(AND(AI55="Impacto",AI56="Impacto"),(AT54-(+AT55*AL56)),IF(AND(AI54="Probabilidad",AI56="Impacto"),(AT53-(+AT53*AL56)),IF(AI56="Probabilidad",AT54,""))),"")</f>
        <v/>
      </c>
      <c r="AU56" s="226" t="str">
        <f t="shared" si="5"/>
        <v/>
      </c>
      <c r="AV56" s="273"/>
      <c r="AW56" s="275"/>
      <c r="AX56" s="274"/>
      <c r="AY56" s="261"/>
      <c r="AZ56" s="228"/>
      <c r="BA56" s="229"/>
      <c r="BB56" s="216"/>
      <c r="BC56" s="216"/>
      <c r="BD56" s="230"/>
      <c r="BE56" s="230"/>
      <c r="BF56" s="230"/>
      <c r="BG56" s="227"/>
      <c r="BH56" s="27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6"/>
      <c r="CK56" s="216"/>
      <c r="CL56" s="216"/>
    </row>
    <row r="57" spans="1:90" s="231" customFormat="1" ht="67" hidden="1" customHeight="1">
      <c r="A57" s="262">
        <v>9</v>
      </c>
      <c r="B57" s="277" t="s">
        <v>1056</v>
      </c>
      <c r="C57" s="278" t="s">
        <v>1057</v>
      </c>
      <c r="D57" s="278"/>
      <c r="E57" s="278"/>
      <c r="F57" s="278" t="s">
        <v>1476</v>
      </c>
      <c r="G57" s="279" t="str">
        <f>+K57</f>
        <v>Posibilidad de afectación Económica y Reputacional por Falta de entrega de información o entrega de información incorrecta y/o incompleta por parte de los procesos y un desenfoque en la formulación de los proyectos del PETI. debido a la inadecuada formulación del plan estrategico de tecnologias de la información.</v>
      </c>
      <c r="H57" s="276" t="s">
        <v>1097</v>
      </c>
      <c r="I57" s="276" t="s">
        <v>1200</v>
      </c>
      <c r="J57" s="276" t="s">
        <v>1201</v>
      </c>
      <c r="K57" s="276" t="str">
        <f t="shared" ref="K57" si="37">CONCATENATE("Posibilidad de afectación"," ",H57," por ",I57," ",J57)</f>
        <v>Posibilidad de afectación Económica y Reputacional por Falta de entrega de información o entrega de información incorrecta y/o incompleta por parte de los procesos y un desenfoque en la formulación de los proyectos del PETI. debido a la inadecuada formulación del plan estrategico de tecnologias de la información.</v>
      </c>
      <c r="L57" s="276" t="s">
        <v>101</v>
      </c>
      <c r="M57" s="276" t="s">
        <v>809</v>
      </c>
      <c r="N57" s="276">
        <v>2</v>
      </c>
      <c r="O57" s="266"/>
      <c r="P57" s="266"/>
      <c r="Q57" s="266"/>
      <c r="R57" s="266"/>
      <c r="S57" s="267" t="str">
        <f t="shared" ref="S57" si="38">IF(ISBLANK(Z57),(IF(N57&lt;=0,"",IF(N57&lt;=2,"Muy Baja",IF(N57&lt;=24,"Baja",IF(N57&lt;=500,"Media",IF(N57&lt;=5000,"Alta","Muy Alta"))))))," ")</f>
        <v>Muy Baja</v>
      </c>
      <c r="T57" s="268">
        <f t="shared" ref="T57" si="39">IF(ISBLANK(Z57),(IF(S57="","",IF(S57="Muy Baja",20%,IF(S57="Baja",40%,IF(S57="Media",60%,IF(S57="Alta",80%,IF(S57="Muy Alta",100%,0)))))))," ")</f>
        <v>0.2</v>
      </c>
      <c r="U57" s="269" t="s">
        <v>286</v>
      </c>
      <c r="V57" s="270" t="str">
        <f>IF(U57&gt;0,IF(NOT(ISERROR(MATCH(U57,'Listados Datos'!$N$3:$N$4,0))),'Listados Datos'!$N$6&amp;"Por favor no seleccionar este criterios de impacto (Afectación Económica o presupuestal y/o Pérdida Reputacional)",'Listados Datos'!$N$7),"")</f>
        <v>✔</v>
      </c>
      <c r="W57" s="271" t="str">
        <f>IF(OR(U57='Listados Datos'!$R$3,U57='Listados Datos'!$S$3),"Leve",IF(OR(U57='Listados Datos'!$R$4,U57='Listados Datos'!$S$4),"Menor",IF(OR(U57='Listados Datos'!$R$5,U57='Listados Datos'!$S$5),"Moderado",IF(OR(U57='Listados Datos'!$R$6,U57='Listados Datos'!$S$6),"Mayor",IF(OR(U57='Listados Datos'!$R$7,U57='Listados Datos'!$S$7),"Catastrófico","")))))</f>
        <v>Moderado</v>
      </c>
      <c r="X57" s="268">
        <f>IF(W57="","",IF(W57="Leve",20%,IF(W57="Menor",40%,IF(W57="Moderado",60%,IF(W57="Mayor",80%,IF(W57="Catastrófico",100%,0))))))</f>
        <v>0.6</v>
      </c>
      <c r="Y57" s="272" t="str">
        <f>IF(OR(AND(S57="Muy Baja",W57="Leve"),AND(S57="Muy Baja",W57="Menor"),AND(S57="Baja",W57="Leve")),"Bajo",IF(OR(AND(S57="Muy baja",W57="Moderado"),AND(S57="Baja",W57="Menor"),AND(S57="Baja",W57="Moderado"),AND(S57="Media",W57="Leve"),AND(S57="Media",W57="Menor"),AND(S57="Media",W57="Moderado"),AND(S57="Alta",W57="Leve"),AND(S57="Alta",W57="Menor")),"Moderado",IF(OR(AND(S57="Muy Baja",W57="Mayor"),AND(S57="Baja",W57="Mayor"),AND(S57="Media",W57="Mayor"),AND(S57="Alta",W57="Moderado"),AND(S57="Alta",W57="Mayor"),AND(S57="Muy Alta",W57="Leve"),AND(S57="Muy Alta",W57="Menor"),AND(S57="Muy Alta",W57="Moderado"),AND(S57="Muy Alta",W57="Mayor")),"Alto",IF(OR(AND(S57="Muy Baja",W57="Catastrófico"),AND(S57="Baja",W57="Catastrófico"),AND(S57="Media",W57="Catastrófico"),AND(S57="Alta",W57="Catastrófico"),AND(S57="Muy Alta",W57="Catastrófico")),"Extremo",""))))</f>
        <v>Moderado</v>
      </c>
      <c r="Z57" s="273"/>
      <c r="AA57" s="273"/>
      <c r="AB57" s="274" t="str">
        <f t="shared" ref="AB57" si="40">IF(AND(Z57="Rara Vez",AA57="Insignificante"),("BAJA"),IF(AND(Z57="Rara Vez",AA57="Menor"),("BAJA"),IF(AND(Z57="Rara Vez",AA57="Moderado"),("MODERADA"),IF(AND(Z57="Rara Vez",AA57="Mayor"),("ALTA"),IF(AND(Z57="Improbable",AA57="Insignificante"),("BAJA"),IF(AND(Z57="Improbable",AA57="Menor"),("BAJA"),IF(AND(Z57="Improbable",AA57="Moderado"),("MODERADA"),IF(AND(Z57="Improbable",AA57="Mayor"),("ALTA"),IF(AND(Z57="Posible",AA57="Insignificante"),("BAJA"),IF(AND(Z57="Posible",AA57="Menor"),("MODERADA"),IF(AND(Z57="Posible",AA57="Moderado"),("ALTA"),IF(AND(Z57="Posible",AA57="Mayor"),("EXTREMA"),IF(AND(Z57="Probable",AA57="Insignificante"),("MODERADA"),IF(AND(Z57="Probable",AA57="Menor"),("ALTA"),IF(AND(Z57="Probable",AA57="Moderado"),("ALTA"),IF(AND(Z57="Probable",AA57="Mayor"),("EXTREMA"),IF(AND(Z57="Casi Seguro",AA57="Insignificante"),("ALTA"),IF(AND(Z57="Casi Seguro",AA57="Menor"),("ALTA"),IF(AND(Z57="Casi Seguro",AA57="Moderado"),("EXTREMA"),IF(AND(Z57="Casi Seguro",AA57="Mayor"),("EXTREMA"),IF(AA57="Catastrófico","EXTREMA","VALORAR")))))))))))))))))))))</f>
        <v>VALORAR</v>
      </c>
      <c r="AC57" s="217">
        <v>1</v>
      </c>
      <c r="AD57" s="218"/>
      <c r="AE57" s="219" t="s">
        <v>1112</v>
      </c>
      <c r="AF57" s="219" t="s">
        <v>1113</v>
      </c>
      <c r="AG57" s="219" t="s">
        <v>942</v>
      </c>
      <c r="AH57" s="219"/>
      <c r="AI57" s="220" t="str">
        <f t="shared" si="1"/>
        <v>Probabilidad</v>
      </c>
      <c r="AJ57" s="221" t="s">
        <v>292</v>
      </c>
      <c r="AK57" s="221" t="s">
        <v>297</v>
      </c>
      <c r="AL57" s="222" t="str">
        <f t="shared" si="2"/>
        <v>40%</v>
      </c>
      <c r="AM57" s="221" t="s">
        <v>301</v>
      </c>
      <c r="AN57" s="221" t="s">
        <v>305</v>
      </c>
      <c r="AO57" s="221" t="s">
        <v>308</v>
      </c>
      <c r="AP57" s="223">
        <f>IF(ISBLANK(AA57),(IFERROR(IF(AI57="Probabilidad",(T57-(+T57*AL57)),IF(AI57="Impacto",T57,"")),""))," ")</f>
        <v>0.12</v>
      </c>
      <c r="AQ57" s="224" t="str">
        <f>IF(ISBLANK(AA57), (IFERROR(IF(AP57="","",IF(AP57&lt;=0.2,"Muy Baja",IF(AP57&lt;=0.4,"Baja",IF(AP57&lt;=0.6,"Media",IF(AP57&lt;=0.8,"Alta","Muy Alta"))))),""))," ")</f>
        <v>Muy Baja</v>
      </c>
      <c r="AR57" s="223">
        <f t="shared" si="3"/>
        <v>0.12</v>
      </c>
      <c r="AS57" s="225" t="str">
        <f t="shared" si="4"/>
        <v>Moderado</v>
      </c>
      <c r="AT57" s="223">
        <f>IFERROR(IF(AI57="Impacto",(X57-(+X57*AL57)),IF(AI57="Probabilidad",X57,"")),"")</f>
        <v>0.6</v>
      </c>
      <c r="AU57" s="226" t="str">
        <f t="shared" si="5"/>
        <v>Moderado</v>
      </c>
      <c r="AV57" s="273"/>
      <c r="AW57" s="275" t="str">
        <f>IF(ISBLANK(AA57), " ", AA57)</f>
        <v xml:space="preserve"> </v>
      </c>
      <c r="AX57" s="274" t="str">
        <f t="shared" ref="AX57" si="41">IF(AND(AV57="Rara Vez",AW57="Insignificante"),("BAJA"),IF(AND(AV57="Rara Vez",AW57="Menor"),("BAJA"),IF(AND(AV57="Rara Vez",AW57="Moderado"),("MODERADA"),IF(AND(AV57="Rara Vez",AW57="Mayor"),("ALTA"),IF(AND(AV57="Improbable",AW57="Insignificante"),("BAJA"),IF(AND(AV57="Improbable",AW57="Menor"),("BAJA"),IF(AND(AV57="Improbable",AW57="Moderado"),("MODERADA"),IF(AND(AV57="Improbable",AW57="Mayor"),("ALTA"),IF(AND(AV57="Posible",AW57="Insignificante"),("BAJA"),IF(AND(AV57="Posible",AW57="Menor"),("MODERADA"),IF(AND(AV57="Posible",AW57="Moderado"),("ALTA"),IF(AND(AV57="Posible",AW57="Mayor"),("EXTREMA"),IF(AND(AV57="Probable",AW57="Insignificante"),("MODERADA"),IF(AND(AV57="Probable",AW57="Menor"),("ALTA"),IF(AND(AV57="Probable",AW57="Moderado"),("ALTA"),IF(AND(AV57="Probable",AW57="Mayor"),("EXTREMA"),IF(AND(AV57="Casi Seguro",AW57="Insignificante"),("ALTA"),IF(AND(AV57="Casi Seguro",AW57="Menor"),("ALTA"),IF(AND(AV57="Casi Seguro",AW57="Moderado"),("EXTREMA"),IF(AND(AV57="Casi Seguro",AW57="Mayor"),("EXTREMA"),IF(AW57="Catastrófico","EXTREMA","VALORAR")))))))))))))))))))))</f>
        <v>VALORAR</v>
      </c>
      <c r="AY57" s="261" t="s">
        <v>314</v>
      </c>
      <c r="AZ57" s="228"/>
      <c r="BA57" s="229"/>
      <c r="BB57" s="216"/>
      <c r="BC57" s="216"/>
      <c r="BD57" s="230"/>
      <c r="BE57" s="230"/>
      <c r="BF57" s="230"/>
      <c r="BG57" s="227"/>
      <c r="BH57" s="27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6"/>
      <c r="CK57" s="216"/>
      <c r="CL57" s="216"/>
    </row>
    <row r="58" spans="1:90" s="231" customFormat="1" ht="162" hidden="1" customHeight="1">
      <c r="A58" s="262"/>
      <c r="B58" s="277"/>
      <c r="C58" s="278"/>
      <c r="D58" s="278"/>
      <c r="E58" s="278"/>
      <c r="F58" s="278"/>
      <c r="G58" s="279"/>
      <c r="H58" s="276"/>
      <c r="I58" s="276"/>
      <c r="J58" s="276"/>
      <c r="K58" s="276"/>
      <c r="L58" s="276"/>
      <c r="M58" s="276"/>
      <c r="N58" s="276"/>
      <c r="O58" s="266"/>
      <c r="P58" s="266"/>
      <c r="Q58" s="266"/>
      <c r="R58" s="266"/>
      <c r="S58" s="267"/>
      <c r="T58" s="268"/>
      <c r="U58" s="269"/>
      <c r="V58" s="270"/>
      <c r="W58" s="271"/>
      <c r="X58" s="268"/>
      <c r="Y58" s="272"/>
      <c r="Z58" s="273"/>
      <c r="AA58" s="273"/>
      <c r="AB58" s="274"/>
      <c r="AC58" s="217">
        <v>2</v>
      </c>
      <c r="AD58" s="218"/>
      <c r="AE58" s="219" t="s">
        <v>1210</v>
      </c>
      <c r="AF58" s="219" t="s">
        <v>1114</v>
      </c>
      <c r="AG58" s="219" t="s">
        <v>941</v>
      </c>
      <c r="AH58" s="219"/>
      <c r="AI58" s="220" t="str">
        <f t="shared" si="1"/>
        <v>Probabilidad</v>
      </c>
      <c r="AJ58" s="221" t="s">
        <v>292</v>
      </c>
      <c r="AK58" s="221" t="s">
        <v>297</v>
      </c>
      <c r="AL58" s="222" t="str">
        <f t="shared" si="2"/>
        <v>40%</v>
      </c>
      <c r="AM58" s="221" t="s">
        <v>301</v>
      </c>
      <c r="AN58" s="221" t="s">
        <v>305</v>
      </c>
      <c r="AO58" s="221" t="s">
        <v>308</v>
      </c>
      <c r="AP58" s="223">
        <f>IF(ISBLANK(AA57),(IFERROR(IF(AND(AI57="Probabilidad",AI58="Probabilidad"),(AR57-(+AR57*AL58)),IF(AI58="Probabilidad",(T57-(+T57*AL58)),IF(AI58="Impacto",AR57,""))),""))," ")</f>
        <v>7.1999999999999995E-2</v>
      </c>
      <c r="AQ58" s="224" t="str">
        <f>IF(ISBLANK(AA57),(IFERROR(IF(AP58="","",IF(AP58&lt;=0.2,"Muy Baja",IF(AP58&lt;=0.4,"Baja",IF(AP58&lt;=0.6,"Media",IF(AP58&lt;=0.8,"Alta","Muy Alta"))))),""))," ")</f>
        <v>Muy Baja</v>
      </c>
      <c r="AR58" s="223">
        <f t="shared" si="3"/>
        <v>7.1999999999999995E-2</v>
      </c>
      <c r="AS58" s="225" t="str">
        <f t="shared" si="4"/>
        <v>Moderado</v>
      </c>
      <c r="AT58" s="223">
        <f>IFERROR(IF(AND(AI57="Impacto",AI58="Impacto"),(AT57-(+AT57*AL58)),IF(AI58="Impacto",(X57-(+X57*AL58)),IF(AI58="Probabilidad",AT57,""))),"")</f>
        <v>0.6</v>
      </c>
      <c r="AU58" s="226" t="str">
        <f t="shared" si="5"/>
        <v>Moderado</v>
      </c>
      <c r="AV58" s="273"/>
      <c r="AW58" s="275"/>
      <c r="AX58" s="274"/>
      <c r="AY58" s="261"/>
      <c r="AZ58" s="228"/>
      <c r="BA58" s="229"/>
      <c r="BB58" s="216"/>
      <c r="BC58" s="216"/>
      <c r="BD58" s="230"/>
      <c r="BE58" s="230"/>
      <c r="BF58" s="230"/>
      <c r="BG58" s="227"/>
      <c r="BH58" s="27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c r="CF58" s="216"/>
      <c r="CG58" s="216"/>
      <c r="CH58" s="216"/>
      <c r="CI58" s="216"/>
      <c r="CJ58" s="216"/>
      <c r="CK58" s="216"/>
      <c r="CL58" s="216"/>
    </row>
    <row r="59" spans="1:90" s="231" customFormat="1" ht="14.5" hidden="1" customHeight="1">
      <c r="A59" s="262"/>
      <c r="B59" s="277"/>
      <c r="C59" s="278"/>
      <c r="D59" s="278"/>
      <c r="E59" s="278"/>
      <c r="F59" s="278"/>
      <c r="G59" s="279"/>
      <c r="H59" s="276"/>
      <c r="I59" s="276"/>
      <c r="J59" s="276"/>
      <c r="K59" s="276"/>
      <c r="L59" s="276"/>
      <c r="M59" s="276"/>
      <c r="N59" s="276"/>
      <c r="O59" s="266"/>
      <c r="P59" s="266"/>
      <c r="Q59" s="266"/>
      <c r="R59" s="266"/>
      <c r="S59" s="267"/>
      <c r="T59" s="268"/>
      <c r="U59" s="269"/>
      <c r="V59" s="270"/>
      <c r="W59" s="271"/>
      <c r="X59" s="268"/>
      <c r="Y59" s="272"/>
      <c r="Z59" s="273"/>
      <c r="AA59" s="273"/>
      <c r="AB59" s="274"/>
      <c r="AC59" s="217">
        <v>3</v>
      </c>
      <c r="AD59" s="218"/>
      <c r="AE59" s="219"/>
      <c r="AF59" s="219"/>
      <c r="AG59" s="219"/>
      <c r="AH59" s="219"/>
      <c r="AI59" s="220" t="str">
        <f t="shared" si="1"/>
        <v/>
      </c>
      <c r="AJ59" s="221"/>
      <c r="AK59" s="221"/>
      <c r="AL59" s="222" t="str">
        <f t="shared" si="2"/>
        <v/>
      </c>
      <c r="AM59" s="221"/>
      <c r="AN59" s="221"/>
      <c r="AO59" s="221"/>
      <c r="AP59" s="223" t="str">
        <f>IF(ISBLANK(AA57),(IFERROR(IF(AND(AI58="Probabilidad",AI59="Probabilidad"),(AR58-(+AR58*AL59)),IF(AND(AI58="Impacto",AI59="Probabilidad"),(AR57-(+AR57*AL59)),IF(AI59="Impacto",AR58,""))),""))," ")</f>
        <v/>
      </c>
      <c r="AQ59" s="224" t="str">
        <f>IF(ISBLANK(AA57),(IFERROR(IF(AP59="","",IF(AP59&lt;=0.2,"Muy Baja",IF(AP59&lt;=0.4,"Baja",IF(AP59&lt;=0.6,"Media",IF(AP59&lt;=0.8,"Alta","Muy Alta"))))),""))," ")</f>
        <v/>
      </c>
      <c r="AR59" s="223" t="str">
        <f t="shared" si="3"/>
        <v/>
      </c>
      <c r="AS59" s="225" t="str">
        <f t="shared" si="4"/>
        <v/>
      </c>
      <c r="AT59" s="223" t="str">
        <f>IFERROR(IF(AND(AI58="Impacto",AI59="Impacto"),(AT58-(+AT58*AL59)),IF(AND(AI58="Probabilidad",AI59="Impacto"),(AT57-(+AT57*AL59)),IF(AI59="Probabilidad",AT58,""))),"")</f>
        <v/>
      </c>
      <c r="AU59" s="226" t="str">
        <f t="shared" si="5"/>
        <v/>
      </c>
      <c r="AV59" s="273"/>
      <c r="AW59" s="275"/>
      <c r="AX59" s="274"/>
      <c r="AY59" s="261"/>
      <c r="AZ59" s="228"/>
      <c r="BA59" s="229"/>
      <c r="BB59" s="216"/>
      <c r="BC59" s="216"/>
      <c r="BD59" s="230"/>
      <c r="BE59" s="230"/>
      <c r="BF59" s="230"/>
      <c r="BG59" s="227"/>
      <c r="BH59" s="276"/>
      <c r="BI59" s="216"/>
      <c r="BJ59" s="216"/>
      <c r="BK59" s="216"/>
      <c r="BL59" s="216"/>
      <c r="BM59" s="216"/>
      <c r="BN59" s="216"/>
      <c r="BO59" s="216"/>
      <c r="BP59" s="216"/>
      <c r="BQ59" s="216"/>
      <c r="BR59" s="216"/>
      <c r="BS59" s="216"/>
      <c r="BT59" s="216"/>
      <c r="BU59" s="216"/>
      <c r="BV59" s="216"/>
      <c r="BW59" s="216"/>
      <c r="BX59" s="216"/>
      <c r="BY59" s="216"/>
      <c r="BZ59" s="216"/>
      <c r="CA59" s="216"/>
      <c r="CB59" s="216"/>
      <c r="CC59" s="216"/>
      <c r="CD59" s="216"/>
      <c r="CE59" s="216"/>
      <c r="CF59" s="216"/>
      <c r="CG59" s="216"/>
      <c r="CH59" s="216"/>
      <c r="CI59" s="216"/>
      <c r="CJ59" s="216"/>
      <c r="CK59" s="216"/>
      <c r="CL59" s="216"/>
    </row>
    <row r="60" spans="1:90" s="231" customFormat="1" ht="14.5" hidden="1" customHeight="1">
      <c r="A60" s="262"/>
      <c r="B60" s="277"/>
      <c r="C60" s="278"/>
      <c r="D60" s="278"/>
      <c r="E60" s="278"/>
      <c r="F60" s="278"/>
      <c r="G60" s="279"/>
      <c r="H60" s="276"/>
      <c r="I60" s="276"/>
      <c r="J60" s="276"/>
      <c r="K60" s="276"/>
      <c r="L60" s="276"/>
      <c r="M60" s="276"/>
      <c r="N60" s="276"/>
      <c r="O60" s="266"/>
      <c r="P60" s="266"/>
      <c r="Q60" s="266"/>
      <c r="R60" s="266"/>
      <c r="S60" s="267"/>
      <c r="T60" s="268"/>
      <c r="U60" s="269"/>
      <c r="V60" s="270"/>
      <c r="W60" s="271"/>
      <c r="X60" s="268"/>
      <c r="Y60" s="272"/>
      <c r="Z60" s="273"/>
      <c r="AA60" s="273"/>
      <c r="AB60" s="274"/>
      <c r="AC60" s="217">
        <v>4</v>
      </c>
      <c r="AD60" s="218"/>
      <c r="AE60" s="219"/>
      <c r="AF60" s="219"/>
      <c r="AG60" s="219"/>
      <c r="AH60" s="219"/>
      <c r="AI60" s="220" t="str">
        <f t="shared" si="1"/>
        <v/>
      </c>
      <c r="AJ60" s="221"/>
      <c r="AK60" s="221"/>
      <c r="AL60" s="222" t="str">
        <f t="shared" si="2"/>
        <v/>
      </c>
      <c r="AM60" s="221"/>
      <c r="AN60" s="221"/>
      <c r="AO60" s="221"/>
      <c r="AP60" s="223" t="str">
        <f>IF(ISBLANK(AA57),(IFERROR(IF(AND(AI59="Probabilidad",AI60="Probabilidad"),(AR59-(+AR59*AL60)),IF(AND(AI59="Impacto",AI60="Probabilidad"),(AR58-(+AR58*AL60)),IF(AI60="Impacto",AR59,""))),""))," ")</f>
        <v/>
      </c>
      <c r="AQ60" s="224" t="str">
        <f>IF(ISBLANK(AA57),(IFERROR(IF(AP60="","",IF(AP60&lt;=0.2,"Muy Baja",IF(AP60&lt;=0.4,"Baja",IF(AP60&lt;=0.6,"Media",IF(AP60&lt;=0.8,"Alta","Muy Alta"))))),""))," ")</f>
        <v/>
      </c>
      <c r="AR60" s="223" t="str">
        <f t="shared" si="3"/>
        <v/>
      </c>
      <c r="AS60" s="225" t="str">
        <f t="shared" si="4"/>
        <v/>
      </c>
      <c r="AT60" s="223" t="str">
        <f>IFERROR(IF(AND(AI59="Impacto",AI60="Impacto"),(AT59-(+AT59*AL60)),IF(AND(AI59="Probabilidad",AI60="Impacto"),(AT58-(+AT58*AL60)),IF(AI60="Probabilidad",AT59,""))),"")</f>
        <v/>
      </c>
      <c r="AU60" s="226" t="str">
        <f t="shared" si="5"/>
        <v/>
      </c>
      <c r="AV60" s="273"/>
      <c r="AW60" s="275"/>
      <c r="AX60" s="274"/>
      <c r="AY60" s="261"/>
      <c r="AZ60" s="228"/>
      <c r="BA60" s="229"/>
      <c r="BB60" s="216"/>
      <c r="BC60" s="216"/>
      <c r="BD60" s="230"/>
      <c r="BE60" s="230"/>
      <c r="BF60" s="230"/>
      <c r="BG60" s="227"/>
      <c r="BH60" s="27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row>
    <row r="61" spans="1:90" s="231" customFormat="1" ht="14.5" hidden="1" customHeight="1">
      <c r="A61" s="262"/>
      <c r="B61" s="277"/>
      <c r="C61" s="278"/>
      <c r="D61" s="278"/>
      <c r="E61" s="278"/>
      <c r="F61" s="278"/>
      <c r="G61" s="279"/>
      <c r="H61" s="276"/>
      <c r="I61" s="276"/>
      <c r="J61" s="276"/>
      <c r="K61" s="276"/>
      <c r="L61" s="276"/>
      <c r="M61" s="276"/>
      <c r="N61" s="276"/>
      <c r="O61" s="266"/>
      <c r="P61" s="266"/>
      <c r="Q61" s="266"/>
      <c r="R61" s="266"/>
      <c r="S61" s="267"/>
      <c r="T61" s="268"/>
      <c r="U61" s="269"/>
      <c r="V61" s="270"/>
      <c r="W61" s="271"/>
      <c r="X61" s="268"/>
      <c r="Y61" s="272"/>
      <c r="Z61" s="273"/>
      <c r="AA61" s="273"/>
      <c r="AB61" s="274"/>
      <c r="AC61" s="217">
        <v>5</v>
      </c>
      <c r="AD61" s="218"/>
      <c r="AE61" s="219"/>
      <c r="AF61" s="219"/>
      <c r="AG61" s="219"/>
      <c r="AH61" s="219"/>
      <c r="AI61" s="220" t="str">
        <f t="shared" si="1"/>
        <v/>
      </c>
      <c r="AJ61" s="221"/>
      <c r="AK61" s="221"/>
      <c r="AL61" s="222" t="str">
        <f t="shared" si="2"/>
        <v/>
      </c>
      <c r="AM61" s="221"/>
      <c r="AN61" s="221"/>
      <c r="AO61" s="221"/>
      <c r="AP61" s="223" t="str">
        <f>IF(ISBLANK(AA57),(IFERROR(IF(AND(AI60="Probabilidad",AI61="Probabilidad"),(AR60-(+AR60*AL61)),IF(AND(AI60="Impacto",AI61="Probabilidad"),(AR59-(+AR59*AL61)),IF(AI61="Impacto",AR60,""))),""))," ")</f>
        <v/>
      </c>
      <c r="AQ61" s="224" t="str">
        <f>IF(ISBLANK(AA57),(IFERROR(IF(AP61="","",IF(AP61&lt;=0.2,"Muy Baja",IF(AP61&lt;=0.4,"Baja",IF(AP61&lt;=0.6,"Media",IF(AP61&lt;=0.8,"Alta","Muy Alta"))))),""))," ")</f>
        <v/>
      </c>
      <c r="AR61" s="223" t="str">
        <f t="shared" si="3"/>
        <v/>
      </c>
      <c r="AS61" s="225" t="str">
        <f t="shared" si="4"/>
        <v/>
      </c>
      <c r="AT61" s="223" t="str">
        <f>IFERROR(IF(AND(AI60="Impacto",AI61="Impacto"),(AT60-(+AT60*AL61)),IF(AND(AI60="Probabilidad",AI61="Impacto"),(AT59-(+AT59*AL61)),IF(AI61="Probabilidad",AT60,""))),"")</f>
        <v/>
      </c>
      <c r="AU61" s="226" t="str">
        <f t="shared" si="5"/>
        <v/>
      </c>
      <c r="AV61" s="273"/>
      <c r="AW61" s="275"/>
      <c r="AX61" s="274"/>
      <c r="AY61" s="261"/>
      <c r="AZ61" s="228"/>
      <c r="BA61" s="229"/>
      <c r="BB61" s="216"/>
      <c r="BC61" s="216"/>
      <c r="BD61" s="230"/>
      <c r="BE61" s="230"/>
      <c r="BF61" s="230"/>
      <c r="BG61" s="227"/>
      <c r="BH61" s="276"/>
      <c r="BI61" s="216"/>
      <c r="BJ61" s="216"/>
      <c r="BK61" s="216"/>
      <c r="BL61" s="216"/>
      <c r="BM61" s="216"/>
      <c r="BN61" s="216"/>
      <c r="BO61" s="216"/>
      <c r="BP61" s="216"/>
      <c r="BQ61" s="216"/>
      <c r="BR61" s="216"/>
      <c r="BS61" s="216"/>
      <c r="BT61" s="216"/>
      <c r="BU61" s="216"/>
      <c r="BV61" s="216"/>
      <c r="BW61" s="216"/>
      <c r="BX61" s="216"/>
      <c r="BY61" s="216"/>
      <c r="BZ61" s="216"/>
      <c r="CA61" s="216"/>
      <c r="CB61" s="216"/>
      <c r="CC61" s="216"/>
      <c r="CD61" s="216"/>
      <c r="CE61" s="216"/>
      <c r="CF61" s="216"/>
      <c r="CG61" s="216"/>
      <c r="CH61" s="216"/>
      <c r="CI61" s="216"/>
      <c r="CJ61" s="216"/>
      <c r="CK61" s="216"/>
      <c r="CL61" s="216"/>
    </row>
    <row r="62" spans="1:90" s="231" customFormat="1" ht="14.5" hidden="1" customHeight="1">
      <c r="A62" s="262"/>
      <c r="B62" s="277"/>
      <c r="C62" s="278"/>
      <c r="D62" s="278"/>
      <c r="E62" s="278"/>
      <c r="F62" s="278"/>
      <c r="G62" s="279"/>
      <c r="H62" s="276"/>
      <c r="I62" s="276"/>
      <c r="J62" s="276"/>
      <c r="K62" s="276"/>
      <c r="L62" s="276"/>
      <c r="M62" s="276"/>
      <c r="N62" s="276"/>
      <c r="O62" s="266"/>
      <c r="P62" s="266"/>
      <c r="Q62" s="266"/>
      <c r="R62" s="266"/>
      <c r="S62" s="267"/>
      <c r="T62" s="268"/>
      <c r="U62" s="269"/>
      <c r="V62" s="270"/>
      <c r="W62" s="271"/>
      <c r="X62" s="268"/>
      <c r="Y62" s="272"/>
      <c r="Z62" s="273"/>
      <c r="AA62" s="273"/>
      <c r="AB62" s="274"/>
      <c r="AC62" s="217">
        <v>6</v>
      </c>
      <c r="AD62" s="218"/>
      <c r="AE62" s="219"/>
      <c r="AF62" s="219"/>
      <c r="AG62" s="219"/>
      <c r="AH62" s="219"/>
      <c r="AI62" s="220" t="str">
        <f t="shared" si="1"/>
        <v/>
      </c>
      <c r="AJ62" s="221"/>
      <c r="AK62" s="221"/>
      <c r="AL62" s="222" t="str">
        <f t="shared" si="2"/>
        <v/>
      </c>
      <c r="AM62" s="221"/>
      <c r="AN62" s="221"/>
      <c r="AO62" s="221"/>
      <c r="AP62" s="223" t="str">
        <f>IF(ISBLANK(AA57),(IFERROR(IF(AND(AI60="Probabilidad",AI62="Probabilidad"),(AR60-(+AR60*AL62)),IF(AND(AI60="Impacto",AI62="Probabilidad"),(AR59-(+AR59*AL62)),IF(AI62="Impacto",AR60,""))),""))," ")</f>
        <v/>
      </c>
      <c r="AQ62" s="224" t="str">
        <f>IF(ISBLANK(AA57),(IFERROR(IF(AP62="","",IF(AP62&lt;=0.2,"Muy Baja",IF(AP62&lt;=0.4,"Baja",IF(AP62&lt;=0.6,"Media",IF(AP62&lt;=0.8,"Alta","Muy Alta"))))),"")), " ")</f>
        <v/>
      </c>
      <c r="AR62" s="223" t="str">
        <f t="shared" si="3"/>
        <v/>
      </c>
      <c r="AS62" s="225" t="str">
        <f t="shared" si="4"/>
        <v/>
      </c>
      <c r="AT62" s="223" t="str">
        <f>IFERROR(IF(AND(AI61="Impacto",AI62="Impacto"),(AT60-(+AT61*AL62)),IF(AND(AI60="Probabilidad",AI62="Impacto"),(AT59-(+AT59*AL62)),IF(AI62="Probabilidad",AT60,""))),"")</f>
        <v/>
      </c>
      <c r="AU62" s="226" t="str">
        <f t="shared" si="5"/>
        <v/>
      </c>
      <c r="AV62" s="273"/>
      <c r="AW62" s="275"/>
      <c r="AX62" s="274"/>
      <c r="AY62" s="261"/>
      <c r="AZ62" s="228"/>
      <c r="BA62" s="229"/>
      <c r="BB62" s="216"/>
      <c r="BC62" s="216"/>
      <c r="BD62" s="230"/>
      <c r="BE62" s="230"/>
      <c r="BF62" s="230"/>
      <c r="BG62" s="227"/>
      <c r="BH62" s="276"/>
      <c r="BI62" s="216"/>
      <c r="BJ62" s="216"/>
      <c r="BK62" s="216"/>
      <c r="BL62" s="216"/>
      <c r="BM62" s="216"/>
      <c r="BN62" s="216"/>
      <c r="BO62" s="216"/>
      <c r="BP62" s="216"/>
      <c r="BQ62" s="216"/>
      <c r="BR62" s="216"/>
      <c r="BS62" s="216"/>
      <c r="BT62" s="216"/>
      <c r="BU62" s="216"/>
      <c r="BV62" s="216"/>
      <c r="BW62" s="216"/>
      <c r="BX62" s="216"/>
      <c r="BY62" s="216"/>
      <c r="BZ62" s="216"/>
      <c r="CA62" s="216"/>
      <c r="CB62" s="216"/>
      <c r="CC62" s="216"/>
      <c r="CD62" s="216"/>
      <c r="CE62" s="216"/>
      <c r="CF62" s="216"/>
      <c r="CG62" s="216"/>
      <c r="CH62" s="216"/>
      <c r="CI62" s="216"/>
      <c r="CJ62" s="216"/>
      <c r="CK62" s="216"/>
      <c r="CL62" s="216"/>
    </row>
    <row r="63" spans="1:90" s="231" customFormat="1" ht="94.5" hidden="1" customHeight="1">
      <c r="A63" s="262">
        <v>10</v>
      </c>
      <c r="B63" s="277" t="s">
        <v>1056</v>
      </c>
      <c r="C63" s="278" t="s">
        <v>1057</v>
      </c>
      <c r="D63" s="278"/>
      <c r="E63" s="278"/>
      <c r="F63" s="278" t="s">
        <v>1476</v>
      </c>
      <c r="G63" s="279" t="str">
        <f t="shared" ref="G63" si="42">+K63</f>
        <v>Posibilidad de afectación Económica y Reputacional por Definicion y desarrollo de los sistemas de informacion, sin el aval, evaluacion, verificacion de alcance y la interaccion con otros aplicativos. debido a la inobservancia de los procedimientos, politicas y guias, relacionadas con el desarrollo y adquisición de aplicaciones.</v>
      </c>
      <c r="H63" s="276" t="s">
        <v>1097</v>
      </c>
      <c r="I63" s="276" t="s">
        <v>1202</v>
      </c>
      <c r="J63" s="276" t="s">
        <v>1203</v>
      </c>
      <c r="K63" s="276" t="str">
        <f t="shared" ref="K63" si="43">CONCATENATE("Posibilidad de afectación"," ",H63," por ",I63," ",J63)</f>
        <v>Posibilidad de afectación Económica y Reputacional por Definicion y desarrollo de los sistemas de informacion, sin el aval, evaluacion, verificacion de alcance y la interaccion con otros aplicativos. debido a la inobservancia de los procedimientos, politicas y guias, relacionadas con el desarrollo y adquisición de aplicaciones.</v>
      </c>
      <c r="L63" s="276" t="s">
        <v>101</v>
      </c>
      <c r="M63" s="276" t="s">
        <v>810</v>
      </c>
      <c r="N63" s="276">
        <v>258</v>
      </c>
      <c r="O63" s="266"/>
      <c r="P63" s="266"/>
      <c r="Q63" s="266"/>
      <c r="R63" s="266"/>
      <c r="S63" s="267" t="str">
        <f t="shared" ref="S63" si="44">IF(ISBLANK(Z63),(IF(N63&lt;=0,"",IF(N63&lt;=2,"Muy Baja",IF(N63&lt;=24,"Baja",IF(N63&lt;=500,"Media",IF(N63&lt;=5000,"Alta","Muy Alta"))))))," ")</f>
        <v>Media</v>
      </c>
      <c r="T63" s="268">
        <f t="shared" ref="T63" si="45">IF(ISBLANK(Z63),(IF(S63="","",IF(S63="Muy Baja",20%,IF(S63="Baja",40%,IF(S63="Media",60%,IF(S63="Alta",80%,IF(S63="Muy Alta",100%,0)))))))," ")</f>
        <v>0.6</v>
      </c>
      <c r="U63" s="269" t="s">
        <v>286</v>
      </c>
      <c r="V63" s="270" t="str">
        <f>IF(U63&gt;0,IF(NOT(ISERROR(MATCH(U63,'Listados Datos'!$N$3:$N$4,0))),'Listados Datos'!$N$6&amp;"Por favor no seleccionar este criterios de impacto (Afectación Económica o presupuestal y/o Pérdida Reputacional)",'Listados Datos'!$N$7),"")</f>
        <v>✔</v>
      </c>
      <c r="W63" s="271" t="str">
        <f>IF(OR(U63='Listados Datos'!$R$3,U63='Listados Datos'!$S$3),"Leve",IF(OR(U63='Listados Datos'!$R$4,U63='Listados Datos'!$S$4),"Menor",IF(OR(U63='Listados Datos'!$R$5,U63='Listados Datos'!$S$5),"Moderado",IF(OR(U63='Listados Datos'!$R$6,U63='Listados Datos'!$S$6),"Mayor",IF(OR(U63='Listados Datos'!$R$7,U63='Listados Datos'!$S$7),"Catastrófico","")))))</f>
        <v>Moderado</v>
      </c>
      <c r="X63" s="268">
        <f>IF(W63="","",IF(W63="Leve",20%,IF(W63="Menor",40%,IF(W63="Moderado",60%,IF(W63="Mayor",80%,IF(W63="Catastrófico",100%,0))))))</f>
        <v>0.6</v>
      </c>
      <c r="Y63" s="272" t="str">
        <f>IF(OR(AND(S63="Muy Baja",W63="Leve"),AND(S63="Muy Baja",W63="Menor"),AND(S63="Baja",W63="Leve")),"Bajo",IF(OR(AND(S63="Muy baja",W63="Moderado"),AND(S63="Baja",W63="Menor"),AND(S63="Baja",W63="Moderado"),AND(S63="Media",W63="Leve"),AND(S63="Media",W63="Menor"),AND(S63="Media",W63="Moderado"),AND(S63="Alta",W63="Leve"),AND(S63="Alta",W63="Menor")),"Moderado",IF(OR(AND(S63="Muy Baja",W63="Mayor"),AND(S63="Baja",W63="Mayor"),AND(S63="Media",W63="Mayor"),AND(S63="Alta",W63="Moderado"),AND(S63="Alta",W63="Mayor"),AND(S63="Muy Alta",W63="Leve"),AND(S63="Muy Alta",W63="Menor"),AND(S63="Muy Alta",W63="Moderado"),AND(S63="Muy Alta",W63="Mayor")),"Alto",IF(OR(AND(S63="Muy Baja",W63="Catastrófico"),AND(S63="Baja",W63="Catastrófico"),AND(S63="Media",W63="Catastrófico"),AND(S63="Alta",W63="Catastrófico"),AND(S63="Muy Alta",W63="Catastrófico")),"Extremo",""))))</f>
        <v>Moderado</v>
      </c>
      <c r="Z63" s="273"/>
      <c r="AA63" s="273"/>
      <c r="AB63" s="274" t="str">
        <f t="shared" ref="AB63" si="46">IF(AND(Z63="Rara Vez",AA63="Insignificante"),("BAJA"),IF(AND(Z63="Rara Vez",AA63="Menor"),("BAJA"),IF(AND(Z63="Rara Vez",AA63="Moderado"),("MODERADA"),IF(AND(Z63="Rara Vez",AA63="Mayor"),("ALTA"),IF(AND(Z63="Improbable",AA63="Insignificante"),("BAJA"),IF(AND(Z63="Improbable",AA63="Menor"),("BAJA"),IF(AND(Z63="Improbable",AA63="Moderado"),("MODERADA"),IF(AND(Z63="Improbable",AA63="Mayor"),("ALTA"),IF(AND(Z63="Posible",AA63="Insignificante"),("BAJA"),IF(AND(Z63="Posible",AA63="Menor"),("MODERADA"),IF(AND(Z63="Posible",AA63="Moderado"),("ALTA"),IF(AND(Z63="Posible",AA63="Mayor"),("EXTREMA"),IF(AND(Z63="Probable",AA63="Insignificante"),("MODERADA"),IF(AND(Z63="Probable",AA63="Menor"),("ALTA"),IF(AND(Z63="Probable",AA63="Moderado"),("ALTA"),IF(AND(Z63="Probable",AA63="Mayor"),("EXTREMA"),IF(AND(Z63="Casi Seguro",AA63="Insignificante"),("ALTA"),IF(AND(Z63="Casi Seguro",AA63="Menor"),("ALTA"),IF(AND(Z63="Casi Seguro",AA63="Moderado"),("EXTREMA"),IF(AND(Z63="Casi Seguro",AA63="Mayor"),("EXTREMA"),IF(AA63="Catastrófico","EXTREMA","VALORAR")))))))))))))))))))))</f>
        <v>VALORAR</v>
      </c>
      <c r="AC63" s="217">
        <v>1</v>
      </c>
      <c r="AD63" s="218"/>
      <c r="AE63" s="219" t="s">
        <v>1211</v>
      </c>
      <c r="AF63" s="219" t="s">
        <v>1115</v>
      </c>
      <c r="AG63" s="219" t="s">
        <v>1215</v>
      </c>
      <c r="AH63" s="219"/>
      <c r="AI63" s="220" t="str">
        <f t="shared" si="1"/>
        <v>Probabilidad</v>
      </c>
      <c r="AJ63" s="221" t="s">
        <v>292</v>
      </c>
      <c r="AK63" s="221" t="s">
        <v>297</v>
      </c>
      <c r="AL63" s="222" t="str">
        <f t="shared" si="2"/>
        <v>40%</v>
      </c>
      <c r="AM63" s="221" t="s">
        <v>301</v>
      </c>
      <c r="AN63" s="221" t="s">
        <v>305</v>
      </c>
      <c r="AO63" s="221" t="s">
        <v>308</v>
      </c>
      <c r="AP63" s="223">
        <f>IF(ISBLANK(AA63),(IFERROR(IF(AI63="Probabilidad",(T63-(+T63*AL63)),IF(AI63="Impacto",T63,"")),""))," ")</f>
        <v>0.36</v>
      </c>
      <c r="AQ63" s="224" t="str">
        <f>IF(ISBLANK(AA63), (IFERROR(IF(AP63="","",IF(AP63&lt;=0.2,"Muy Baja",IF(AP63&lt;=0.4,"Baja",IF(AP63&lt;=0.6,"Media",IF(AP63&lt;=0.8,"Alta","Muy Alta"))))),""))," ")</f>
        <v>Baja</v>
      </c>
      <c r="AR63" s="223">
        <f t="shared" si="3"/>
        <v>0.36</v>
      </c>
      <c r="AS63" s="225" t="str">
        <f t="shared" si="4"/>
        <v>Moderado</v>
      </c>
      <c r="AT63" s="223">
        <f>IFERROR(IF(AI63="Impacto",(X63-(+X63*AL63)),IF(AI63="Probabilidad",X63,"")),"")</f>
        <v>0.6</v>
      </c>
      <c r="AU63" s="226" t="str">
        <f t="shared" si="5"/>
        <v>Moderado</v>
      </c>
      <c r="AV63" s="273"/>
      <c r="AW63" s="275" t="str">
        <f>IF(ISBLANK(AA63), " ", AA63)</f>
        <v xml:space="preserve"> </v>
      </c>
      <c r="AX63" s="274" t="str">
        <f t="shared" ref="AX63" si="47">IF(AND(AV63="Rara Vez",AW63="Insignificante"),("BAJA"),IF(AND(AV63="Rara Vez",AW63="Menor"),("BAJA"),IF(AND(AV63="Rara Vez",AW63="Moderado"),("MODERADA"),IF(AND(AV63="Rara Vez",AW63="Mayor"),("ALTA"),IF(AND(AV63="Improbable",AW63="Insignificante"),("BAJA"),IF(AND(AV63="Improbable",AW63="Menor"),("BAJA"),IF(AND(AV63="Improbable",AW63="Moderado"),("MODERADA"),IF(AND(AV63="Improbable",AW63="Mayor"),("ALTA"),IF(AND(AV63="Posible",AW63="Insignificante"),("BAJA"),IF(AND(AV63="Posible",AW63="Menor"),("MODERADA"),IF(AND(AV63="Posible",AW63="Moderado"),("ALTA"),IF(AND(AV63="Posible",AW63="Mayor"),("EXTREMA"),IF(AND(AV63="Probable",AW63="Insignificante"),("MODERADA"),IF(AND(AV63="Probable",AW63="Menor"),("ALTA"),IF(AND(AV63="Probable",AW63="Moderado"),("ALTA"),IF(AND(AV63="Probable",AW63="Mayor"),("EXTREMA"),IF(AND(AV63="Casi Seguro",AW63="Insignificante"),("ALTA"),IF(AND(AV63="Casi Seguro",AW63="Menor"),("ALTA"),IF(AND(AV63="Casi Seguro",AW63="Moderado"),("EXTREMA"),IF(AND(AV63="Casi Seguro",AW63="Mayor"),("EXTREMA"),IF(AW63="Catastrófico","EXTREMA","VALORAR")))))))))))))))))))))</f>
        <v>VALORAR</v>
      </c>
      <c r="AY63" s="261" t="s">
        <v>314</v>
      </c>
      <c r="AZ63" s="228"/>
      <c r="BA63" s="229"/>
      <c r="BB63" s="216"/>
      <c r="BC63" s="216"/>
      <c r="BD63" s="230"/>
      <c r="BE63" s="230"/>
      <c r="BF63" s="230"/>
      <c r="BG63" s="227"/>
      <c r="BH63" s="276"/>
      <c r="BI63" s="216"/>
      <c r="BJ63" s="216"/>
      <c r="BK63" s="216"/>
      <c r="BL63" s="216"/>
      <c r="BM63" s="216"/>
      <c r="BN63" s="216"/>
      <c r="BO63" s="216"/>
      <c r="BP63" s="216"/>
      <c r="BQ63" s="216"/>
      <c r="BR63" s="216"/>
      <c r="BS63" s="216"/>
      <c r="BT63" s="216"/>
      <c r="BU63" s="216"/>
      <c r="BV63" s="216"/>
      <c r="BW63" s="216"/>
      <c r="BX63" s="216"/>
      <c r="BY63" s="216"/>
      <c r="BZ63" s="216"/>
      <c r="CA63" s="216"/>
      <c r="CB63" s="216"/>
      <c r="CC63" s="216"/>
      <c r="CD63" s="216"/>
      <c r="CE63" s="216"/>
      <c r="CF63" s="216"/>
      <c r="CG63" s="216"/>
      <c r="CH63" s="216"/>
      <c r="CI63" s="216"/>
      <c r="CJ63" s="216"/>
      <c r="CK63" s="216"/>
      <c r="CL63" s="216"/>
    </row>
    <row r="64" spans="1:90" s="231" customFormat="1" ht="67" hidden="1">
      <c r="A64" s="262"/>
      <c r="B64" s="277"/>
      <c r="C64" s="278"/>
      <c r="D64" s="278"/>
      <c r="E64" s="278"/>
      <c r="F64" s="278"/>
      <c r="G64" s="279"/>
      <c r="H64" s="276"/>
      <c r="I64" s="276"/>
      <c r="J64" s="276"/>
      <c r="K64" s="276"/>
      <c r="L64" s="276"/>
      <c r="M64" s="276"/>
      <c r="N64" s="276"/>
      <c r="O64" s="266"/>
      <c r="P64" s="266"/>
      <c r="Q64" s="266"/>
      <c r="R64" s="266"/>
      <c r="S64" s="267"/>
      <c r="T64" s="268"/>
      <c r="U64" s="269"/>
      <c r="V64" s="270"/>
      <c r="W64" s="271"/>
      <c r="X64" s="268"/>
      <c r="Y64" s="272"/>
      <c r="Z64" s="273"/>
      <c r="AA64" s="273"/>
      <c r="AB64" s="274"/>
      <c r="AC64" s="217">
        <v>2</v>
      </c>
      <c r="AD64" s="218"/>
      <c r="AE64" s="219" t="s">
        <v>1116</v>
      </c>
      <c r="AF64" s="219" t="s">
        <v>1117</v>
      </c>
      <c r="AG64" s="219" t="s">
        <v>942</v>
      </c>
      <c r="AH64" s="219"/>
      <c r="AI64" s="220" t="str">
        <f t="shared" si="1"/>
        <v>Probabilidad</v>
      </c>
      <c r="AJ64" s="221" t="s">
        <v>292</v>
      </c>
      <c r="AK64" s="221" t="s">
        <v>297</v>
      </c>
      <c r="AL64" s="222" t="str">
        <f t="shared" si="2"/>
        <v>40%</v>
      </c>
      <c r="AM64" s="221" t="s">
        <v>301</v>
      </c>
      <c r="AN64" s="221" t="s">
        <v>305</v>
      </c>
      <c r="AO64" s="221" t="s">
        <v>308</v>
      </c>
      <c r="AP64" s="223">
        <f>IF(ISBLANK(AA63),(IFERROR(IF(AND(AI63="Probabilidad",AI64="Probabilidad"),(AR63-(+AR63*AL64)),IF(AI64="Probabilidad",(T63-(+T63*AL64)),IF(AI64="Impacto",AR63,""))),""))," ")</f>
        <v>0.216</v>
      </c>
      <c r="AQ64" s="224" t="str">
        <f>IF(ISBLANK(AA63),(IFERROR(IF(AP64="","",IF(AP64&lt;=0.2,"Muy Baja",IF(AP64&lt;=0.4,"Baja",IF(AP64&lt;=0.6,"Media",IF(AP64&lt;=0.8,"Alta","Muy Alta"))))),""))," ")</f>
        <v>Baja</v>
      </c>
      <c r="AR64" s="223">
        <f t="shared" si="3"/>
        <v>0.216</v>
      </c>
      <c r="AS64" s="225" t="str">
        <f t="shared" si="4"/>
        <v>Moderado</v>
      </c>
      <c r="AT64" s="223">
        <f>IFERROR(IF(AND(AI63="Impacto",AI64="Impacto"),(AT63-(+AT63*AL64)),IF(AI64="Impacto",(X63-(+X63*AL64)),IF(AI64="Probabilidad",AT63,""))),"")</f>
        <v>0.6</v>
      </c>
      <c r="AU64" s="226" t="str">
        <f t="shared" si="5"/>
        <v>Moderado</v>
      </c>
      <c r="AV64" s="273"/>
      <c r="AW64" s="275"/>
      <c r="AX64" s="274"/>
      <c r="AY64" s="261"/>
      <c r="AZ64" s="228"/>
      <c r="BA64" s="229"/>
      <c r="BB64" s="216"/>
      <c r="BC64" s="216"/>
      <c r="BD64" s="230"/>
      <c r="BE64" s="230"/>
      <c r="BF64" s="230"/>
      <c r="BG64" s="227"/>
      <c r="BH64" s="276"/>
      <c r="BI64" s="216"/>
      <c r="BJ64" s="216"/>
      <c r="BK64" s="216"/>
      <c r="BL64" s="216"/>
      <c r="BM64" s="216"/>
      <c r="BN64" s="216"/>
      <c r="BO64" s="216"/>
      <c r="BP64" s="216"/>
      <c r="BQ64" s="216"/>
      <c r="BR64" s="216"/>
      <c r="BS64" s="216"/>
      <c r="BT64" s="216"/>
      <c r="BU64" s="216"/>
      <c r="BV64" s="216"/>
      <c r="BW64" s="216"/>
      <c r="BX64" s="216"/>
      <c r="BY64" s="216"/>
      <c r="BZ64" s="216"/>
      <c r="CA64" s="216"/>
      <c r="CB64" s="216"/>
      <c r="CC64" s="216"/>
      <c r="CD64" s="216"/>
      <c r="CE64" s="216"/>
      <c r="CF64" s="216"/>
      <c r="CG64" s="216"/>
      <c r="CH64" s="216"/>
      <c r="CI64" s="216"/>
      <c r="CJ64" s="216"/>
      <c r="CK64" s="216"/>
      <c r="CL64" s="216"/>
    </row>
    <row r="65" spans="1:90" s="231" customFormat="1" ht="14.5" hidden="1" customHeight="1">
      <c r="A65" s="262"/>
      <c r="B65" s="277"/>
      <c r="C65" s="278"/>
      <c r="D65" s="278"/>
      <c r="E65" s="278"/>
      <c r="F65" s="278"/>
      <c r="G65" s="279"/>
      <c r="H65" s="276"/>
      <c r="I65" s="276"/>
      <c r="J65" s="276"/>
      <c r="K65" s="276"/>
      <c r="L65" s="276"/>
      <c r="M65" s="276"/>
      <c r="N65" s="276"/>
      <c r="O65" s="266"/>
      <c r="P65" s="266"/>
      <c r="Q65" s="266"/>
      <c r="R65" s="266"/>
      <c r="S65" s="267"/>
      <c r="T65" s="268"/>
      <c r="U65" s="269"/>
      <c r="V65" s="270"/>
      <c r="W65" s="271"/>
      <c r="X65" s="268"/>
      <c r="Y65" s="272"/>
      <c r="Z65" s="273"/>
      <c r="AA65" s="273"/>
      <c r="AB65" s="274"/>
      <c r="AC65" s="217">
        <v>3</v>
      </c>
      <c r="AD65" s="218"/>
      <c r="AE65" s="219"/>
      <c r="AF65" s="219"/>
      <c r="AG65" s="219"/>
      <c r="AH65" s="219"/>
      <c r="AI65" s="220" t="str">
        <f t="shared" si="1"/>
        <v/>
      </c>
      <c r="AJ65" s="221"/>
      <c r="AK65" s="221"/>
      <c r="AL65" s="222" t="str">
        <f t="shared" si="2"/>
        <v/>
      </c>
      <c r="AM65" s="221"/>
      <c r="AN65" s="221"/>
      <c r="AO65" s="221"/>
      <c r="AP65" s="223" t="str">
        <f>IF(ISBLANK(AA63),(IFERROR(IF(AND(AI64="Probabilidad",AI65="Probabilidad"),(AR64-(+AR64*AL65)),IF(AND(AI64="Impacto",AI65="Probabilidad"),(AR63-(+AR63*AL65)),IF(AI65="Impacto",AR64,""))),""))," ")</f>
        <v/>
      </c>
      <c r="AQ65" s="224" t="str">
        <f>IF(ISBLANK(AA63),(IFERROR(IF(AP65="","",IF(AP65&lt;=0.2,"Muy Baja",IF(AP65&lt;=0.4,"Baja",IF(AP65&lt;=0.6,"Media",IF(AP65&lt;=0.8,"Alta","Muy Alta"))))),""))," ")</f>
        <v/>
      </c>
      <c r="AR65" s="223" t="str">
        <f t="shared" si="3"/>
        <v/>
      </c>
      <c r="AS65" s="225" t="str">
        <f t="shared" si="4"/>
        <v/>
      </c>
      <c r="AT65" s="223" t="str">
        <f>IFERROR(IF(AND(AI64="Impacto",AI65="Impacto"),(AT64-(+AT64*AL65)),IF(AND(AI64="Probabilidad",AI65="Impacto"),(AT63-(+AT63*AL65)),IF(AI65="Probabilidad",AT64,""))),"")</f>
        <v/>
      </c>
      <c r="AU65" s="226" t="str">
        <f t="shared" si="5"/>
        <v/>
      </c>
      <c r="AV65" s="273"/>
      <c r="AW65" s="275"/>
      <c r="AX65" s="274"/>
      <c r="AY65" s="261"/>
      <c r="AZ65" s="228"/>
      <c r="BA65" s="229"/>
      <c r="BB65" s="216"/>
      <c r="BC65" s="216"/>
      <c r="BD65" s="230"/>
      <c r="BE65" s="230"/>
      <c r="BF65" s="230"/>
      <c r="BG65" s="227"/>
      <c r="BH65" s="276"/>
      <c r="BI65" s="216"/>
      <c r="BJ65" s="216"/>
      <c r="BK65" s="216"/>
      <c r="BL65" s="216"/>
      <c r="BM65" s="216"/>
      <c r="BN65" s="216"/>
      <c r="BO65" s="216"/>
      <c r="BP65" s="216"/>
      <c r="BQ65" s="216"/>
      <c r="BR65" s="216"/>
      <c r="BS65" s="216"/>
      <c r="BT65" s="216"/>
      <c r="BU65" s="216"/>
      <c r="BV65" s="216"/>
      <c r="BW65" s="216"/>
      <c r="BX65" s="216"/>
      <c r="BY65" s="216"/>
      <c r="BZ65" s="216"/>
      <c r="CA65" s="216"/>
      <c r="CB65" s="216"/>
      <c r="CC65" s="216"/>
      <c r="CD65" s="216"/>
      <c r="CE65" s="216"/>
      <c r="CF65" s="216"/>
      <c r="CG65" s="216"/>
      <c r="CH65" s="216"/>
      <c r="CI65" s="216"/>
      <c r="CJ65" s="216"/>
      <c r="CK65" s="216"/>
      <c r="CL65" s="216"/>
    </row>
    <row r="66" spans="1:90" s="231" customFormat="1" ht="14.5" hidden="1" customHeight="1">
      <c r="A66" s="262"/>
      <c r="B66" s="277"/>
      <c r="C66" s="278"/>
      <c r="D66" s="278"/>
      <c r="E66" s="278"/>
      <c r="F66" s="278"/>
      <c r="G66" s="279"/>
      <c r="H66" s="276"/>
      <c r="I66" s="276"/>
      <c r="J66" s="276"/>
      <c r="K66" s="276"/>
      <c r="L66" s="276"/>
      <c r="M66" s="276"/>
      <c r="N66" s="276"/>
      <c r="O66" s="266"/>
      <c r="P66" s="266"/>
      <c r="Q66" s="266"/>
      <c r="R66" s="266"/>
      <c r="S66" s="267"/>
      <c r="T66" s="268"/>
      <c r="U66" s="269"/>
      <c r="V66" s="270"/>
      <c r="W66" s="271"/>
      <c r="X66" s="268"/>
      <c r="Y66" s="272"/>
      <c r="Z66" s="273"/>
      <c r="AA66" s="273"/>
      <c r="AB66" s="274"/>
      <c r="AC66" s="217">
        <v>4</v>
      </c>
      <c r="AD66" s="218"/>
      <c r="AE66" s="219"/>
      <c r="AF66" s="219"/>
      <c r="AG66" s="219"/>
      <c r="AH66" s="219"/>
      <c r="AI66" s="220" t="str">
        <f t="shared" si="1"/>
        <v/>
      </c>
      <c r="AJ66" s="221"/>
      <c r="AK66" s="221"/>
      <c r="AL66" s="222" t="str">
        <f t="shared" si="2"/>
        <v/>
      </c>
      <c r="AM66" s="221"/>
      <c r="AN66" s="221"/>
      <c r="AO66" s="221"/>
      <c r="AP66" s="223" t="str">
        <f>IF(ISBLANK(AA63),(IFERROR(IF(AND(AI65="Probabilidad",AI66="Probabilidad"),(AR65-(+AR65*AL66)),IF(AND(AI65="Impacto",AI66="Probabilidad"),(AR64-(+AR64*AL66)),IF(AI66="Impacto",AR65,""))),""))," ")</f>
        <v/>
      </c>
      <c r="AQ66" s="224" t="str">
        <f>IF(ISBLANK(AA63),(IFERROR(IF(AP66="","",IF(AP66&lt;=0.2,"Muy Baja",IF(AP66&lt;=0.4,"Baja",IF(AP66&lt;=0.6,"Media",IF(AP66&lt;=0.8,"Alta","Muy Alta"))))),""))," ")</f>
        <v/>
      </c>
      <c r="AR66" s="223" t="str">
        <f t="shared" si="3"/>
        <v/>
      </c>
      <c r="AS66" s="225" t="str">
        <f t="shared" si="4"/>
        <v/>
      </c>
      <c r="AT66" s="223" t="str">
        <f>IFERROR(IF(AND(AI65="Impacto",AI66="Impacto"),(AT65-(+AT65*AL66)),IF(AND(AI65="Probabilidad",AI66="Impacto"),(AT64-(+AT64*AL66)),IF(AI66="Probabilidad",AT65,""))),"")</f>
        <v/>
      </c>
      <c r="AU66" s="226" t="str">
        <f t="shared" si="5"/>
        <v/>
      </c>
      <c r="AV66" s="273"/>
      <c r="AW66" s="275"/>
      <c r="AX66" s="274"/>
      <c r="AY66" s="261"/>
      <c r="AZ66" s="228"/>
      <c r="BA66" s="229"/>
      <c r="BB66" s="216"/>
      <c r="BC66" s="216"/>
      <c r="BD66" s="230"/>
      <c r="BE66" s="230"/>
      <c r="BF66" s="230"/>
      <c r="BG66" s="227"/>
      <c r="BH66" s="276"/>
      <c r="BI66" s="216"/>
      <c r="BJ66" s="216"/>
      <c r="BK66" s="216"/>
      <c r="BL66" s="216"/>
      <c r="BM66" s="216"/>
      <c r="BN66" s="216"/>
      <c r="BO66" s="216"/>
      <c r="BP66" s="216"/>
      <c r="BQ66" s="216"/>
      <c r="BR66" s="216"/>
      <c r="BS66" s="216"/>
      <c r="BT66" s="216"/>
      <c r="BU66" s="216"/>
      <c r="BV66" s="216"/>
      <c r="BW66" s="216"/>
      <c r="BX66" s="216"/>
      <c r="BY66" s="216"/>
      <c r="BZ66" s="216"/>
      <c r="CA66" s="216"/>
      <c r="CB66" s="216"/>
      <c r="CC66" s="216"/>
      <c r="CD66" s="216"/>
      <c r="CE66" s="216"/>
      <c r="CF66" s="216"/>
      <c r="CG66" s="216"/>
      <c r="CH66" s="216"/>
      <c r="CI66" s="216"/>
      <c r="CJ66" s="216"/>
      <c r="CK66" s="216"/>
      <c r="CL66" s="216"/>
    </row>
    <row r="67" spans="1:90" s="231" customFormat="1" ht="14.5" hidden="1" customHeight="1">
      <c r="A67" s="262"/>
      <c r="B67" s="277"/>
      <c r="C67" s="278"/>
      <c r="D67" s="278"/>
      <c r="E67" s="278"/>
      <c r="F67" s="278"/>
      <c r="G67" s="279"/>
      <c r="H67" s="276"/>
      <c r="I67" s="276"/>
      <c r="J67" s="276"/>
      <c r="K67" s="276"/>
      <c r="L67" s="276"/>
      <c r="M67" s="276"/>
      <c r="N67" s="276"/>
      <c r="O67" s="266"/>
      <c r="P67" s="266"/>
      <c r="Q67" s="266"/>
      <c r="R67" s="266"/>
      <c r="S67" s="267"/>
      <c r="T67" s="268"/>
      <c r="U67" s="269"/>
      <c r="V67" s="270"/>
      <c r="W67" s="271"/>
      <c r="X67" s="268"/>
      <c r="Y67" s="272"/>
      <c r="Z67" s="273"/>
      <c r="AA67" s="273"/>
      <c r="AB67" s="274"/>
      <c r="AC67" s="217">
        <v>5</v>
      </c>
      <c r="AD67" s="218"/>
      <c r="AE67" s="219"/>
      <c r="AF67" s="219"/>
      <c r="AG67" s="219"/>
      <c r="AH67" s="219"/>
      <c r="AI67" s="220" t="str">
        <f t="shared" si="1"/>
        <v/>
      </c>
      <c r="AJ67" s="221"/>
      <c r="AK67" s="221"/>
      <c r="AL67" s="222" t="str">
        <f t="shared" si="2"/>
        <v/>
      </c>
      <c r="AM67" s="221"/>
      <c r="AN67" s="221"/>
      <c r="AO67" s="221"/>
      <c r="AP67" s="223" t="str">
        <f>IF(ISBLANK(AA63),(IFERROR(IF(AND(AI66="Probabilidad",AI67="Probabilidad"),(AR66-(+AR66*AL67)),IF(AND(AI66="Impacto",AI67="Probabilidad"),(AR65-(+AR65*AL67)),IF(AI67="Impacto",AR66,""))),""))," ")</f>
        <v/>
      </c>
      <c r="AQ67" s="224" t="str">
        <f>IF(ISBLANK(AA63),(IFERROR(IF(AP67="","",IF(AP67&lt;=0.2,"Muy Baja",IF(AP67&lt;=0.4,"Baja",IF(AP67&lt;=0.6,"Media",IF(AP67&lt;=0.8,"Alta","Muy Alta"))))),""))," ")</f>
        <v/>
      </c>
      <c r="AR67" s="223" t="str">
        <f t="shared" si="3"/>
        <v/>
      </c>
      <c r="AS67" s="225" t="str">
        <f t="shared" si="4"/>
        <v/>
      </c>
      <c r="AT67" s="223" t="str">
        <f>IFERROR(IF(AND(AI66="Impacto",AI67="Impacto"),(AT66-(+AT66*AL67)),IF(AND(AI66="Probabilidad",AI67="Impacto"),(AT65-(+AT65*AL67)),IF(AI67="Probabilidad",AT66,""))),"")</f>
        <v/>
      </c>
      <c r="AU67" s="226" t="str">
        <f t="shared" si="5"/>
        <v/>
      </c>
      <c r="AV67" s="273"/>
      <c r="AW67" s="275"/>
      <c r="AX67" s="274"/>
      <c r="AY67" s="261"/>
      <c r="AZ67" s="228"/>
      <c r="BA67" s="229"/>
      <c r="BB67" s="216"/>
      <c r="BC67" s="216"/>
      <c r="BD67" s="230"/>
      <c r="BE67" s="230"/>
      <c r="BF67" s="230"/>
      <c r="BG67" s="227"/>
      <c r="BH67" s="276"/>
      <c r="BI67" s="216"/>
      <c r="BJ67" s="216"/>
      <c r="BK67" s="216"/>
      <c r="BL67" s="216"/>
      <c r="BM67" s="216"/>
      <c r="BN67" s="216"/>
      <c r="BO67" s="216"/>
      <c r="BP67" s="216"/>
      <c r="BQ67" s="216"/>
      <c r="BR67" s="216"/>
      <c r="BS67" s="216"/>
      <c r="BT67" s="216"/>
      <c r="BU67" s="216"/>
      <c r="BV67" s="216"/>
      <c r="BW67" s="216"/>
      <c r="BX67" s="216"/>
      <c r="BY67" s="216"/>
      <c r="BZ67" s="216"/>
      <c r="CA67" s="216"/>
      <c r="CB67" s="216"/>
      <c r="CC67" s="216"/>
      <c r="CD67" s="216"/>
      <c r="CE67" s="216"/>
      <c r="CF67" s="216"/>
      <c r="CG67" s="216"/>
      <c r="CH67" s="216"/>
      <c r="CI67" s="216"/>
      <c r="CJ67" s="216"/>
      <c r="CK67" s="216"/>
      <c r="CL67" s="216"/>
    </row>
    <row r="68" spans="1:90" s="231" customFormat="1" ht="14.5" hidden="1" customHeight="1">
      <c r="A68" s="262"/>
      <c r="B68" s="277"/>
      <c r="C68" s="278"/>
      <c r="D68" s="278"/>
      <c r="E68" s="278"/>
      <c r="F68" s="278"/>
      <c r="G68" s="279"/>
      <c r="H68" s="276"/>
      <c r="I68" s="276"/>
      <c r="J68" s="276"/>
      <c r="K68" s="276"/>
      <c r="L68" s="276"/>
      <c r="M68" s="276"/>
      <c r="N68" s="276"/>
      <c r="O68" s="266"/>
      <c r="P68" s="266"/>
      <c r="Q68" s="266"/>
      <c r="R68" s="266"/>
      <c r="S68" s="267"/>
      <c r="T68" s="268"/>
      <c r="U68" s="269"/>
      <c r="V68" s="270"/>
      <c r="W68" s="271"/>
      <c r="X68" s="268"/>
      <c r="Y68" s="272"/>
      <c r="Z68" s="273"/>
      <c r="AA68" s="273"/>
      <c r="AB68" s="274"/>
      <c r="AC68" s="217">
        <v>6</v>
      </c>
      <c r="AD68" s="218"/>
      <c r="AE68" s="219"/>
      <c r="AF68" s="219"/>
      <c r="AG68" s="219"/>
      <c r="AH68" s="219"/>
      <c r="AI68" s="220" t="str">
        <f t="shared" si="1"/>
        <v/>
      </c>
      <c r="AJ68" s="221"/>
      <c r="AK68" s="221"/>
      <c r="AL68" s="222" t="str">
        <f t="shared" si="2"/>
        <v/>
      </c>
      <c r="AM68" s="221"/>
      <c r="AN68" s="221"/>
      <c r="AO68" s="221"/>
      <c r="AP68" s="223" t="str">
        <f>IF(ISBLANK(AA63),(IFERROR(IF(AND(AI66="Probabilidad",AI68="Probabilidad"),(AR66-(+AR66*AL68)),IF(AND(AI66="Impacto",AI68="Probabilidad"),(AR65-(+AR65*AL68)),IF(AI68="Impacto",AR66,""))),""))," ")</f>
        <v/>
      </c>
      <c r="AQ68" s="224" t="str">
        <f>IF(ISBLANK(AA63),(IFERROR(IF(AP68="","",IF(AP68&lt;=0.2,"Muy Baja",IF(AP68&lt;=0.4,"Baja",IF(AP68&lt;=0.6,"Media",IF(AP68&lt;=0.8,"Alta","Muy Alta"))))),"")), " ")</f>
        <v/>
      </c>
      <c r="AR68" s="223" t="str">
        <f t="shared" si="3"/>
        <v/>
      </c>
      <c r="AS68" s="225" t="str">
        <f t="shared" si="4"/>
        <v/>
      </c>
      <c r="AT68" s="223" t="str">
        <f>IFERROR(IF(AND(AI67="Impacto",AI68="Impacto"),(AT66-(+AT67*AL68)),IF(AND(AI66="Probabilidad",AI68="Impacto"),(AT65-(+AT65*AL68)),IF(AI68="Probabilidad",AT66,""))),"")</f>
        <v/>
      </c>
      <c r="AU68" s="226" t="str">
        <f t="shared" si="5"/>
        <v/>
      </c>
      <c r="AV68" s="273"/>
      <c r="AW68" s="275"/>
      <c r="AX68" s="274"/>
      <c r="AY68" s="261"/>
      <c r="AZ68" s="228"/>
      <c r="BA68" s="229"/>
      <c r="BB68" s="216"/>
      <c r="BC68" s="216"/>
      <c r="BD68" s="230"/>
      <c r="BE68" s="230"/>
      <c r="BF68" s="230"/>
      <c r="BG68" s="227"/>
      <c r="BH68" s="276"/>
      <c r="BI68" s="216"/>
      <c r="BJ68" s="216"/>
      <c r="BK68" s="216"/>
      <c r="BL68" s="216"/>
      <c r="BM68" s="216"/>
      <c r="BN68" s="216"/>
      <c r="BO68" s="216"/>
      <c r="BP68" s="216"/>
      <c r="BQ68" s="216"/>
      <c r="BR68" s="216"/>
      <c r="BS68" s="216"/>
      <c r="BT68" s="216"/>
      <c r="BU68" s="216"/>
      <c r="BV68" s="216"/>
      <c r="BW68" s="216"/>
      <c r="BX68" s="216"/>
      <c r="BY68" s="216"/>
      <c r="BZ68" s="216"/>
      <c r="CA68" s="216"/>
      <c r="CB68" s="216"/>
      <c r="CC68" s="216"/>
      <c r="CD68" s="216"/>
      <c r="CE68" s="216"/>
      <c r="CF68" s="216"/>
      <c r="CG68" s="216"/>
      <c r="CH68" s="216"/>
      <c r="CI68" s="216"/>
      <c r="CJ68" s="216"/>
      <c r="CK68" s="216"/>
      <c r="CL68" s="216"/>
    </row>
    <row r="69" spans="1:90" s="231" customFormat="1" ht="67" hidden="1" customHeight="1">
      <c r="A69" s="262">
        <v>11</v>
      </c>
      <c r="B69" s="277" t="s">
        <v>1056</v>
      </c>
      <c r="C69" s="278" t="s">
        <v>1057</v>
      </c>
      <c r="D69" s="278"/>
      <c r="E69" s="278"/>
      <c r="F69" s="278" t="s">
        <v>1476</v>
      </c>
      <c r="G69" s="279" t="str">
        <f t="shared" ref="G69:G87" si="48">+K69</f>
        <v>Posibilidad de afectación Económica y Reputacional por La inobservancia de las normas y lineamientos definidos en las politicas de TI y  deficiencia en las herramientas y servicios que sorportan la información. debido a la inadecuada gestión sobre la integridad de la información y datos.</v>
      </c>
      <c r="H69" s="276" t="s">
        <v>1097</v>
      </c>
      <c r="I69" s="276" t="s">
        <v>1204</v>
      </c>
      <c r="J69" s="276" t="s">
        <v>1205</v>
      </c>
      <c r="K69" s="276" t="str">
        <f t="shared" ref="K69" si="49">CONCATENATE("Posibilidad de afectación"," ",H69," por ",I69," ",J69)</f>
        <v>Posibilidad de afectación Económica y Reputacional por La inobservancia de las normas y lineamientos definidos en las politicas de TI y  deficiencia en las herramientas y servicios que sorportan la información. debido a la inadecuada gestión sobre la integridad de la información y datos.</v>
      </c>
      <c r="L69" s="276" t="s">
        <v>101</v>
      </c>
      <c r="M69" s="276" t="s">
        <v>810</v>
      </c>
      <c r="N69" s="276">
        <v>5000</v>
      </c>
      <c r="O69" s="266"/>
      <c r="P69" s="266"/>
      <c r="Q69" s="266"/>
      <c r="R69" s="266"/>
      <c r="S69" s="267" t="str">
        <f t="shared" ref="S69" si="50">IF(ISBLANK(Z69),(IF(N69&lt;=0,"",IF(N69&lt;=2,"Muy Baja",IF(N69&lt;=24,"Baja",IF(N69&lt;=500,"Media",IF(N69&lt;=5000,"Alta","Muy Alta"))))))," ")</f>
        <v>Alta</v>
      </c>
      <c r="T69" s="268">
        <f t="shared" ref="T69" si="51">IF(ISBLANK(Z69),(IF(S69="","",IF(S69="Muy Baja",20%,IF(S69="Baja",40%,IF(S69="Media",60%,IF(S69="Alta",80%,IF(S69="Muy Alta",100%,0)))))))," ")</f>
        <v>0.8</v>
      </c>
      <c r="U69" s="269" t="s">
        <v>286</v>
      </c>
      <c r="V69" s="270" t="str">
        <f>IF(U69&gt;0,IF(NOT(ISERROR(MATCH(U69,'Listados Datos'!$N$3:$N$4,0))),'Listados Datos'!$N$6&amp;"Por favor no seleccionar este criterios de impacto (Afectación Económica o presupuestal y/o Pérdida Reputacional)",'Listados Datos'!$N$7),"")</f>
        <v>✔</v>
      </c>
      <c r="W69" s="271" t="str">
        <f>IF(OR(U69='Listados Datos'!$R$3,U69='Listados Datos'!$S$3),"Leve",IF(OR(U69='Listados Datos'!$R$4,U69='Listados Datos'!$S$4),"Menor",IF(OR(U69='Listados Datos'!$R$5,U69='Listados Datos'!$S$5),"Moderado",IF(OR(U69='Listados Datos'!$R$6,U69='Listados Datos'!$S$6),"Mayor",IF(OR(U69='Listados Datos'!$R$7,U69='Listados Datos'!$S$7),"Catastrófico","")))))</f>
        <v>Moderado</v>
      </c>
      <c r="X69" s="268">
        <f>IF(W69="","",IF(W69="Leve",20%,IF(W69="Menor",40%,IF(W69="Moderado",60%,IF(W69="Mayor",80%,IF(W69="Catastrófico",100%,0))))))</f>
        <v>0.6</v>
      </c>
      <c r="Y69" s="272" t="str">
        <f>IF(OR(AND(S69="Muy Baja",W69="Leve"),AND(S69="Muy Baja",W69="Menor"),AND(S69="Baja",W69="Leve")),"Bajo",IF(OR(AND(S69="Muy baja",W69="Moderado"),AND(S69="Baja",W69="Menor"),AND(S69="Baja",W69="Moderado"),AND(S69="Media",W69="Leve"),AND(S69="Media",W69="Menor"),AND(S69="Media",W69="Moderado"),AND(S69="Alta",W69="Leve"),AND(S69="Alta",W69="Menor")),"Moderado",IF(OR(AND(S69="Muy Baja",W69="Mayor"),AND(S69="Baja",W69="Mayor"),AND(S69="Media",W69="Mayor"),AND(S69="Alta",W69="Moderado"),AND(S69="Alta",W69="Mayor"),AND(S69="Muy Alta",W69="Leve"),AND(S69="Muy Alta",W69="Menor"),AND(S69="Muy Alta",W69="Moderado"),AND(S69="Muy Alta",W69="Mayor")),"Alto",IF(OR(AND(S69="Muy Baja",W69="Catastrófico"),AND(S69="Baja",W69="Catastrófico"),AND(S69="Media",W69="Catastrófico"),AND(S69="Alta",W69="Catastrófico"),AND(S69="Muy Alta",W69="Catastrófico")),"Extremo",""))))</f>
        <v>Alto</v>
      </c>
      <c r="Z69" s="273"/>
      <c r="AA69" s="273"/>
      <c r="AB69" s="274" t="str">
        <f t="shared" ref="AB69" si="52">IF(AND(Z69="Rara Vez",AA69="Insignificante"),("BAJA"),IF(AND(Z69="Rara Vez",AA69="Menor"),("BAJA"),IF(AND(Z69="Rara Vez",AA69="Moderado"),("MODERADA"),IF(AND(Z69="Rara Vez",AA69="Mayor"),("ALTA"),IF(AND(Z69="Improbable",AA69="Insignificante"),("BAJA"),IF(AND(Z69="Improbable",AA69="Menor"),("BAJA"),IF(AND(Z69="Improbable",AA69="Moderado"),("MODERADA"),IF(AND(Z69="Improbable",AA69="Mayor"),("ALTA"),IF(AND(Z69="Posible",AA69="Insignificante"),("BAJA"),IF(AND(Z69="Posible",AA69="Menor"),("MODERADA"),IF(AND(Z69="Posible",AA69="Moderado"),("ALTA"),IF(AND(Z69="Posible",AA69="Mayor"),("EXTREMA"),IF(AND(Z69="Probable",AA69="Insignificante"),("MODERADA"),IF(AND(Z69="Probable",AA69="Menor"),("ALTA"),IF(AND(Z69="Probable",AA69="Moderado"),("ALTA"),IF(AND(Z69="Probable",AA69="Mayor"),("EXTREMA"),IF(AND(Z69="Casi Seguro",AA69="Insignificante"),("ALTA"),IF(AND(Z69="Casi Seguro",AA69="Menor"),("ALTA"),IF(AND(Z69="Casi Seguro",AA69="Moderado"),("EXTREMA"),IF(AND(Z69="Casi Seguro",AA69="Mayor"),("EXTREMA"),IF(AA69="Catastrófico","EXTREMA","VALORAR")))))))))))))))))))))</f>
        <v>VALORAR</v>
      </c>
      <c r="AC69" s="217">
        <v>1</v>
      </c>
      <c r="AD69" s="218"/>
      <c r="AE69" s="219" t="s">
        <v>1212</v>
      </c>
      <c r="AF69" s="219" t="s">
        <v>1118</v>
      </c>
      <c r="AG69" s="219" t="s">
        <v>941</v>
      </c>
      <c r="AH69" s="219"/>
      <c r="AI69" s="220" t="str">
        <f t="shared" si="1"/>
        <v>Probabilidad</v>
      </c>
      <c r="AJ69" s="221" t="s">
        <v>292</v>
      </c>
      <c r="AK69" s="221" t="s">
        <v>297</v>
      </c>
      <c r="AL69" s="222" t="str">
        <f t="shared" si="2"/>
        <v>40%</v>
      </c>
      <c r="AM69" s="221" t="s">
        <v>301</v>
      </c>
      <c r="AN69" s="221" t="s">
        <v>305</v>
      </c>
      <c r="AO69" s="221" t="s">
        <v>308</v>
      </c>
      <c r="AP69" s="223">
        <f>IF(ISBLANK(AA69),(IFERROR(IF(AI69="Probabilidad",(T69-(+T69*AL69)),IF(AI69="Impacto",T69,"")),""))," ")</f>
        <v>0.48</v>
      </c>
      <c r="AQ69" s="224" t="str">
        <f>IF(ISBLANK(AA69), (IFERROR(IF(AP69="","",IF(AP69&lt;=0.2,"Muy Baja",IF(AP69&lt;=0.4,"Baja",IF(AP69&lt;=0.6,"Media",IF(AP69&lt;=0.8,"Alta","Muy Alta"))))),""))," ")</f>
        <v>Media</v>
      </c>
      <c r="AR69" s="223">
        <f t="shared" si="3"/>
        <v>0.48</v>
      </c>
      <c r="AS69" s="225" t="str">
        <f t="shared" si="4"/>
        <v>Moderado</v>
      </c>
      <c r="AT69" s="223">
        <f>IFERROR(IF(AI69="Impacto",(X69-(+X69*AL69)),IF(AI69="Probabilidad",X69,"")),"")</f>
        <v>0.6</v>
      </c>
      <c r="AU69" s="226" t="str">
        <f t="shared" si="5"/>
        <v>Moderado</v>
      </c>
      <c r="AV69" s="273"/>
      <c r="AW69" s="275" t="str">
        <f>IF(ISBLANK(AA69), " ", AA69)</f>
        <v xml:space="preserve"> </v>
      </c>
      <c r="AX69" s="274" t="str">
        <f t="shared" ref="AX69" si="53">IF(AND(AV69="Rara Vez",AW69="Insignificante"),("BAJA"),IF(AND(AV69="Rara Vez",AW69="Menor"),("BAJA"),IF(AND(AV69="Rara Vez",AW69="Moderado"),("MODERADA"),IF(AND(AV69="Rara Vez",AW69="Mayor"),("ALTA"),IF(AND(AV69="Improbable",AW69="Insignificante"),("BAJA"),IF(AND(AV69="Improbable",AW69="Menor"),("BAJA"),IF(AND(AV69="Improbable",AW69="Moderado"),("MODERADA"),IF(AND(AV69="Improbable",AW69="Mayor"),("ALTA"),IF(AND(AV69="Posible",AW69="Insignificante"),("BAJA"),IF(AND(AV69="Posible",AW69="Menor"),("MODERADA"),IF(AND(AV69="Posible",AW69="Moderado"),("ALTA"),IF(AND(AV69="Posible",AW69="Mayor"),("EXTREMA"),IF(AND(AV69="Probable",AW69="Insignificante"),("MODERADA"),IF(AND(AV69="Probable",AW69="Menor"),("ALTA"),IF(AND(AV69="Probable",AW69="Moderado"),("ALTA"),IF(AND(AV69="Probable",AW69="Mayor"),("EXTREMA"),IF(AND(AV69="Casi Seguro",AW69="Insignificante"),("ALTA"),IF(AND(AV69="Casi Seguro",AW69="Menor"),("ALTA"),IF(AND(AV69="Casi Seguro",AW69="Moderado"),("EXTREMA"),IF(AND(AV69="Casi Seguro",AW69="Mayor"),("EXTREMA"),IF(AW69="Catastrófico","EXTREMA","VALORAR")))))))))))))))))))))</f>
        <v>VALORAR</v>
      </c>
      <c r="AY69" s="261" t="s">
        <v>314</v>
      </c>
      <c r="AZ69" s="228"/>
      <c r="BA69" s="229"/>
      <c r="BB69" s="216"/>
      <c r="BC69" s="216"/>
      <c r="BD69" s="230"/>
      <c r="BE69" s="230"/>
      <c r="BF69" s="230"/>
      <c r="BG69" s="227"/>
      <c r="BH69" s="276"/>
      <c r="BI69" s="216"/>
      <c r="BJ69" s="216"/>
      <c r="BK69" s="216"/>
      <c r="BL69" s="216"/>
      <c r="BM69" s="216"/>
      <c r="BN69" s="216"/>
      <c r="BO69" s="216"/>
      <c r="BP69" s="216"/>
      <c r="BQ69" s="216"/>
      <c r="BR69" s="216"/>
      <c r="BS69" s="216"/>
      <c r="BT69" s="216"/>
      <c r="BU69" s="216"/>
      <c r="BV69" s="216"/>
      <c r="BW69" s="216"/>
      <c r="BX69" s="216"/>
      <c r="BY69" s="216"/>
      <c r="BZ69" s="216"/>
      <c r="CA69" s="216"/>
      <c r="CB69" s="216"/>
      <c r="CC69" s="216"/>
      <c r="CD69" s="216"/>
      <c r="CE69" s="216"/>
      <c r="CF69" s="216"/>
      <c r="CG69" s="216"/>
      <c r="CH69" s="216"/>
      <c r="CI69" s="216"/>
      <c r="CJ69" s="216"/>
      <c r="CK69" s="216"/>
      <c r="CL69" s="216"/>
    </row>
    <row r="70" spans="1:90" s="231" customFormat="1" ht="67" hidden="1">
      <c r="A70" s="262"/>
      <c r="B70" s="277"/>
      <c r="C70" s="278"/>
      <c r="D70" s="278"/>
      <c r="E70" s="278"/>
      <c r="F70" s="278"/>
      <c r="G70" s="279"/>
      <c r="H70" s="276"/>
      <c r="I70" s="276"/>
      <c r="J70" s="276"/>
      <c r="K70" s="276"/>
      <c r="L70" s="276"/>
      <c r="M70" s="276"/>
      <c r="N70" s="276"/>
      <c r="O70" s="266"/>
      <c r="P70" s="266"/>
      <c r="Q70" s="266"/>
      <c r="R70" s="266"/>
      <c r="S70" s="267"/>
      <c r="T70" s="268"/>
      <c r="U70" s="269"/>
      <c r="V70" s="270"/>
      <c r="W70" s="271"/>
      <c r="X70" s="268"/>
      <c r="Y70" s="272"/>
      <c r="Z70" s="273"/>
      <c r="AA70" s="273"/>
      <c r="AB70" s="274"/>
      <c r="AC70" s="217">
        <v>2</v>
      </c>
      <c r="AD70" s="218"/>
      <c r="AE70" s="219" t="s">
        <v>1213</v>
      </c>
      <c r="AF70" s="219" t="s">
        <v>1119</v>
      </c>
      <c r="AG70" s="219" t="s">
        <v>941</v>
      </c>
      <c r="AH70" s="219"/>
      <c r="AI70" s="220" t="str">
        <f t="shared" si="1"/>
        <v>Probabilidad</v>
      </c>
      <c r="AJ70" s="221" t="s">
        <v>292</v>
      </c>
      <c r="AK70" s="221" t="s">
        <v>297</v>
      </c>
      <c r="AL70" s="222" t="str">
        <f t="shared" si="2"/>
        <v>40%</v>
      </c>
      <c r="AM70" s="221" t="s">
        <v>301</v>
      </c>
      <c r="AN70" s="221" t="s">
        <v>305</v>
      </c>
      <c r="AO70" s="221" t="s">
        <v>308</v>
      </c>
      <c r="AP70" s="223">
        <f>IF(ISBLANK(AA69),(IFERROR(IF(AND(AI69="Probabilidad",AI70="Probabilidad"),(AR69-(+AR69*AL70)),IF(AI70="Probabilidad",(T69-(+T69*AL70)),IF(AI70="Impacto",AR69,""))),""))," ")</f>
        <v>0.28799999999999998</v>
      </c>
      <c r="AQ70" s="224" t="str">
        <f>IF(ISBLANK(AA69),(IFERROR(IF(AP70="","",IF(AP70&lt;=0.2,"Muy Baja",IF(AP70&lt;=0.4,"Baja",IF(AP70&lt;=0.6,"Media",IF(AP70&lt;=0.8,"Alta","Muy Alta"))))),""))," ")</f>
        <v>Baja</v>
      </c>
      <c r="AR70" s="223">
        <f t="shared" si="3"/>
        <v>0.28799999999999998</v>
      </c>
      <c r="AS70" s="225" t="str">
        <f t="shared" si="4"/>
        <v>Moderado</v>
      </c>
      <c r="AT70" s="223">
        <f>IFERROR(IF(AND(AI69="Impacto",AI70="Impacto"),(AT69-(+AT69*AL70)),IF(AI70="Impacto",(X69-(+X69*AL70)),IF(AI70="Probabilidad",AT69,""))),"")</f>
        <v>0.6</v>
      </c>
      <c r="AU70" s="226" t="str">
        <f t="shared" si="5"/>
        <v>Moderado</v>
      </c>
      <c r="AV70" s="273"/>
      <c r="AW70" s="275"/>
      <c r="AX70" s="274"/>
      <c r="AY70" s="261"/>
      <c r="AZ70" s="228"/>
      <c r="BA70" s="229"/>
      <c r="BB70" s="216"/>
      <c r="BC70" s="216"/>
      <c r="BD70" s="230"/>
      <c r="BE70" s="230"/>
      <c r="BF70" s="230"/>
      <c r="BG70" s="227"/>
      <c r="BH70" s="276"/>
      <c r="BI70" s="216"/>
      <c r="BJ70" s="216"/>
      <c r="BK70" s="216"/>
      <c r="BL70" s="216"/>
      <c r="BM70" s="216"/>
      <c r="BN70" s="216"/>
      <c r="BO70" s="216"/>
      <c r="BP70" s="216"/>
      <c r="BQ70" s="216"/>
      <c r="BR70" s="216"/>
      <c r="BS70" s="216"/>
      <c r="BT70" s="216"/>
      <c r="BU70" s="216"/>
      <c r="BV70" s="216"/>
      <c r="BW70" s="216"/>
      <c r="BX70" s="216"/>
      <c r="BY70" s="216"/>
      <c r="BZ70" s="216"/>
      <c r="CA70" s="216"/>
      <c r="CB70" s="216"/>
      <c r="CC70" s="216"/>
      <c r="CD70" s="216"/>
      <c r="CE70" s="216"/>
      <c r="CF70" s="216"/>
      <c r="CG70" s="216"/>
      <c r="CH70" s="216"/>
      <c r="CI70" s="216"/>
      <c r="CJ70" s="216"/>
      <c r="CK70" s="216"/>
      <c r="CL70" s="216"/>
    </row>
    <row r="71" spans="1:90" s="231" customFormat="1" ht="67" hidden="1" customHeight="1">
      <c r="A71" s="262"/>
      <c r="B71" s="277"/>
      <c r="C71" s="278"/>
      <c r="D71" s="278"/>
      <c r="E71" s="278"/>
      <c r="F71" s="278"/>
      <c r="G71" s="279"/>
      <c r="H71" s="276"/>
      <c r="I71" s="276"/>
      <c r="J71" s="276"/>
      <c r="K71" s="276"/>
      <c r="L71" s="276"/>
      <c r="M71" s="276"/>
      <c r="N71" s="276"/>
      <c r="O71" s="266"/>
      <c r="P71" s="266"/>
      <c r="Q71" s="266"/>
      <c r="R71" s="266"/>
      <c r="S71" s="267"/>
      <c r="T71" s="268"/>
      <c r="U71" s="269"/>
      <c r="V71" s="270"/>
      <c r="W71" s="271"/>
      <c r="X71" s="268"/>
      <c r="Y71" s="272"/>
      <c r="Z71" s="273"/>
      <c r="AA71" s="273"/>
      <c r="AB71" s="274"/>
      <c r="AC71" s="217">
        <v>3</v>
      </c>
      <c r="AD71" s="218"/>
      <c r="AE71" s="219" t="s">
        <v>1214</v>
      </c>
      <c r="AF71" s="219" t="s">
        <v>1120</v>
      </c>
      <c r="AG71" s="219" t="s">
        <v>940</v>
      </c>
      <c r="AH71" s="219"/>
      <c r="AI71" s="220" t="str">
        <f t="shared" si="1"/>
        <v>Probabilidad</v>
      </c>
      <c r="AJ71" s="221" t="s">
        <v>292</v>
      </c>
      <c r="AK71" s="221" t="s">
        <v>297</v>
      </c>
      <c r="AL71" s="222" t="str">
        <f t="shared" si="2"/>
        <v>40%</v>
      </c>
      <c r="AM71" s="221" t="s">
        <v>301</v>
      </c>
      <c r="AN71" s="221" t="s">
        <v>305</v>
      </c>
      <c r="AO71" s="221" t="s">
        <v>308</v>
      </c>
      <c r="AP71" s="223">
        <f>IF(ISBLANK(AA69),(IFERROR(IF(AND(AI70="Probabilidad",AI71="Probabilidad"),(AR70-(+AR70*AL71)),IF(AND(AI70="Impacto",AI71="Probabilidad"),(AR69-(+AR69*AL71)),IF(AI71="Impacto",AR70,""))),""))," ")</f>
        <v>0.17279999999999998</v>
      </c>
      <c r="AQ71" s="224" t="str">
        <f>IF(ISBLANK(AA69),(IFERROR(IF(AP71="","",IF(AP71&lt;=0.2,"Muy Baja",IF(AP71&lt;=0.4,"Baja",IF(AP71&lt;=0.6,"Media",IF(AP71&lt;=0.8,"Alta","Muy Alta"))))),""))," ")</f>
        <v>Muy Baja</v>
      </c>
      <c r="AR71" s="223">
        <f t="shared" si="3"/>
        <v>0.17279999999999998</v>
      </c>
      <c r="AS71" s="225" t="str">
        <f t="shared" si="4"/>
        <v>Moderado</v>
      </c>
      <c r="AT71" s="223">
        <f>IFERROR(IF(AND(AI70="Impacto",AI71="Impacto"),(AT70-(+AT70*AL71)),IF(AND(AI70="Probabilidad",AI71="Impacto"),(AT69-(+AT69*AL71)),IF(AI71="Probabilidad",AT70,""))),"")</f>
        <v>0.6</v>
      </c>
      <c r="AU71" s="226" t="str">
        <f t="shared" si="5"/>
        <v>Moderado</v>
      </c>
      <c r="AV71" s="273"/>
      <c r="AW71" s="275"/>
      <c r="AX71" s="274"/>
      <c r="AY71" s="261"/>
      <c r="AZ71" s="228"/>
      <c r="BA71" s="229"/>
      <c r="BB71" s="216"/>
      <c r="BC71" s="216"/>
      <c r="BD71" s="230"/>
      <c r="BE71" s="230"/>
      <c r="BF71" s="230"/>
      <c r="BG71" s="227"/>
      <c r="BH71" s="276"/>
      <c r="BI71" s="216"/>
      <c r="BJ71" s="216"/>
      <c r="BK71" s="216"/>
      <c r="BL71" s="216"/>
      <c r="BM71" s="216"/>
      <c r="BN71" s="216"/>
      <c r="BO71" s="216"/>
      <c r="BP71" s="216"/>
      <c r="BQ71" s="216"/>
      <c r="BR71" s="216"/>
      <c r="BS71" s="216"/>
      <c r="BT71" s="216"/>
      <c r="BU71" s="216"/>
      <c r="BV71" s="216"/>
      <c r="BW71" s="216"/>
      <c r="BX71" s="216"/>
      <c r="BY71" s="216"/>
      <c r="BZ71" s="216"/>
      <c r="CA71" s="216"/>
      <c r="CB71" s="216"/>
      <c r="CC71" s="216"/>
      <c r="CD71" s="216"/>
      <c r="CE71" s="216"/>
      <c r="CF71" s="216"/>
      <c r="CG71" s="216"/>
      <c r="CH71" s="216"/>
      <c r="CI71" s="216"/>
      <c r="CJ71" s="216"/>
      <c r="CK71" s="216"/>
      <c r="CL71" s="216"/>
    </row>
    <row r="72" spans="1:90" s="231" customFormat="1" ht="14.5" hidden="1" customHeight="1">
      <c r="A72" s="262"/>
      <c r="B72" s="277"/>
      <c r="C72" s="278"/>
      <c r="D72" s="278"/>
      <c r="E72" s="278"/>
      <c r="F72" s="278"/>
      <c r="G72" s="279"/>
      <c r="H72" s="276"/>
      <c r="I72" s="276"/>
      <c r="J72" s="276"/>
      <c r="K72" s="276"/>
      <c r="L72" s="276"/>
      <c r="M72" s="276"/>
      <c r="N72" s="276"/>
      <c r="O72" s="266"/>
      <c r="P72" s="266"/>
      <c r="Q72" s="266"/>
      <c r="R72" s="266"/>
      <c r="S72" s="267"/>
      <c r="T72" s="268"/>
      <c r="U72" s="269"/>
      <c r="V72" s="270"/>
      <c r="W72" s="271"/>
      <c r="X72" s="268"/>
      <c r="Y72" s="272"/>
      <c r="Z72" s="273"/>
      <c r="AA72" s="273"/>
      <c r="AB72" s="274"/>
      <c r="AC72" s="217">
        <v>4</v>
      </c>
      <c r="AD72" s="218"/>
      <c r="AE72" s="219"/>
      <c r="AF72" s="219"/>
      <c r="AG72" s="219"/>
      <c r="AH72" s="219"/>
      <c r="AI72" s="220" t="str">
        <f t="shared" si="1"/>
        <v/>
      </c>
      <c r="AJ72" s="221"/>
      <c r="AK72" s="221"/>
      <c r="AL72" s="222" t="str">
        <f t="shared" si="2"/>
        <v/>
      </c>
      <c r="AM72" s="221"/>
      <c r="AN72" s="221"/>
      <c r="AO72" s="221"/>
      <c r="AP72" s="223" t="str">
        <f>IF(ISBLANK(AA69),(IFERROR(IF(AND(AI71="Probabilidad",AI72="Probabilidad"),(AR71-(+AR71*AL72)),IF(AND(AI71="Impacto",AI72="Probabilidad"),(AR70-(+AR70*AL72)),IF(AI72="Impacto",AR71,""))),""))," ")</f>
        <v/>
      </c>
      <c r="AQ72" s="224" t="str">
        <f>IF(ISBLANK(AA69),(IFERROR(IF(AP72="","",IF(AP72&lt;=0.2,"Muy Baja",IF(AP72&lt;=0.4,"Baja",IF(AP72&lt;=0.6,"Media",IF(AP72&lt;=0.8,"Alta","Muy Alta"))))),""))," ")</f>
        <v/>
      </c>
      <c r="AR72" s="223" t="str">
        <f t="shared" si="3"/>
        <v/>
      </c>
      <c r="AS72" s="225" t="str">
        <f t="shared" si="4"/>
        <v/>
      </c>
      <c r="AT72" s="223" t="str">
        <f>IFERROR(IF(AND(AI71="Impacto",AI72="Impacto"),(AT71-(+AT71*AL72)),IF(AND(AI71="Probabilidad",AI72="Impacto"),(AT70-(+AT70*AL72)),IF(AI72="Probabilidad",AT71,""))),"")</f>
        <v/>
      </c>
      <c r="AU72" s="226" t="str">
        <f t="shared" si="5"/>
        <v/>
      </c>
      <c r="AV72" s="273"/>
      <c r="AW72" s="275"/>
      <c r="AX72" s="274"/>
      <c r="AY72" s="261"/>
      <c r="AZ72" s="228"/>
      <c r="BA72" s="229"/>
      <c r="BB72" s="216"/>
      <c r="BC72" s="216"/>
      <c r="BD72" s="230"/>
      <c r="BE72" s="230"/>
      <c r="BF72" s="230"/>
      <c r="BG72" s="227"/>
      <c r="BH72" s="276"/>
      <c r="BI72" s="216"/>
      <c r="BJ72" s="216"/>
      <c r="BK72" s="216"/>
      <c r="BL72" s="216"/>
      <c r="BM72" s="216"/>
      <c r="BN72" s="216"/>
      <c r="BO72" s="216"/>
      <c r="BP72" s="216"/>
      <c r="BQ72" s="216"/>
      <c r="BR72" s="216"/>
      <c r="BS72" s="216"/>
      <c r="BT72" s="216"/>
      <c r="BU72" s="216"/>
      <c r="BV72" s="216"/>
      <c r="BW72" s="216"/>
      <c r="BX72" s="216"/>
      <c r="BY72" s="216"/>
      <c r="BZ72" s="216"/>
      <c r="CA72" s="216"/>
      <c r="CB72" s="216"/>
      <c r="CC72" s="216"/>
      <c r="CD72" s="216"/>
      <c r="CE72" s="216"/>
      <c r="CF72" s="216"/>
      <c r="CG72" s="216"/>
      <c r="CH72" s="216"/>
      <c r="CI72" s="216"/>
      <c r="CJ72" s="216"/>
      <c r="CK72" s="216"/>
      <c r="CL72" s="216"/>
    </row>
    <row r="73" spans="1:90" s="231" customFormat="1" ht="14.5" hidden="1" customHeight="1">
      <c r="A73" s="262"/>
      <c r="B73" s="277"/>
      <c r="C73" s="278"/>
      <c r="D73" s="278"/>
      <c r="E73" s="278"/>
      <c r="F73" s="278"/>
      <c r="G73" s="279"/>
      <c r="H73" s="276"/>
      <c r="I73" s="276"/>
      <c r="J73" s="276"/>
      <c r="K73" s="276"/>
      <c r="L73" s="276"/>
      <c r="M73" s="276"/>
      <c r="N73" s="276"/>
      <c r="O73" s="266"/>
      <c r="P73" s="266"/>
      <c r="Q73" s="266"/>
      <c r="R73" s="266"/>
      <c r="S73" s="267"/>
      <c r="T73" s="268"/>
      <c r="U73" s="269"/>
      <c r="V73" s="270"/>
      <c r="W73" s="271"/>
      <c r="X73" s="268"/>
      <c r="Y73" s="272"/>
      <c r="Z73" s="273"/>
      <c r="AA73" s="273"/>
      <c r="AB73" s="274"/>
      <c r="AC73" s="217">
        <v>5</v>
      </c>
      <c r="AD73" s="218"/>
      <c r="AE73" s="219"/>
      <c r="AF73" s="219"/>
      <c r="AG73" s="219"/>
      <c r="AH73" s="219"/>
      <c r="AI73" s="220" t="str">
        <f t="shared" ref="AI73:AI104" si="54">IF(OR(AJ73="Preventivo",AJ73="Detectivo"),"Probabilidad",IF(AJ73="Correctivo","Impacto",""))</f>
        <v/>
      </c>
      <c r="AJ73" s="221"/>
      <c r="AK73" s="221"/>
      <c r="AL73" s="222" t="str">
        <f t="shared" ref="AL73:AL104" si="55">IF(AND(AJ73="Preventivo",AK73="Automático"),"50%",IF(AND(AJ73="Preventivo",AK73="Manual"),"40%",IF(AND(AJ73="Detectivo",AK73="Automático"),"40%",IF(AND(AJ73="Detectivo",AK73="Manual"),"30%",IF(AND(AJ73="Correctivo",AK73="Automático"),"35%",IF(AND(AJ73="Correctivo",AK73="Manual"),"25%",""))))))</f>
        <v/>
      </c>
      <c r="AM73" s="221"/>
      <c r="AN73" s="221"/>
      <c r="AO73" s="221"/>
      <c r="AP73" s="223" t="str">
        <f>IF(ISBLANK(AA69),(IFERROR(IF(AND(AI72="Probabilidad",AI73="Probabilidad"),(AR72-(+AR72*AL73)),IF(AND(AI72="Impacto",AI73="Probabilidad"),(AR71-(+AR71*AL73)),IF(AI73="Impacto",AR72,""))),""))," ")</f>
        <v/>
      </c>
      <c r="AQ73" s="224" t="str">
        <f>IF(ISBLANK(AA69),(IFERROR(IF(AP73="","",IF(AP73&lt;=0.2,"Muy Baja",IF(AP73&lt;=0.4,"Baja",IF(AP73&lt;=0.6,"Media",IF(AP73&lt;=0.8,"Alta","Muy Alta"))))),""))," ")</f>
        <v/>
      </c>
      <c r="AR73" s="223" t="str">
        <f t="shared" ref="AR73:AR104" si="56">+AP73</f>
        <v/>
      </c>
      <c r="AS73" s="225" t="str">
        <f t="shared" ref="AS73:AS104" si="57">IFERROR(IF(AT73="","",IF(AT73&lt;=0.2,"Leve",IF(AT73&lt;=0.4,"Menor",IF(AT73&lt;=0.6,"Moderado",IF(AT73&lt;=0.8,"Mayor","Catastrófico"))))),"")</f>
        <v/>
      </c>
      <c r="AT73" s="223" t="str">
        <f>IFERROR(IF(AND(AI72="Impacto",AI73="Impacto"),(AT72-(+AT72*AL73)),IF(AND(AI72="Probabilidad",AI73="Impacto"),(AT71-(+AT71*AL73)),IF(AI73="Probabilidad",AT72,""))),"")</f>
        <v/>
      </c>
      <c r="AU73" s="226" t="str">
        <f t="shared" ref="AU73:AU104" si="58">IFERROR(IF(OR(AND(AQ73="Muy Baja",AS73="Leve"),AND(AQ73="Muy Baja",AS73="Menor"),AND(AQ73="Baja",AS73="Leve")),"Bajo",IF(OR(AND(AQ73="Muy baja",AS73="Moderado"),AND(AQ73="Baja",AS73="Menor"),AND(AQ73="Baja",AS73="Moderado"),AND(AQ73="Media",AS73="Leve"),AND(AQ73="Media",AS73="Menor"),AND(AQ73="Media",AS73="Moderado"),AND(AQ73="Alta",AS73="Leve"),AND(AQ73="Alta",AS73="Menor")),"Moderado",IF(OR(AND(AQ73="Muy Baja",AS73="Mayor"),AND(AQ73="Baja",AS73="Mayor"),AND(AQ73="Media",AS73="Mayor"),AND(AQ73="Alta",AS73="Moderado"),AND(AQ73="Alta",AS73="Mayor"),AND(AQ73="Muy Alta",AS73="Leve"),AND(AQ73="Muy Alta",AS73="Menor"),AND(AQ73="Muy Alta",AS73="Moderado"),AND(AQ73="Muy Alta",AS73="Mayor")),"Alto",IF(OR(AND(AQ73="Muy Baja",AS73="Catastrófico"),AND(AQ73="Baja",AS73="Catastrófico"),AND(AQ73="Media",AS73="Catastrófico"),AND(AQ73="Alta",AS73="Catastrófico"),AND(AQ73="Muy Alta",AS73="Catastrófico")),"Extremo","")))),"")</f>
        <v/>
      </c>
      <c r="AV73" s="273"/>
      <c r="AW73" s="275"/>
      <c r="AX73" s="274"/>
      <c r="AY73" s="261"/>
      <c r="AZ73" s="228"/>
      <c r="BA73" s="229"/>
      <c r="BB73" s="216"/>
      <c r="BC73" s="216"/>
      <c r="BD73" s="230"/>
      <c r="BE73" s="230"/>
      <c r="BF73" s="230"/>
      <c r="BG73" s="227"/>
      <c r="BH73" s="276"/>
      <c r="BI73" s="216"/>
      <c r="BJ73" s="216"/>
      <c r="BK73" s="216"/>
      <c r="BL73" s="216"/>
      <c r="BM73" s="216"/>
      <c r="BN73" s="216"/>
      <c r="BO73" s="216"/>
      <c r="BP73" s="216"/>
      <c r="BQ73" s="216"/>
      <c r="BR73" s="216"/>
      <c r="BS73" s="216"/>
      <c r="BT73" s="216"/>
      <c r="BU73" s="216"/>
      <c r="BV73" s="216"/>
      <c r="BW73" s="216"/>
      <c r="BX73" s="216"/>
      <c r="BY73" s="216"/>
      <c r="BZ73" s="216"/>
      <c r="CA73" s="216"/>
      <c r="CB73" s="216"/>
      <c r="CC73" s="216"/>
      <c r="CD73" s="216"/>
      <c r="CE73" s="216"/>
      <c r="CF73" s="216"/>
      <c r="CG73" s="216"/>
      <c r="CH73" s="216"/>
      <c r="CI73" s="216"/>
      <c r="CJ73" s="216"/>
      <c r="CK73" s="216"/>
      <c r="CL73" s="216"/>
    </row>
    <row r="74" spans="1:90" s="231" customFormat="1" ht="14.5" hidden="1" customHeight="1">
      <c r="A74" s="262"/>
      <c r="B74" s="277"/>
      <c r="C74" s="278"/>
      <c r="D74" s="278"/>
      <c r="E74" s="278"/>
      <c r="F74" s="278"/>
      <c r="G74" s="279"/>
      <c r="H74" s="276"/>
      <c r="I74" s="276"/>
      <c r="J74" s="276"/>
      <c r="K74" s="276"/>
      <c r="L74" s="276"/>
      <c r="M74" s="276"/>
      <c r="N74" s="276"/>
      <c r="O74" s="266"/>
      <c r="P74" s="266"/>
      <c r="Q74" s="266"/>
      <c r="R74" s="266"/>
      <c r="S74" s="267"/>
      <c r="T74" s="268"/>
      <c r="U74" s="269"/>
      <c r="V74" s="270"/>
      <c r="W74" s="271"/>
      <c r="X74" s="268"/>
      <c r="Y74" s="272"/>
      <c r="Z74" s="273"/>
      <c r="AA74" s="273"/>
      <c r="AB74" s="274"/>
      <c r="AC74" s="217">
        <v>6</v>
      </c>
      <c r="AD74" s="218"/>
      <c r="AE74" s="219"/>
      <c r="AF74" s="219"/>
      <c r="AG74" s="219"/>
      <c r="AH74" s="219"/>
      <c r="AI74" s="220" t="str">
        <f t="shared" si="54"/>
        <v/>
      </c>
      <c r="AJ74" s="221"/>
      <c r="AK74" s="221"/>
      <c r="AL74" s="222" t="str">
        <f t="shared" si="55"/>
        <v/>
      </c>
      <c r="AM74" s="221"/>
      <c r="AN74" s="221"/>
      <c r="AO74" s="221"/>
      <c r="AP74" s="223" t="str">
        <f>IF(ISBLANK(AA69),(IFERROR(IF(AND(AI72="Probabilidad",AI74="Probabilidad"),(AR72-(+AR72*AL74)),IF(AND(AI72="Impacto",AI74="Probabilidad"),(AR71-(+AR71*AL74)),IF(AI74="Impacto",AR72,""))),""))," ")</f>
        <v/>
      </c>
      <c r="AQ74" s="224" t="str">
        <f>IF(ISBLANK(AA69),(IFERROR(IF(AP74="","",IF(AP74&lt;=0.2,"Muy Baja",IF(AP74&lt;=0.4,"Baja",IF(AP74&lt;=0.6,"Media",IF(AP74&lt;=0.8,"Alta","Muy Alta"))))),"")), " ")</f>
        <v/>
      </c>
      <c r="AR74" s="223" t="str">
        <f t="shared" si="56"/>
        <v/>
      </c>
      <c r="AS74" s="225" t="str">
        <f t="shared" si="57"/>
        <v/>
      </c>
      <c r="AT74" s="223" t="str">
        <f>IFERROR(IF(AND(AI73="Impacto",AI74="Impacto"),(AT72-(+AT73*AL74)),IF(AND(AI72="Probabilidad",AI74="Impacto"),(AT71-(+AT71*AL74)),IF(AI74="Probabilidad",AT72,""))),"")</f>
        <v/>
      </c>
      <c r="AU74" s="226" t="str">
        <f t="shared" si="58"/>
        <v/>
      </c>
      <c r="AV74" s="273"/>
      <c r="AW74" s="275"/>
      <c r="AX74" s="274"/>
      <c r="AY74" s="261"/>
      <c r="AZ74" s="228"/>
      <c r="BA74" s="229"/>
      <c r="BB74" s="216"/>
      <c r="BC74" s="216"/>
      <c r="BD74" s="230"/>
      <c r="BE74" s="230"/>
      <c r="BF74" s="230"/>
      <c r="BG74" s="227"/>
      <c r="BH74" s="276"/>
      <c r="BI74" s="216"/>
      <c r="BJ74" s="216"/>
      <c r="BK74" s="216"/>
      <c r="BL74" s="216"/>
      <c r="BM74" s="216"/>
      <c r="BN74" s="216"/>
      <c r="BO74" s="216"/>
      <c r="BP74" s="216"/>
      <c r="BQ74" s="216"/>
      <c r="BR74" s="216"/>
      <c r="BS74" s="216"/>
      <c r="BT74" s="216"/>
      <c r="BU74" s="216"/>
      <c r="BV74" s="216"/>
      <c r="BW74" s="216"/>
      <c r="BX74" s="216"/>
      <c r="BY74" s="216"/>
      <c r="BZ74" s="216"/>
      <c r="CA74" s="216"/>
      <c r="CB74" s="216"/>
      <c r="CC74" s="216"/>
      <c r="CD74" s="216"/>
      <c r="CE74" s="216"/>
      <c r="CF74" s="216"/>
      <c r="CG74" s="216"/>
      <c r="CH74" s="216"/>
      <c r="CI74" s="216"/>
      <c r="CJ74" s="216"/>
      <c r="CK74" s="216"/>
      <c r="CL74" s="216"/>
    </row>
    <row r="75" spans="1:90" s="231" customFormat="1" ht="91.5" customHeight="1">
      <c r="A75" s="262">
        <v>12</v>
      </c>
      <c r="B75" s="277" t="s">
        <v>1056</v>
      </c>
      <c r="C75" s="278" t="s">
        <v>1057</v>
      </c>
      <c r="D75" s="278"/>
      <c r="E75" s="278"/>
      <c r="F75" s="278" t="s">
        <v>1476</v>
      </c>
      <c r="G75" s="279" t="str">
        <f t="shared" si="48"/>
        <v xml:space="preserve">Posibilidad de adquisición de bienes y servicios de tecnologías de la información sin contar con el aval o estudio tecnico del Grupo de TI, favoreciendo a un tercero.     </v>
      </c>
      <c r="H75" s="276"/>
      <c r="I75" s="276"/>
      <c r="J75" s="276" t="s">
        <v>1206</v>
      </c>
      <c r="K75" s="276" t="s">
        <v>1207</v>
      </c>
      <c r="L75" s="276" t="s">
        <v>1406</v>
      </c>
      <c r="M75" s="276" t="s">
        <v>227</v>
      </c>
      <c r="N75" s="276"/>
      <c r="O75" s="266"/>
      <c r="P75" s="266"/>
      <c r="Q75" s="266"/>
      <c r="R75" s="266"/>
      <c r="S75" s="267" t="str">
        <f t="shared" ref="S75" si="59">IF(ISBLANK(Z75),(IF(N75&lt;=0,"",IF(N75&lt;=2,"Muy Baja",IF(N75&lt;=24,"Baja",IF(N75&lt;=500,"Media",IF(N75&lt;=5000,"Alta","Muy Alta"))))))," ")</f>
        <v xml:space="preserve"> </v>
      </c>
      <c r="T75" s="268" t="str">
        <f t="shared" ref="T75" si="60">IF(ISBLANK(Z75),(IF(S75="","",IF(S75="Muy Baja",20%,IF(S75="Baja",40%,IF(S75="Media",60%,IF(S75="Alta",80%,IF(S75="Muy Alta",100%,0)))))))," ")</f>
        <v xml:space="preserve"> </v>
      </c>
      <c r="U75" s="269"/>
      <c r="V75" s="270" t="str">
        <f>IF(U75&gt;0,IF(NOT(ISERROR(MATCH(U75,'Listados Datos'!$N$3:$N$4,0))),'Listados Datos'!$N$6&amp;"Por favor no seleccionar este criterios de impacto (Afectación Económica o presupuestal y/o Pérdida Reputacional)",'Listados Datos'!$N$7),"")</f>
        <v/>
      </c>
      <c r="W75" s="271" t="str">
        <f>IF(OR(U75='Listados Datos'!$R$3,U75='Listados Datos'!$S$3),"Leve",IF(OR(U75='Listados Datos'!$R$4,U75='Listados Datos'!$S$4),"Menor",IF(OR(U75='Listados Datos'!$R$5,U75='Listados Datos'!$S$5),"Moderado",IF(OR(U75='Listados Datos'!$R$6,U75='Listados Datos'!$S$6),"Mayor",IF(OR(U75='Listados Datos'!$R$7,U75='Listados Datos'!$S$7),"Catastrófico","")))))</f>
        <v/>
      </c>
      <c r="X75" s="268" t="str">
        <f>IF(W75="","",IF(W75="Leve",20%,IF(W75="Menor",40%,IF(W75="Moderado",60%,IF(W75="Mayor",80%,IF(W75="Catastrófico",100%,0))))))</f>
        <v/>
      </c>
      <c r="Y75" s="272" t="str">
        <f>IF(OR(AND(S75="Muy Baja",W75="Leve"),AND(S75="Muy Baja",W75="Menor"),AND(S75="Baja",W75="Leve")),"Bajo",IF(OR(AND(S75="Muy baja",W75="Moderado"),AND(S75="Baja",W75="Menor"),AND(S75="Baja",W75="Moderado"),AND(S75="Media",W75="Leve"),AND(S75="Media",W75="Menor"),AND(S75="Media",W75="Moderado"),AND(S75="Alta",W75="Leve"),AND(S75="Alta",W75="Menor")),"Moderado",IF(OR(AND(S75="Muy Baja",W75="Mayor"),AND(S75="Baja",W75="Mayor"),AND(S75="Media",W75="Mayor"),AND(S75="Alta",W75="Moderado"),AND(S75="Alta",W75="Mayor"),AND(S75="Muy Alta",W75="Leve"),AND(S75="Muy Alta",W75="Menor"),AND(S75="Muy Alta",W75="Moderado"),AND(S75="Muy Alta",W75="Mayor")),"Alto",IF(OR(AND(S75="Muy Baja",W75="Catastrófico"),AND(S75="Baja",W75="Catastrófico"),AND(S75="Media",W75="Catastrófico"),AND(S75="Alta",W75="Catastrófico"),AND(S75="Muy Alta",W75="Catastrófico")),"Extremo",""))))</f>
        <v/>
      </c>
      <c r="Z75" s="273" t="s">
        <v>326</v>
      </c>
      <c r="AA75" s="273" t="s">
        <v>11</v>
      </c>
      <c r="AB75" s="274" t="str">
        <f t="shared" ref="AB75" si="61">IF(AND(Z75="Rara Vez",AA75="Insignificante"),("BAJA"),IF(AND(Z75="Rara Vez",AA75="Menor"),("BAJA"),IF(AND(Z75="Rara Vez",AA75="Moderado"),("MODERADA"),IF(AND(Z75="Rara Vez",AA75="Mayor"),("ALTA"),IF(AND(Z75="Improbable",AA75="Insignificante"),("BAJA"),IF(AND(Z75="Improbable",AA75="Menor"),("BAJA"),IF(AND(Z75="Improbable",AA75="Moderado"),("MODERADA"),IF(AND(Z75="Improbable",AA75="Mayor"),("ALTA"),IF(AND(Z75="Posible",AA75="Insignificante"),("BAJA"),IF(AND(Z75="Posible",AA75="Menor"),("MODERADA"),IF(AND(Z75="Posible",AA75="Moderado"),("ALTA"),IF(AND(Z75="Posible",AA75="Mayor"),("EXTREMA"),IF(AND(Z75="Probable",AA75="Insignificante"),("MODERADA"),IF(AND(Z75="Probable",AA75="Menor"),("ALTA"),IF(AND(Z75="Probable",AA75="Moderado"),("ALTA"),IF(AND(Z75="Probable",AA75="Mayor"),("EXTREMA"),IF(AND(Z75="Casi Seguro",AA75="Insignificante"),("ALTA"),IF(AND(Z75="Casi Seguro",AA75="Menor"),("ALTA"),IF(AND(Z75="Casi Seguro",AA75="Moderado"),("EXTREMA"),IF(AND(Z75="Casi Seguro",AA75="Mayor"),("EXTREMA"),IF(AA75="Catastrófico","EXTREMA","VALORAR")))))))))))))))))))))</f>
        <v>ALTA</v>
      </c>
      <c r="AC75" s="217">
        <v>1</v>
      </c>
      <c r="AD75" s="218"/>
      <c r="AE75" s="219" t="s">
        <v>1218</v>
      </c>
      <c r="AF75" s="219" t="s">
        <v>1216</v>
      </c>
      <c r="AG75" s="219" t="s">
        <v>941</v>
      </c>
      <c r="AH75" s="219"/>
      <c r="AI75" s="220" t="str">
        <f t="shared" si="54"/>
        <v>Probabilidad</v>
      </c>
      <c r="AJ75" s="221" t="s">
        <v>292</v>
      </c>
      <c r="AK75" s="221" t="s">
        <v>297</v>
      </c>
      <c r="AL75" s="222" t="str">
        <f t="shared" si="55"/>
        <v>40%</v>
      </c>
      <c r="AM75" s="221" t="s">
        <v>301</v>
      </c>
      <c r="AN75" s="221" t="s">
        <v>305</v>
      </c>
      <c r="AO75" s="221" t="s">
        <v>308</v>
      </c>
      <c r="AP75" s="223" t="str">
        <f>IF(ISBLANK(AA75),(IFERROR(IF(AI75="Probabilidad",(T75-(+T75*AL75)),IF(AI75="Impacto",T75,"")),""))," ")</f>
        <v xml:space="preserve"> </v>
      </c>
      <c r="AQ75" s="224" t="str">
        <f>IF(ISBLANK(AA75), (IFERROR(IF(AP75="","",IF(AP75&lt;=0.2,"Muy Baja",IF(AP75&lt;=0.4,"Baja",IF(AP75&lt;=0.6,"Media",IF(AP75&lt;=0.8,"Alta","Muy Alta"))))),""))," ")</f>
        <v xml:space="preserve"> </v>
      </c>
      <c r="AR75" s="223" t="str">
        <f t="shared" si="56"/>
        <v xml:space="preserve"> </v>
      </c>
      <c r="AS75" s="225" t="str">
        <f t="shared" si="57"/>
        <v/>
      </c>
      <c r="AT75" s="223" t="str">
        <f>IFERROR(IF(AI75="Impacto",(X75-(+X75*AL75)),IF(AI75="Probabilidad",X75,"")),"")</f>
        <v/>
      </c>
      <c r="AU75" s="226" t="str">
        <f t="shared" si="58"/>
        <v/>
      </c>
      <c r="AV75" s="273" t="s">
        <v>326</v>
      </c>
      <c r="AW75" s="275" t="str">
        <f>IF(ISBLANK(AA75), " ", AA75)</f>
        <v>Mayor</v>
      </c>
      <c r="AX75" s="274" t="str">
        <f t="shared" ref="AX75" si="62">IF(AND(AV75="Rara Vez",AW75="Insignificante"),("BAJA"),IF(AND(AV75="Rara Vez",AW75="Menor"),("BAJA"),IF(AND(AV75="Rara Vez",AW75="Moderado"),("MODERADA"),IF(AND(AV75="Rara Vez",AW75="Mayor"),("ALTA"),IF(AND(AV75="Improbable",AW75="Insignificante"),("BAJA"),IF(AND(AV75="Improbable",AW75="Menor"),("BAJA"),IF(AND(AV75="Improbable",AW75="Moderado"),("MODERADA"),IF(AND(AV75="Improbable",AW75="Mayor"),("ALTA"),IF(AND(AV75="Posible",AW75="Insignificante"),("BAJA"),IF(AND(AV75="Posible",AW75="Menor"),("MODERADA"),IF(AND(AV75="Posible",AW75="Moderado"),("ALTA"),IF(AND(AV75="Posible",AW75="Mayor"),("EXTREMA"),IF(AND(AV75="Probable",AW75="Insignificante"),("MODERADA"),IF(AND(AV75="Probable",AW75="Menor"),("ALTA"),IF(AND(AV75="Probable",AW75="Moderado"),("ALTA"),IF(AND(AV75="Probable",AW75="Mayor"),("EXTREMA"),IF(AND(AV75="Casi Seguro",AW75="Insignificante"),("ALTA"),IF(AND(AV75="Casi Seguro",AW75="Menor"),("ALTA"),IF(AND(AV75="Casi Seguro",AW75="Moderado"),("EXTREMA"),IF(AND(AV75="Casi Seguro",AW75="Mayor"),("EXTREMA"),IF(AW75="Catastrófico","EXTREMA","VALORAR")))))))))))))))))))))</f>
        <v>ALTA</v>
      </c>
      <c r="AY75" s="261" t="s">
        <v>315</v>
      </c>
      <c r="AZ75" s="228"/>
      <c r="BA75" s="229"/>
      <c r="BB75" s="216"/>
      <c r="BC75" s="216"/>
      <c r="BD75" s="230"/>
      <c r="BE75" s="230"/>
      <c r="BF75" s="230"/>
      <c r="BG75" s="227"/>
      <c r="BH75" s="276"/>
      <c r="BI75" s="216"/>
      <c r="BJ75" s="216"/>
      <c r="BK75" s="216"/>
      <c r="BL75" s="216"/>
      <c r="BM75" s="216"/>
      <c r="BN75" s="216"/>
      <c r="BO75" s="216"/>
      <c r="BP75" s="216"/>
      <c r="BQ75" s="216"/>
      <c r="BR75" s="216"/>
      <c r="BS75" s="216"/>
      <c r="BT75" s="216"/>
      <c r="BU75" s="216"/>
      <c r="BV75" s="216"/>
      <c r="BW75" s="216"/>
      <c r="BX75" s="216"/>
      <c r="BY75" s="216"/>
      <c r="BZ75" s="216"/>
      <c r="CA75" s="216"/>
      <c r="CB75" s="216"/>
      <c r="CC75" s="216"/>
      <c r="CD75" s="216"/>
      <c r="CE75" s="216"/>
      <c r="CF75" s="216"/>
      <c r="CG75" s="216"/>
      <c r="CH75" s="216"/>
      <c r="CI75" s="216"/>
      <c r="CJ75" s="216"/>
      <c r="CK75" s="216"/>
      <c r="CL75" s="216"/>
    </row>
    <row r="76" spans="1:90" s="231" customFormat="1" ht="91.5" customHeight="1">
      <c r="A76" s="262"/>
      <c r="B76" s="277"/>
      <c r="C76" s="278"/>
      <c r="D76" s="278"/>
      <c r="E76" s="278"/>
      <c r="F76" s="278"/>
      <c r="G76" s="279"/>
      <c r="H76" s="276"/>
      <c r="I76" s="276"/>
      <c r="J76" s="276"/>
      <c r="K76" s="276"/>
      <c r="L76" s="276"/>
      <c r="M76" s="276"/>
      <c r="N76" s="276"/>
      <c r="O76" s="266"/>
      <c r="P76" s="266"/>
      <c r="Q76" s="266"/>
      <c r="R76" s="266"/>
      <c r="S76" s="267"/>
      <c r="T76" s="268"/>
      <c r="U76" s="269"/>
      <c r="V76" s="270"/>
      <c r="W76" s="271"/>
      <c r="X76" s="268"/>
      <c r="Y76" s="272"/>
      <c r="Z76" s="273"/>
      <c r="AA76" s="273"/>
      <c r="AB76" s="274"/>
      <c r="AC76" s="217">
        <v>2</v>
      </c>
      <c r="AD76" s="218"/>
      <c r="AE76" s="219" t="s">
        <v>1219</v>
      </c>
      <c r="AF76" s="219" t="s">
        <v>1217</v>
      </c>
      <c r="AG76" s="219" t="s">
        <v>941</v>
      </c>
      <c r="AH76" s="219"/>
      <c r="AI76" s="220" t="str">
        <f t="shared" si="54"/>
        <v>Probabilidad</v>
      </c>
      <c r="AJ76" s="221" t="s">
        <v>292</v>
      </c>
      <c r="AK76" s="221" t="s">
        <v>297</v>
      </c>
      <c r="AL76" s="222" t="str">
        <f t="shared" si="55"/>
        <v>40%</v>
      </c>
      <c r="AM76" s="221" t="s">
        <v>301</v>
      </c>
      <c r="AN76" s="221" t="s">
        <v>305</v>
      </c>
      <c r="AO76" s="221" t="s">
        <v>308</v>
      </c>
      <c r="AP76" s="223" t="str">
        <f>IF(ISBLANK(AA75),(IFERROR(IF(AND(AI75="Probabilidad",AI76="Probabilidad"),(AR75-(+AR75*AL76)),IF(AI76="Probabilidad",(T75-(+T75*AL76)),IF(AI76="Impacto",AR75,""))),""))," ")</f>
        <v xml:space="preserve"> </v>
      </c>
      <c r="AQ76" s="224" t="str">
        <f>IF(ISBLANK(AA75),(IFERROR(IF(AP76="","",IF(AP76&lt;=0.2,"Muy Baja",IF(AP76&lt;=0.4,"Baja",IF(AP76&lt;=0.6,"Media",IF(AP76&lt;=0.8,"Alta","Muy Alta"))))),""))," ")</f>
        <v xml:space="preserve"> </v>
      </c>
      <c r="AR76" s="223" t="str">
        <f t="shared" si="56"/>
        <v xml:space="preserve"> </v>
      </c>
      <c r="AS76" s="225" t="str">
        <f t="shared" si="57"/>
        <v/>
      </c>
      <c r="AT76" s="223" t="str">
        <f>IFERROR(IF(AND(AI75="Impacto",AI76="Impacto"),(AT75-(+AT75*AL76)),IF(AI76="Impacto",(X75-(+X75*AL76)),IF(AI76="Probabilidad",AT75,""))),"")</f>
        <v/>
      </c>
      <c r="AU76" s="226" t="str">
        <f t="shared" si="58"/>
        <v/>
      </c>
      <c r="AV76" s="273"/>
      <c r="AW76" s="275"/>
      <c r="AX76" s="274"/>
      <c r="AY76" s="261"/>
      <c r="AZ76" s="228"/>
      <c r="BA76" s="229"/>
      <c r="BB76" s="216"/>
      <c r="BC76" s="216"/>
      <c r="BD76" s="230"/>
      <c r="BE76" s="230"/>
      <c r="BF76" s="230"/>
      <c r="BG76" s="227"/>
      <c r="BH76" s="276"/>
      <c r="BI76" s="216"/>
      <c r="BJ76" s="216"/>
      <c r="BK76" s="216"/>
      <c r="BL76" s="216"/>
      <c r="BM76" s="216"/>
      <c r="BN76" s="216"/>
      <c r="BO76" s="216"/>
      <c r="BP76" s="216"/>
      <c r="BQ76" s="216"/>
      <c r="BR76" s="216"/>
      <c r="BS76" s="216"/>
      <c r="BT76" s="216"/>
      <c r="BU76" s="216"/>
      <c r="BV76" s="216"/>
      <c r="BW76" s="216"/>
      <c r="BX76" s="216"/>
      <c r="BY76" s="216"/>
      <c r="BZ76" s="216"/>
      <c r="CA76" s="216"/>
      <c r="CB76" s="216"/>
      <c r="CC76" s="216"/>
      <c r="CD76" s="216"/>
      <c r="CE76" s="216"/>
      <c r="CF76" s="216"/>
      <c r="CG76" s="216"/>
      <c r="CH76" s="216"/>
      <c r="CI76" s="216"/>
      <c r="CJ76" s="216"/>
      <c r="CK76" s="216"/>
      <c r="CL76" s="216"/>
    </row>
    <row r="77" spans="1:90" s="231" customFormat="1" ht="14.5" customHeight="1">
      <c r="A77" s="262"/>
      <c r="B77" s="277"/>
      <c r="C77" s="278"/>
      <c r="D77" s="278"/>
      <c r="E77" s="278"/>
      <c r="F77" s="278"/>
      <c r="G77" s="279"/>
      <c r="H77" s="276"/>
      <c r="I77" s="276"/>
      <c r="J77" s="276"/>
      <c r="K77" s="276"/>
      <c r="L77" s="276"/>
      <c r="M77" s="276"/>
      <c r="N77" s="276"/>
      <c r="O77" s="266"/>
      <c r="P77" s="266"/>
      <c r="Q77" s="266"/>
      <c r="R77" s="266"/>
      <c r="S77" s="267"/>
      <c r="T77" s="268"/>
      <c r="U77" s="269"/>
      <c r="V77" s="270"/>
      <c r="W77" s="271"/>
      <c r="X77" s="268"/>
      <c r="Y77" s="272"/>
      <c r="Z77" s="273"/>
      <c r="AA77" s="273"/>
      <c r="AB77" s="274"/>
      <c r="AC77" s="217">
        <v>3</v>
      </c>
      <c r="AD77" s="218"/>
      <c r="AE77" s="219"/>
      <c r="AF77" s="219"/>
      <c r="AG77" s="219"/>
      <c r="AH77" s="219"/>
      <c r="AI77" s="220" t="str">
        <f t="shared" si="54"/>
        <v/>
      </c>
      <c r="AJ77" s="221"/>
      <c r="AK77" s="221"/>
      <c r="AL77" s="222" t="str">
        <f t="shared" si="55"/>
        <v/>
      </c>
      <c r="AM77" s="221"/>
      <c r="AN77" s="221"/>
      <c r="AO77" s="221"/>
      <c r="AP77" s="223" t="str">
        <f>IF(ISBLANK(AA75),(IFERROR(IF(AND(AI76="Probabilidad",AI77="Probabilidad"),(AR76-(+AR76*AL77)),IF(AND(AI76="Impacto",AI77="Probabilidad"),(AR75-(+AR75*AL77)),IF(AI77="Impacto",AR76,""))),""))," ")</f>
        <v xml:space="preserve"> </v>
      </c>
      <c r="AQ77" s="224" t="str">
        <f>IF(ISBLANK(AA75),(IFERROR(IF(AP77="","",IF(AP77&lt;=0.2,"Muy Baja",IF(AP77&lt;=0.4,"Baja",IF(AP77&lt;=0.6,"Media",IF(AP77&lt;=0.8,"Alta","Muy Alta"))))),""))," ")</f>
        <v xml:space="preserve"> </v>
      </c>
      <c r="AR77" s="223" t="str">
        <f t="shared" si="56"/>
        <v xml:space="preserve"> </v>
      </c>
      <c r="AS77" s="225" t="str">
        <f t="shared" si="57"/>
        <v/>
      </c>
      <c r="AT77" s="223" t="str">
        <f>IFERROR(IF(AND(AI76="Impacto",AI77="Impacto"),(AT76-(+AT76*AL77)),IF(AND(AI76="Probabilidad",AI77="Impacto"),(AT75-(+AT75*AL77)),IF(AI77="Probabilidad",AT76,""))),"")</f>
        <v/>
      </c>
      <c r="AU77" s="226" t="str">
        <f t="shared" si="58"/>
        <v/>
      </c>
      <c r="AV77" s="273"/>
      <c r="AW77" s="275"/>
      <c r="AX77" s="274"/>
      <c r="AY77" s="261"/>
      <c r="AZ77" s="228"/>
      <c r="BA77" s="229"/>
      <c r="BB77" s="216"/>
      <c r="BC77" s="216"/>
      <c r="BD77" s="230"/>
      <c r="BE77" s="230"/>
      <c r="BF77" s="230"/>
      <c r="BG77" s="227"/>
      <c r="BH77" s="276"/>
      <c r="BI77" s="216"/>
      <c r="BJ77" s="216"/>
      <c r="BK77" s="216"/>
      <c r="BL77" s="216"/>
      <c r="BM77" s="216"/>
      <c r="BN77" s="216"/>
      <c r="BO77" s="216"/>
      <c r="BP77" s="216"/>
      <c r="BQ77" s="216"/>
      <c r="BR77" s="216"/>
      <c r="BS77" s="216"/>
      <c r="BT77" s="216"/>
      <c r="BU77" s="216"/>
      <c r="BV77" s="216"/>
      <c r="BW77" s="216"/>
      <c r="BX77" s="216"/>
      <c r="BY77" s="216"/>
      <c r="BZ77" s="216"/>
      <c r="CA77" s="216"/>
      <c r="CB77" s="216"/>
      <c r="CC77" s="216"/>
      <c r="CD77" s="216"/>
      <c r="CE77" s="216"/>
      <c r="CF77" s="216"/>
      <c r="CG77" s="216"/>
      <c r="CH77" s="216"/>
      <c r="CI77" s="216"/>
      <c r="CJ77" s="216"/>
      <c r="CK77" s="216"/>
      <c r="CL77" s="216"/>
    </row>
    <row r="78" spans="1:90" s="231" customFormat="1" ht="14.5" customHeight="1">
      <c r="A78" s="262"/>
      <c r="B78" s="277"/>
      <c r="C78" s="278"/>
      <c r="D78" s="278"/>
      <c r="E78" s="278"/>
      <c r="F78" s="278"/>
      <c r="G78" s="279"/>
      <c r="H78" s="276"/>
      <c r="I78" s="276"/>
      <c r="J78" s="276"/>
      <c r="K78" s="276"/>
      <c r="L78" s="276"/>
      <c r="M78" s="276"/>
      <c r="N78" s="276"/>
      <c r="O78" s="266"/>
      <c r="P78" s="266"/>
      <c r="Q78" s="266"/>
      <c r="R78" s="266"/>
      <c r="S78" s="267"/>
      <c r="T78" s="268"/>
      <c r="U78" s="269"/>
      <c r="V78" s="270"/>
      <c r="W78" s="271"/>
      <c r="X78" s="268"/>
      <c r="Y78" s="272"/>
      <c r="Z78" s="273"/>
      <c r="AA78" s="273"/>
      <c r="AB78" s="274"/>
      <c r="AC78" s="217">
        <v>4</v>
      </c>
      <c r="AD78" s="218"/>
      <c r="AE78" s="219"/>
      <c r="AF78" s="219"/>
      <c r="AG78" s="219"/>
      <c r="AH78" s="219"/>
      <c r="AI78" s="220" t="str">
        <f t="shared" si="54"/>
        <v/>
      </c>
      <c r="AJ78" s="221"/>
      <c r="AK78" s="221"/>
      <c r="AL78" s="222" t="str">
        <f t="shared" si="55"/>
        <v/>
      </c>
      <c r="AM78" s="221"/>
      <c r="AN78" s="221"/>
      <c r="AO78" s="221"/>
      <c r="AP78" s="223" t="str">
        <f>IF(ISBLANK(AA75),(IFERROR(IF(AND(AI77="Probabilidad",AI78="Probabilidad"),(AR77-(+AR77*AL78)),IF(AND(AI77="Impacto",AI78="Probabilidad"),(AR76-(+AR76*AL78)),IF(AI78="Impacto",AR77,""))),""))," ")</f>
        <v xml:space="preserve"> </v>
      </c>
      <c r="AQ78" s="224" t="str">
        <f>IF(ISBLANK(AA75),(IFERROR(IF(AP78="","",IF(AP78&lt;=0.2,"Muy Baja",IF(AP78&lt;=0.4,"Baja",IF(AP78&lt;=0.6,"Media",IF(AP78&lt;=0.8,"Alta","Muy Alta"))))),""))," ")</f>
        <v xml:space="preserve"> </v>
      </c>
      <c r="AR78" s="223" t="str">
        <f t="shared" si="56"/>
        <v xml:space="preserve"> </v>
      </c>
      <c r="AS78" s="225" t="str">
        <f t="shared" si="57"/>
        <v/>
      </c>
      <c r="AT78" s="223" t="str">
        <f>IFERROR(IF(AND(AI77="Impacto",AI78="Impacto"),(AT77-(+AT77*AL78)),IF(AND(AI77="Probabilidad",AI78="Impacto"),(AT76-(+AT76*AL78)),IF(AI78="Probabilidad",AT77,""))),"")</f>
        <v/>
      </c>
      <c r="AU78" s="226" t="str">
        <f t="shared" si="58"/>
        <v/>
      </c>
      <c r="AV78" s="273"/>
      <c r="AW78" s="275"/>
      <c r="AX78" s="274"/>
      <c r="AY78" s="261"/>
      <c r="AZ78" s="228"/>
      <c r="BA78" s="229"/>
      <c r="BB78" s="216"/>
      <c r="BC78" s="216"/>
      <c r="BD78" s="230"/>
      <c r="BE78" s="230"/>
      <c r="BF78" s="230"/>
      <c r="BG78" s="227"/>
      <c r="BH78" s="276"/>
      <c r="BI78" s="216"/>
      <c r="BJ78" s="216"/>
      <c r="BK78" s="216"/>
      <c r="BL78" s="216"/>
      <c r="BM78" s="216"/>
      <c r="BN78" s="216"/>
      <c r="BO78" s="216"/>
      <c r="BP78" s="216"/>
      <c r="BQ78" s="216"/>
      <c r="BR78" s="216"/>
      <c r="BS78" s="216"/>
      <c r="BT78" s="216"/>
      <c r="BU78" s="216"/>
      <c r="BV78" s="216"/>
      <c r="BW78" s="216"/>
      <c r="BX78" s="216"/>
      <c r="BY78" s="216"/>
      <c r="BZ78" s="216"/>
      <c r="CA78" s="216"/>
      <c r="CB78" s="216"/>
      <c r="CC78" s="216"/>
      <c r="CD78" s="216"/>
      <c r="CE78" s="216"/>
      <c r="CF78" s="216"/>
      <c r="CG78" s="216"/>
      <c r="CH78" s="216"/>
      <c r="CI78" s="216"/>
      <c r="CJ78" s="216"/>
      <c r="CK78" s="216"/>
      <c r="CL78" s="216"/>
    </row>
    <row r="79" spans="1:90" s="231" customFormat="1" ht="14.5" customHeight="1">
      <c r="A79" s="262"/>
      <c r="B79" s="277"/>
      <c r="C79" s="278"/>
      <c r="D79" s="278"/>
      <c r="E79" s="278"/>
      <c r="F79" s="278"/>
      <c r="G79" s="279"/>
      <c r="H79" s="276"/>
      <c r="I79" s="276"/>
      <c r="J79" s="276"/>
      <c r="K79" s="276"/>
      <c r="L79" s="276"/>
      <c r="M79" s="276"/>
      <c r="N79" s="276"/>
      <c r="O79" s="266"/>
      <c r="P79" s="266"/>
      <c r="Q79" s="266"/>
      <c r="R79" s="266"/>
      <c r="S79" s="267"/>
      <c r="T79" s="268"/>
      <c r="U79" s="269"/>
      <c r="V79" s="270"/>
      <c r="W79" s="271"/>
      <c r="X79" s="268"/>
      <c r="Y79" s="272"/>
      <c r="Z79" s="273"/>
      <c r="AA79" s="273"/>
      <c r="AB79" s="274"/>
      <c r="AC79" s="217">
        <v>5</v>
      </c>
      <c r="AD79" s="218"/>
      <c r="AE79" s="219"/>
      <c r="AF79" s="219"/>
      <c r="AG79" s="219"/>
      <c r="AH79" s="219"/>
      <c r="AI79" s="220" t="str">
        <f t="shared" si="54"/>
        <v/>
      </c>
      <c r="AJ79" s="221"/>
      <c r="AK79" s="221"/>
      <c r="AL79" s="222" t="str">
        <f t="shared" si="55"/>
        <v/>
      </c>
      <c r="AM79" s="221"/>
      <c r="AN79" s="221"/>
      <c r="AO79" s="221"/>
      <c r="AP79" s="223" t="str">
        <f>IF(ISBLANK(AA75),(IFERROR(IF(AND(AI78="Probabilidad",AI79="Probabilidad"),(AR78-(+AR78*AL79)),IF(AND(AI78="Impacto",AI79="Probabilidad"),(AR77-(+AR77*AL79)),IF(AI79="Impacto",AR78,""))),""))," ")</f>
        <v xml:space="preserve"> </v>
      </c>
      <c r="AQ79" s="224" t="str">
        <f>IF(ISBLANK(AA75),(IFERROR(IF(AP79="","",IF(AP79&lt;=0.2,"Muy Baja",IF(AP79&lt;=0.4,"Baja",IF(AP79&lt;=0.6,"Media",IF(AP79&lt;=0.8,"Alta","Muy Alta"))))),""))," ")</f>
        <v xml:space="preserve"> </v>
      </c>
      <c r="AR79" s="223" t="str">
        <f t="shared" si="56"/>
        <v xml:space="preserve"> </v>
      </c>
      <c r="AS79" s="225" t="str">
        <f t="shared" si="57"/>
        <v/>
      </c>
      <c r="AT79" s="223" t="str">
        <f>IFERROR(IF(AND(AI78="Impacto",AI79="Impacto"),(AT78-(+AT78*AL79)),IF(AND(AI78="Probabilidad",AI79="Impacto"),(AT77-(+AT77*AL79)),IF(AI79="Probabilidad",AT78,""))),"")</f>
        <v/>
      </c>
      <c r="AU79" s="226" t="str">
        <f t="shared" si="58"/>
        <v/>
      </c>
      <c r="AV79" s="273"/>
      <c r="AW79" s="275"/>
      <c r="AX79" s="274"/>
      <c r="AY79" s="261"/>
      <c r="AZ79" s="228"/>
      <c r="BA79" s="229"/>
      <c r="BB79" s="216"/>
      <c r="BC79" s="216"/>
      <c r="BD79" s="230"/>
      <c r="BE79" s="230"/>
      <c r="BF79" s="230"/>
      <c r="BG79" s="227"/>
      <c r="BH79" s="276"/>
      <c r="BI79" s="216"/>
      <c r="BJ79" s="216"/>
      <c r="BK79" s="216"/>
      <c r="BL79" s="216"/>
      <c r="BM79" s="216"/>
      <c r="BN79" s="216"/>
      <c r="BO79" s="216"/>
      <c r="BP79" s="216"/>
      <c r="BQ79" s="216"/>
      <c r="BR79" s="216"/>
      <c r="BS79" s="216"/>
      <c r="BT79" s="216"/>
      <c r="BU79" s="216"/>
      <c r="BV79" s="216"/>
      <c r="BW79" s="216"/>
      <c r="BX79" s="216"/>
      <c r="BY79" s="216"/>
      <c r="BZ79" s="216"/>
      <c r="CA79" s="216"/>
      <c r="CB79" s="216"/>
      <c r="CC79" s="216"/>
      <c r="CD79" s="216"/>
      <c r="CE79" s="216"/>
      <c r="CF79" s="216"/>
      <c r="CG79" s="216"/>
      <c r="CH79" s="216"/>
      <c r="CI79" s="216"/>
      <c r="CJ79" s="216"/>
      <c r="CK79" s="216"/>
      <c r="CL79" s="216"/>
    </row>
    <row r="80" spans="1:90" s="231" customFormat="1" ht="14.5" customHeight="1">
      <c r="A80" s="262"/>
      <c r="B80" s="277"/>
      <c r="C80" s="278"/>
      <c r="D80" s="278"/>
      <c r="E80" s="278"/>
      <c r="F80" s="278"/>
      <c r="G80" s="279"/>
      <c r="H80" s="276"/>
      <c r="I80" s="276"/>
      <c r="J80" s="276"/>
      <c r="K80" s="276"/>
      <c r="L80" s="276"/>
      <c r="M80" s="276"/>
      <c r="N80" s="276"/>
      <c r="O80" s="266"/>
      <c r="P80" s="266"/>
      <c r="Q80" s="266"/>
      <c r="R80" s="266"/>
      <c r="S80" s="267"/>
      <c r="T80" s="268"/>
      <c r="U80" s="269"/>
      <c r="V80" s="270"/>
      <c r="W80" s="271"/>
      <c r="X80" s="268"/>
      <c r="Y80" s="272"/>
      <c r="Z80" s="273"/>
      <c r="AA80" s="273"/>
      <c r="AB80" s="274"/>
      <c r="AC80" s="217">
        <v>6</v>
      </c>
      <c r="AD80" s="218"/>
      <c r="AE80" s="219"/>
      <c r="AF80" s="219"/>
      <c r="AG80" s="219"/>
      <c r="AH80" s="219"/>
      <c r="AI80" s="220" t="str">
        <f t="shared" si="54"/>
        <v/>
      </c>
      <c r="AJ80" s="221"/>
      <c r="AK80" s="221"/>
      <c r="AL80" s="222" t="str">
        <f t="shared" si="55"/>
        <v/>
      </c>
      <c r="AM80" s="221"/>
      <c r="AN80" s="221"/>
      <c r="AO80" s="221"/>
      <c r="AP80" s="223" t="str">
        <f>IF(ISBLANK(AA75),(IFERROR(IF(AND(AI78="Probabilidad",AI80="Probabilidad"),(AR78-(+AR78*AL80)),IF(AND(AI78="Impacto",AI80="Probabilidad"),(AR77-(+AR77*AL80)),IF(AI80="Impacto",AR78,""))),""))," ")</f>
        <v xml:space="preserve"> </v>
      </c>
      <c r="AQ80" s="224" t="str">
        <f>IF(ISBLANK(AA75),(IFERROR(IF(AP80="","",IF(AP80&lt;=0.2,"Muy Baja",IF(AP80&lt;=0.4,"Baja",IF(AP80&lt;=0.6,"Media",IF(AP80&lt;=0.8,"Alta","Muy Alta"))))),"")), " ")</f>
        <v xml:space="preserve"> </v>
      </c>
      <c r="AR80" s="223" t="str">
        <f t="shared" si="56"/>
        <v xml:space="preserve"> </v>
      </c>
      <c r="AS80" s="225" t="str">
        <f t="shared" si="57"/>
        <v/>
      </c>
      <c r="AT80" s="223" t="str">
        <f>IFERROR(IF(AND(AI79="Impacto",AI80="Impacto"),(AT78-(+AT79*AL80)),IF(AND(AI78="Probabilidad",AI80="Impacto"),(AT77-(+AT77*AL80)),IF(AI80="Probabilidad",AT78,""))),"")</f>
        <v/>
      </c>
      <c r="AU80" s="226" t="str">
        <f t="shared" si="58"/>
        <v/>
      </c>
      <c r="AV80" s="273"/>
      <c r="AW80" s="275"/>
      <c r="AX80" s="274"/>
      <c r="AY80" s="261"/>
      <c r="AZ80" s="228"/>
      <c r="BA80" s="229"/>
      <c r="BB80" s="216"/>
      <c r="BC80" s="216"/>
      <c r="BD80" s="230"/>
      <c r="BE80" s="230"/>
      <c r="BF80" s="230"/>
      <c r="BG80" s="227"/>
      <c r="BH80" s="27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row>
    <row r="81" spans="1:90" s="231" customFormat="1" ht="75" customHeight="1">
      <c r="A81" s="262">
        <v>13</v>
      </c>
      <c r="B81" s="277" t="s">
        <v>1056</v>
      </c>
      <c r="C81" s="278" t="s">
        <v>1057</v>
      </c>
      <c r="D81" s="278"/>
      <c r="E81" s="278"/>
      <c r="F81" s="278" t="s">
        <v>1476</v>
      </c>
      <c r="G81" s="279" t="str">
        <f t="shared" si="48"/>
        <v>Posibilidad de  manejo y/o manipulación de la información TICs  en beneficio propio o de un tercero.</v>
      </c>
      <c r="H81" s="276"/>
      <c r="I81" s="276"/>
      <c r="J81" s="276" t="s">
        <v>1208</v>
      </c>
      <c r="K81" s="276" t="s">
        <v>1209</v>
      </c>
      <c r="L81" s="276" t="s">
        <v>1406</v>
      </c>
      <c r="M81" s="276" t="s">
        <v>227</v>
      </c>
      <c r="N81" s="276"/>
      <c r="O81" s="266"/>
      <c r="P81" s="266"/>
      <c r="Q81" s="266"/>
      <c r="R81" s="266"/>
      <c r="S81" s="267" t="str">
        <f t="shared" ref="S81" si="63">IF(ISBLANK(Z81),(IF(N81&lt;=0,"",IF(N81&lt;=2,"Muy Baja",IF(N81&lt;=24,"Baja",IF(N81&lt;=500,"Media",IF(N81&lt;=5000,"Alta","Muy Alta"))))))," ")</f>
        <v xml:space="preserve"> </v>
      </c>
      <c r="T81" s="268" t="str">
        <f t="shared" ref="T81" si="64">IF(ISBLANK(Z81),(IF(S81="","",IF(S81="Muy Baja",20%,IF(S81="Baja",40%,IF(S81="Media",60%,IF(S81="Alta",80%,IF(S81="Muy Alta",100%,0)))))))," ")</f>
        <v xml:space="preserve"> </v>
      </c>
      <c r="U81" s="269"/>
      <c r="V81" s="270" t="str">
        <f>IF(U81&gt;0,IF(NOT(ISERROR(MATCH(U81,'Listados Datos'!$N$3:$N$4,0))),'Listados Datos'!$N$6&amp;"Por favor no seleccionar este criterios de impacto (Afectación Económica o presupuestal y/o Pérdida Reputacional)",'Listados Datos'!$N$7),"")</f>
        <v/>
      </c>
      <c r="W81" s="271" t="str">
        <f>IF(OR(U81='Listados Datos'!$R$3,U81='Listados Datos'!$S$3),"Leve",IF(OR(U81='Listados Datos'!$R$4,U81='Listados Datos'!$S$4),"Menor",IF(OR(U81='Listados Datos'!$R$5,U81='Listados Datos'!$S$5),"Moderado",IF(OR(U81='Listados Datos'!$R$6,U81='Listados Datos'!$S$6),"Mayor",IF(OR(U81='Listados Datos'!$R$7,U81='Listados Datos'!$S$7),"Catastrófico","")))))</f>
        <v/>
      </c>
      <c r="X81" s="268" t="str">
        <f>IF(W81="","",IF(W81="Leve",20%,IF(W81="Menor",40%,IF(W81="Moderado",60%,IF(W81="Mayor",80%,IF(W81="Catastrófico",100%,0))))))</f>
        <v/>
      </c>
      <c r="Y81" s="272" t="str">
        <f>IF(OR(AND(S81="Muy Baja",W81="Leve"),AND(S81="Muy Baja",W81="Menor"),AND(S81="Baja",W81="Leve")),"Bajo",IF(OR(AND(S81="Muy baja",W81="Moderado"),AND(S81="Baja",W81="Menor"),AND(S81="Baja",W81="Moderado"),AND(S81="Media",W81="Leve"),AND(S81="Media",W81="Menor"),AND(S81="Media",W81="Moderado"),AND(S81="Alta",W81="Leve"),AND(S81="Alta",W81="Menor")),"Moderado",IF(OR(AND(S81="Muy Baja",W81="Mayor"),AND(S81="Baja",W81="Mayor"),AND(S81="Media",W81="Mayor"),AND(S81="Alta",W81="Moderado"),AND(S81="Alta",W81="Mayor"),AND(S81="Muy Alta",W81="Leve"),AND(S81="Muy Alta",W81="Menor"),AND(S81="Muy Alta",W81="Moderado"),AND(S81="Muy Alta",W81="Mayor")),"Alto",IF(OR(AND(S81="Muy Baja",W81="Catastrófico"),AND(S81="Baja",W81="Catastrófico"),AND(S81="Media",W81="Catastrófico"),AND(S81="Alta",W81="Catastrófico"),AND(S81="Muy Alta",W81="Catastrófico")),"Extremo",""))))</f>
        <v/>
      </c>
      <c r="Z81" s="273" t="s">
        <v>326</v>
      </c>
      <c r="AA81" s="273" t="s">
        <v>11</v>
      </c>
      <c r="AB81" s="274" t="str">
        <f t="shared" ref="AB81" si="65">IF(AND(Z81="Rara Vez",AA81="Insignificante"),("BAJA"),IF(AND(Z81="Rara Vez",AA81="Menor"),("BAJA"),IF(AND(Z81="Rara Vez",AA81="Moderado"),("MODERADA"),IF(AND(Z81="Rara Vez",AA81="Mayor"),("ALTA"),IF(AND(Z81="Improbable",AA81="Insignificante"),("BAJA"),IF(AND(Z81="Improbable",AA81="Menor"),("BAJA"),IF(AND(Z81="Improbable",AA81="Moderado"),("MODERADA"),IF(AND(Z81="Improbable",AA81="Mayor"),("ALTA"),IF(AND(Z81="Posible",AA81="Insignificante"),("BAJA"),IF(AND(Z81="Posible",AA81="Menor"),("MODERADA"),IF(AND(Z81="Posible",AA81="Moderado"),("ALTA"),IF(AND(Z81="Posible",AA81="Mayor"),("EXTREMA"),IF(AND(Z81="Probable",AA81="Insignificante"),("MODERADA"),IF(AND(Z81="Probable",AA81="Menor"),("ALTA"),IF(AND(Z81="Probable",AA81="Moderado"),("ALTA"),IF(AND(Z81="Probable",AA81="Mayor"),("EXTREMA"),IF(AND(Z81="Casi Seguro",AA81="Insignificante"),("ALTA"),IF(AND(Z81="Casi Seguro",AA81="Menor"),("ALTA"),IF(AND(Z81="Casi Seguro",AA81="Moderado"),("EXTREMA"),IF(AND(Z81="Casi Seguro",AA81="Mayor"),("EXTREMA"),IF(AA81="Catastrófico","EXTREMA","VALORAR")))))))))))))))))))))</f>
        <v>ALTA</v>
      </c>
      <c r="AC81" s="217">
        <v>1</v>
      </c>
      <c r="AD81" s="218"/>
      <c r="AE81" s="219" t="s">
        <v>1221</v>
      </c>
      <c r="AF81" s="219" t="s">
        <v>1220</v>
      </c>
      <c r="AG81" s="219" t="s">
        <v>941</v>
      </c>
      <c r="AH81" s="219"/>
      <c r="AI81" s="220" t="str">
        <f t="shared" si="54"/>
        <v>Probabilidad</v>
      </c>
      <c r="AJ81" s="221" t="s">
        <v>292</v>
      </c>
      <c r="AK81" s="221" t="s">
        <v>297</v>
      </c>
      <c r="AL81" s="222" t="str">
        <f t="shared" si="55"/>
        <v>40%</v>
      </c>
      <c r="AM81" s="221" t="s">
        <v>301</v>
      </c>
      <c r="AN81" s="221" t="s">
        <v>305</v>
      </c>
      <c r="AO81" s="221" t="s">
        <v>308</v>
      </c>
      <c r="AP81" s="223" t="str">
        <f>IF(ISBLANK(AA81),(IFERROR(IF(AI81="Probabilidad",(T81-(+T81*AL81)),IF(AI81="Impacto",T81,"")),""))," ")</f>
        <v xml:space="preserve"> </v>
      </c>
      <c r="AQ81" s="224" t="str">
        <f>IF(ISBLANK(AA81), (IFERROR(IF(AP81="","",IF(AP81&lt;=0.2,"Muy Baja",IF(AP81&lt;=0.4,"Baja",IF(AP81&lt;=0.6,"Media",IF(AP81&lt;=0.8,"Alta","Muy Alta"))))),""))," ")</f>
        <v xml:space="preserve"> </v>
      </c>
      <c r="AR81" s="223" t="str">
        <f t="shared" si="56"/>
        <v xml:space="preserve"> </v>
      </c>
      <c r="AS81" s="225" t="str">
        <f t="shared" si="57"/>
        <v/>
      </c>
      <c r="AT81" s="223" t="str">
        <f>IFERROR(IF(AI81="Impacto",(X81-(+X81*AL81)),IF(AI81="Probabilidad",X81,"")),"")</f>
        <v/>
      </c>
      <c r="AU81" s="226" t="str">
        <f t="shared" si="58"/>
        <v/>
      </c>
      <c r="AV81" s="273" t="s">
        <v>326</v>
      </c>
      <c r="AW81" s="275" t="str">
        <f>IF(ISBLANK(AA81), " ", AA81)</f>
        <v>Mayor</v>
      </c>
      <c r="AX81" s="274" t="str">
        <f t="shared" ref="AX81" si="66">IF(AND(AV81="Rara Vez",AW81="Insignificante"),("BAJA"),IF(AND(AV81="Rara Vez",AW81="Menor"),("BAJA"),IF(AND(AV81="Rara Vez",AW81="Moderado"),("MODERADA"),IF(AND(AV81="Rara Vez",AW81="Mayor"),("ALTA"),IF(AND(AV81="Improbable",AW81="Insignificante"),("BAJA"),IF(AND(AV81="Improbable",AW81="Menor"),("BAJA"),IF(AND(AV81="Improbable",AW81="Moderado"),("MODERADA"),IF(AND(AV81="Improbable",AW81="Mayor"),("ALTA"),IF(AND(AV81="Posible",AW81="Insignificante"),("BAJA"),IF(AND(AV81="Posible",AW81="Menor"),("MODERADA"),IF(AND(AV81="Posible",AW81="Moderado"),("ALTA"),IF(AND(AV81="Posible",AW81="Mayor"),("EXTREMA"),IF(AND(AV81="Probable",AW81="Insignificante"),("MODERADA"),IF(AND(AV81="Probable",AW81="Menor"),("ALTA"),IF(AND(AV81="Probable",AW81="Moderado"),("ALTA"),IF(AND(AV81="Probable",AW81="Mayor"),("EXTREMA"),IF(AND(AV81="Casi Seguro",AW81="Insignificante"),("ALTA"),IF(AND(AV81="Casi Seguro",AW81="Menor"),("ALTA"),IF(AND(AV81="Casi Seguro",AW81="Moderado"),("EXTREMA"),IF(AND(AV81="Casi Seguro",AW81="Mayor"),("EXTREMA"),IF(AW81="Catastrófico","EXTREMA","VALORAR")))))))))))))))))))))</f>
        <v>ALTA</v>
      </c>
      <c r="AY81" s="261" t="s">
        <v>315</v>
      </c>
      <c r="AZ81" s="228"/>
      <c r="BA81" s="229"/>
      <c r="BB81" s="216"/>
      <c r="BC81" s="216"/>
      <c r="BD81" s="230"/>
      <c r="BE81" s="230"/>
      <c r="BF81" s="230"/>
      <c r="BG81" s="227"/>
      <c r="BH81" s="276"/>
      <c r="BI81" s="216"/>
      <c r="BJ81" s="216"/>
      <c r="BK81" s="216"/>
      <c r="BL81" s="216"/>
      <c r="BM81" s="216"/>
      <c r="BN81" s="216"/>
      <c r="BO81" s="216"/>
      <c r="BP81" s="216"/>
      <c r="BQ81" s="216"/>
      <c r="BR81" s="216"/>
      <c r="BS81" s="216"/>
      <c r="BT81" s="216"/>
      <c r="BU81" s="216"/>
      <c r="BV81" s="216"/>
      <c r="BW81" s="216"/>
      <c r="BX81" s="216"/>
      <c r="BY81" s="216"/>
      <c r="BZ81" s="216"/>
      <c r="CA81" s="216"/>
      <c r="CB81" s="216"/>
      <c r="CC81" s="216"/>
      <c r="CD81" s="216"/>
      <c r="CE81" s="216"/>
      <c r="CF81" s="216"/>
      <c r="CG81" s="216"/>
      <c r="CH81" s="216"/>
      <c r="CI81" s="216"/>
      <c r="CJ81" s="216"/>
      <c r="CK81" s="216"/>
      <c r="CL81" s="216"/>
    </row>
    <row r="82" spans="1:90" s="231" customFormat="1" ht="106" customHeight="1">
      <c r="A82" s="262"/>
      <c r="B82" s="277"/>
      <c r="C82" s="278"/>
      <c r="D82" s="278"/>
      <c r="E82" s="278"/>
      <c r="F82" s="278"/>
      <c r="G82" s="279"/>
      <c r="H82" s="276"/>
      <c r="I82" s="276"/>
      <c r="J82" s="276"/>
      <c r="K82" s="276"/>
      <c r="L82" s="276"/>
      <c r="M82" s="276"/>
      <c r="N82" s="276"/>
      <c r="O82" s="266"/>
      <c r="P82" s="266"/>
      <c r="Q82" s="266"/>
      <c r="R82" s="266"/>
      <c r="S82" s="267"/>
      <c r="T82" s="268"/>
      <c r="U82" s="269"/>
      <c r="V82" s="270"/>
      <c r="W82" s="271"/>
      <c r="X82" s="268"/>
      <c r="Y82" s="272"/>
      <c r="Z82" s="273"/>
      <c r="AA82" s="273"/>
      <c r="AB82" s="274"/>
      <c r="AC82" s="217">
        <v>2</v>
      </c>
      <c r="AD82" s="218"/>
      <c r="AE82" s="219" t="s">
        <v>1218</v>
      </c>
      <c r="AF82" s="219" t="s">
        <v>1216</v>
      </c>
      <c r="AG82" s="219" t="s">
        <v>941</v>
      </c>
      <c r="AH82" s="219"/>
      <c r="AI82" s="220" t="str">
        <f t="shared" si="54"/>
        <v>Probabilidad</v>
      </c>
      <c r="AJ82" s="221" t="s">
        <v>292</v>
      </c>
      <c r="AK82" s="221" t="s">
        <v>297</v>
      </c>
      <c r="AL82" s="222" t="str">
        <f t="shared" si="55"/>
        <v>40%</v>
      </c>
      <c r="AM82" s="221" t="s">
        <v>301</v>
      </c>
      <c r="AN82" s="221" t="s">
        <v>305</v>
      </c>
      <c r="AO82" s="221" t="s">
        <v>308</v>
      </c>
      <c r="AP82" s="223" t="str">
        <f>IF(ISBLANK(AA81),(IFERROR(IF(AND(AI81="Probabilidad",AI82="Probabilidad"),(AR81-(+AR81*AL82)),IF(AI82="Probabilidad",(T81-(+T81*AL82)),IF(AI82="Impacto",AR81,""))),""))," ")</f>
        <v xml:space="preserve"> </v>
      </c>
      <c r="AQ82" s="224" t="str">
        <f>IF(ISBLANK(AA81),(IFERROR(IF(AP82="","",IF(AP82&lt;=0.2,"Muy Baja",IF(AP82&lt;=0.4,"Baja",IF(AP82&lt;=0.6,"Media",IF(AP82&lt;=0.8,"Alta","Muy Alta"))))),""))," ")</f>
        <v xml:space="preserve"> </v>
      </c>
      <c r="AR82" s="223" t="str">
        <f t="shared" si="56"/>
        <v xml:space="preserve"> </v>
      </c>
      <c r="AS82" s="225" t="str">
        <f t="shared" si="57"/>
        <v/>
      </c>
      <c r="AT82" s="223" t="str">
        <f>IFERROR(IF(AND(AI81="Impacto",AI82="Impacto"),(AT81-(+AT81*AL82)),IF(AI82="Impacto",(X81-(+X81*AL82)),IF(AI82="Probabilidad",AT81,""))),"")</f>
        <v/>
      </c>
      <c r="AU82" s="226" t="str">
        <f t="shared" si="58"/>
        <v/>
      </c>
      <c r="AV82" s="273"/>
      <c r="AW82" s="275"/>
      <c r="AX82" s="274"/>
      <c r="AY82" s="261"/>
      <c r="AZ82" s="228"/>
      <c r="BA82" s="229"/>
      <c r="BB82" s="216"/>
      <c r="BC82" s="216"/>
      <c r="BD82" s="230"/>
      <c r="BE82" s="230"/>
      <c r="BF82" s="230"/>
      <c r="BG82" s="227"/>
      <c r="BH82" s="276"/>
      <c r="BI82" s="216"/>
      <c r="BJ82" s="216"/>
      <c r="BK82" s="216"/>
      <c r="BL82" s="216"/>
      <c r="BM82" s="216"/>
      <c r="BN82" s="216"/>
      <c r="BO82" s="216"/>
      <c r="BP82" s="216"/>
      <c r="BQ82" s="216"/>
      <c r="BR82" s="216"/>
      <c r="BS82" s="216"/>
      <c r="BT82" s="216"/>
      <c r="BU82" s="216"/>
      <c r="BV82" s="216"/>
      <c r="BW82" s="216"/>
      <c r="BX82" s="216"/>
      <c r="BY82" s="216"/>
      <c r="BZ82" s="216"/>
      <c r="CA82" s="216"/>
      <c r="CB82" s="216"/>
      <c r="CC82" s="216"/>
      <c r="CD82" s="216"/>
      <c r="CE82" s="216"/>
      <c r="CF82" s="216"/>
      <c r="CG82" s="216"/>
      <c r="CH82" s="216"/>
      <c r="CI82" s="216"/>
      <c r="CJ82" s="216"/>
      <c r="CK82" s="216"/>
      <c r="CL82" s="216"/>
    </row>
    <row r="83" spans="1:90" s="231" customFormat="1" ht="14.5" customHeight="1">
      <c r="A83" s="262"/>
      <c r="B83" s="277"/>
      <c r="C83" s="278"/>
      <c r="D83" s="278"/>
      <c r="E83" s="278"/>
      <c r="F83" s="278"/>
      <c r="G83" s="279"/>
      <c r="H83" s="276"/>
      <c r="I83" s="276"/>
      <c r="J83" s="276"/>
      <c r="K83" s="276"/>
      <c r="L83" s="276"/>
      <c r="M83" s="276"/>
      <c r="N83" s="276"/>
      <c r="O83" s="266"/>
      <c r="P83" s="266"/>
      <c r="Q83" s="266"/>
      <c r="R83" s="266"/>
      <c r="S83" s="267"/>
      <c r="T83" s="268"/>
      <c r="U83" s="269"/>
      <c r="V83" s="270"/>
      <c r="W83" s="271"/>
      <c r="X83" s="268"/>
      <c r="Y83" s="272"/>
      <c r="Z83" s="273"/>
      <c r="AA83" s="273"/>
      <c r="AB83" s="274"/>
      <c r="AC83" s="217">
        <v>3</v>
      </c>
      <c r="AD83" s="218"/>
      <c r="AE83" s="219"/>
      <c r="AF83" s="219"/>
      <c r="AG83" s="219"/>
      <c r="AH83" s="219"/>
      <c r="AI83" s="220" t="str">
        <f t="shared" si="54"/>
        <v/>
      </c>
      <c r="AJ83" s="221"/>
      <c r="AK83" s="221"/>
      <c r="AL83" s="222" t="str">
        <f t="shared" si="55"/>
        <v/>
      </c>
      <c r="AM83" s="221"/>
      <c r="AN83" s="221"/>
      <c r="AO83" s="221"/>
      <c r="AP83" s="223" t="str">
        <f>IF(ISBLANK(AA81),(IFERROR(IF(AND(AI82="Probabilidad",AI83="Probabilidad"),(AR82-(+AR82*AL83)),IF(AND(AI82="Impacto",AI83="Probabilidad"),(AR81-(+AR81*AL83)),IF(AI83="Impacto",AR82,""))),""))," ")</f>
        <v xml:space="preserve"> </v>
      </c>
      <c r="AQ83" s="224" t="str">
        <f>IF(ISBLANK(AA81),(IFERROR(IF(AP83="","",IF(AP83&lt;=0.2,"Muy Baja",IF(AP83&lt;=0.4,"Baja",IF(AP83&lt;=0.6,"Media",IF(AP83&lt;=0.8,"Alta","Muy Alta"))))),""))," ")</f>
        <v xml:space="preserve"> </v>
      </c>
      <c r="AR83" s="223" t="str">
        <f t="shared" si="56"/>
        <v xml:space="preserve"> </v>
      </c>
      <c r="AS83" s="225" t="str">
        <f t="shared" si="57"/>
        <v/>
      </c>
      <c r="AT83" s="223" t="str">
        <f>IFERROR(IF(AND(AI82="Impacto",AI83="Impacto"),(AT82-(+AT82*AL83)),IF(AND(AI82="Probabilidad",AI83="Impacto"),(AT81-(+AT81*AL83)),IF(AI83="Probabilidad",AT82,""))),"")</f>
        <v/>
      </c>
      <c r="AU83" s="226" t="str">
        <f t="shared" si="58"/>
        <v/>
      </c>
      <c r="AV83" s="273"/>
      <c r="AW83" s="275"/>
      <c r="AX83" s="274"/>
      <c r="AY83" s="261"/>
      <c r="AZ83" s="228"/>
      <c r="BA83" s="229"/>
      <c r="BB83" s="216"/>
      <c r="BC83" s="216"/>
      <c r="BD83" s="230"/>
      <c r="BE83" s="230"/>
      <c r="BF83" s="230"/>
      <c r="BG83" s="227"/>
      <c r="BH83" s="276"/>
      <c r="BI83" s="216"/>
      <c r="BJ83" s="216"/>
      <c r="BK83" s="216"/>
      <c r="BL83" s="216"/>
      <c r="BM83" s="216"/>
      <c r="BN83" s="216"/>
      <c r="BO83" s="216"/>
      <c r="BP83" s="216"/>
      <c r="BQ83" s="216"/>
      <c r="BR83" s="216"/>
      <c r="BS83" s="216"/>
      <c r="BT83" s="216"/>
      <c r="BU83" s="216"/>
      <c r="BV83" s="216"/>
      <c r="BW83" s="216"/>
      <c r="BX83" s="216"/>
      <c r="BY83" s="216"/>
      <c r="BZ83" s="216"/>
      <c r="CA83" s="216"/>
      <c r="CB83" s="216"/>
      <c r="CC83" s="216"/>
      <c r="CD83" s="216"/>
      <c r="CE83" s="216"/>
      <c r="CF83" s="216"/>
      <c r="CG83" s="216"/>
      <c r="CH83" s="216"/>
      <c r="CI83" s="216"/>
      <c r="CJ83" s="216"/>
      <c r="CK83" s="216"/>
      <c r="CL83" s="216"/>
    </row>
    <row r="84" spans="1:90" s="231" customFormat="1" ht="14.5" customHeight="1">
      <c r="A84" s="262"/>
      <c r="B84" s="277"/>
      <c r="C84" s="278"/>
      <c r="D84" s="278"/>
      <c r="E84" s="278"/>
      <c r="F84" s="278"/>
      <c r="G84" s="279"/>
      <c r="H84" s="276"/>
      <c r="I84" s="276"/>
      <c r="J84" s="276"/>
      <c r="K84" s="276"/>
      <c r="L84" s="276"/>
      <c r="M84" s="276"/>
      <c r="N84" s="276"/>
      <c r="O84" s="266"/>
      <c r="P84" s="266"/>
      <c r="Q84" s="266"/>
      <c r="R84" s="266"/>
      <c r="S84" s="267"/>
      <c r="T84" s="268"/>
      <c r="U84" s="269"/>
      <c r="V84" s="270"/>
      <c r="W84" s="271"/>
      <c r="X84" s="268"/>
      <c r="Y84" s="272"/>
      <c r="Z84" s="273"/>
      <c r="AA84" s="273"/>
      <c r="AB84" s="274"/>
      <c r="AC84" s="217">
        <v>4</v>
      </c>
      <c r="AD84" s="218"/>
      <c r="AE84" s="219"/>
      <c r="AF84" s="219"/>
      <c r="AG84" s="219"/>
      <c r="AH84" s="219"/>
      <c r="AI84" s="220" t="str">
        <f t="shared" si="54"/>
        <v/>
      </c>
      <c r="AJ84" s="221"/>
      <c r="AK84" s="221"/>
      <c r="AL84" s="222" t="str">
        <f t="shared" si="55"/>
        <v/>
      </c>
      <c r="AM84" s="221"/>
      <c r="AN84" s="221"/>
      <c r="AO84" s="221"/>
      <c r="AP84" s="223" t="str">
        <f>IF(ISBLANK(AA81),(IFERROR(IF(AND(AI83="Probabilidad",AI84="Probabilidad"),(AR83-(+AR83*AL84)),IF(AND(AI83="Impacto",AI84="Probabilidad"),(AR82-(+AR82*AL84)),IF(AI84="Impacto",AR83,""))),""))," ")</f>
        <v xml:space="preserve"> </v>
      </c>
      <c r="AQ84" s="224" t="str">
        <f>IF(ISBLANK(AA81),(IFERROR(IF(AP84="","",IF(AP84&lt;=0.2,"Muy Baja",IF(AP84&lt;=0.4,"Baja",IF(AP84&lt;=0.6,"Media",IF(AP84&lt;=0.8,"Alta","Muy Alta"))))),""))," ")</f>
        <v xml:space="preserve"> </v>
      </c>
      <c r="AR84" s="223" t="str">
        <f t="shared" si="56"/>
        <v xml:space="preserve"> </v>
      </c>
      <c r="AS84" s="225" t="str">
        <f t="shared" si="57"/>
        <v/>
      </c>
      <c r="AT84" s="223" t="str">
        <f>IFERROR(IF(AND(AI83="Impacto",AI84="Impacto"),(AT83-(+AT83*AL84)),IF(AND(AI83="Probabilidad",AI84="Impacto"),(AT82-(+AT82*AL84)),IF(AI84="Probabilidad",AT83,""))),"")</f>
        <v/>
      </c>
      <c r="AU84" s="226" t="str">
        <f t="shared" si="58"/>
        <v/>
      </c>
      <c r="AV84" s="273"/>
      <c r="AW84" s="275"/>
      <c r="AX84" s="274"/>
      <c r="AY84" s="261"/>
      <c r="AZ84" s="228"/>
      <c r="BA84" s="229"/>
      <c r="BB84" s="216"/>
      <c r="BC84" s="216"/>
      <c r="BD84" s="230"/>
      <c r="BE84" s="230"/>
      <c r="BF84" s="230"/>
      <c r="BG84" s="227"/>
      <c r="BH84" s="276"/>
      <c r="BI84" s="216"/>
      <c r="BJ84" s="216"/>
      <c r="BK84" s="216"/>
      <c r="BL84" s="216"/>
      <c r="BM84" s="216"/>
      <c r="BN84" s="216"/>
      <c r="BO84" s="216"/>
      <c r="BP84" s="216"/>
      <c r="BQ84" s="216"/>
      <c r="BR84" s="216"/>
      <c r="BS84" s="216"/>
      <c r="BT84" s="216"/>
      <c r="BU84" s="216"/>
      <c r="BV84" s="216"/>
      <c r="BW84" s="216"/>
      <c r="BX84" s="216"/>
      <c r="BY84" s="216"/>
      <c r="BZ84" s="216"/>
      <c r="CA84" s="216"/>
      <c r="CB84" s="216"/>
      <c r="CC84" s="216"/>
      <c r="CD84" s="216"/>
      <c r="CE84" s="216"/>
      <c r="CF84" s="216"/>
      <c r="CG84" s="216"/>
      <c r="CH84" s="216"/>
      <c r="CI84" s="216"/>
      <c r="CJ84" s="216"/>
      <c r="CK84" s="216"/>
      <c r="CL84" s="216"/>
    </row>
    <row r="85" spans="1:90" s="231" customFormat="1" ht="14.5" customHeight="1">
      <c r="A85" s="262"/>
      <c r="B85" s="277"/>
      <c r="C85" s="278"/>
      <c r="D85" s="278"/>
      <c r="E85" s="278"/>
      <c r="F85" s="278"/>
      <c r="G85" s="279"/>
      <c r="H85" s="276"/>
      <c r="I85" s="276"/>
      <c r="J85" s="276"/>
      <c r="K85" s="276"/>
      <c r="L85" s="276"/>
      <c r="M85" s="276"/>
      <c r="N85" s="276"/>
      <c r="O85" s="266"/>
      <c r="P85" s="266"/>
      <c r="Q85" s="266"/>
      <c r="R85" s="266"/>
      <c r="S85" s="267"/>
      <c r="T85" s="268"/>
      <c r="U85" s="269"/>
      <c r="V85" s="270"/>
      <c r="W85" s="271"/>
      <c r="X85" s="268"/>
      <c r="Y85" s="272"/>
      <c r="Z85" s="273"/>
      <c r="AA85" s="273"/>
      <c r="AB85" s="274"/>
      <c r="AC85" s="217">
        <v>5</v>
      </c>
      <c r="AD85" s="218"/>
      <c r="AE85" s="219"/>
      <c r="AF85" s="219"/>
      <c r="AG85" s="219"/>
      <c r="AH85" s="219"/>
      <c r="AI85" s="220" t="str">
        <f t="shared" si="54"/>
        <v/>
      </c>
      <c r="AJ85" s="221"/>
      <c r="AK85" s="221"/>
      <c r="AL85" s="222" t="str">
        <f t="shared" si="55"/>
        <v/>
      </c>
      <c r="AM85" s="221"/>
      <c r="AN85" s="221"/>
      <c r="AO85" s="221"/>
      <c r="AP85" s="223" t="str">
        <f>IF(ISBLANK(AA81),(IFERROR(IF(AND(AI84="Probabilidad",AI85="Probabilidad"),(AR84-(+AR84*AL85)),IF(AND(AI84="Impacto",AI85="Probabilidad"),(AR83-(+AR83*AL85)),IF(AI85="Impacto",AR84,""))),""))," ")</f>
        <v xml:space="preserve"> </v>
      </c>
      <c r="AQ85" s="224" t="str">
        <f>IF(ISBLANK(AA81),(IFERROR(IF(AP85="","",IF(AP85&lt;=0.2,"Muy Baja",IF(AP85&lt;=0.4,"Baja",IF(AP85&lt;=0.6,"Media",IF(AP85&lt;=0.8,"Alta","Muy Alta"))))),""))," ")</f>
        <v xml:space="preserve"> </v>
      </c>
      <c r="AR85" s="223" t="str">
        <f t="shared" si="56"/>
        <v xml:space="preserve"> </v>
      </c>
      <c r="AS85" s="225" t="str">
        <f t="shared" si="57"/>
        <v/>
      </c>
      <c r="AT85" s="223" t="str">
        <f>IFERROR(IF(AND(AI84="Impacto",AI85="Impacto"),(AT84-(+AT84*AL85)),IF(AND(AI84="Probabilidad",AI85="Impacto"),(AT83-(+AT83*AL85)),IF(AI85="Probabilidad",AT84,""))),"")</f>
        <v/>
      </c>
      <c r="AU85" s="226" t="str">
        <f t="shared" si="58"/>
        <v/>
      </c>
      <c r="AV85" s="273"/>
      <c r="AW85" s="275"/>
      <c r="AX85" s="274"/>
      <c r="AY85" s="261"/>
      <c r="AZ85" s="228"/>
      <c r="BA85" s="229"/>
      <c r="BB85" s="216"/>
      <c r="BC85" s="216"/>
      <c r="BD85" s="230"/>
      <c r="BE85" s="230"/>
      <c r="BF85" s="230"/>
      <c r="BG85" s="227"/>
      <c r="BH85" s="276"/>
      <c r="BI85" s="216"/>
      <c r="BJ85" s="216"/>
      <c r="BK85" s="216"/>
      <c r="BL85" s="216"/>
      <c r="BM85" s="216"/>
      <c r="BN85" s="216"/>
      <c r="BO85" s="216"/>
      <c r="BP85" s="216"/>
      <c r="BQ85" s="216"/>
      <c r="BR85" s="216"/>
      <c r="BS85" s="216"/>
      <c r="BT85" s="216"/>
      <c r="BU85" s="216"/>
      <c r="BV85" s="216"/>
      <c r="BW85" s="216"/>
      <c r="BX85" s="216"/>
      <c r="BY85" s="216"/>
      <c r="BZ85" s="216"/>
      <c r="CA85" s="216"/>
      <c r="CB85" s="216"/>
      <c r="CC85" s="216"/>
      <c r="CD85" s="216"/>
      <c r="CE85" s="216"/>
      <c r="CF85" s="216"/>
      <c r="CG85" s="216"/>
      <c r="CH85" s="216"/>
      <c r="CI85" s="216"/>
      <c r="CJ85" s="216"/>
      <c r="CK85" s="216"/>
      <c r="CL85" s="216"/>
    </row>
    <row r="86" spans="1:90" s="231" customFormat="1" ht="14.5" customHeight="1">
      <c r="A86" s="262"/>
      <c r="B86" s="277"/>
      <c r="C86" s="278"/>
      <c r="D86" s="278"/>
      <c r="E86" s="278"/>
      <c r="F86" s="278"/>
      <c r="G86" s="279"/>
      <c r="H86" s="276"/>
      <c r="I86" s="276"/>
      <c r="J86" s="276"/>
      <c r="K86" s="276"/>
      <c r="L86" s="276"/>
      <c r="M86" s="276"/>
      <c r="N86" s="276"/>
      <c r="O86" s="266"/>
      <c r="P86" s="266"/>
      <c r="Q86" s="266"/>
      <c r="R86" s="266"/>
      <c r="S86" s="267"/>
      <c r="T86" s="268"/>
      <c r="U86" s="269"/>
      <c r="V86" s="270"/>
      <c r="W86" s="271"/>
      <c r="X86" s="268"/>
      <c r="Y86" s="272"/>
      <c r="Z86" s="273"/>
      <c r="AA86" s="273"/>
      <c r="AB86" s="274"/>
      <c r="AC86" s="217">
        <v>6</v>
      </c>
      <c r="AD86" s="218"/>
      <c r="AE86" s="219"/>
      <c r="AF86" s="219"/>
      <c r="AG86" s="219"/>
      <c r="AH86" s="219"/>
      <c r="AI86" s="220" t="str">
        <f t="shared" si="54"/>
        <v/>
      </c>
      <c r="AJ86" s="221"/>
      <c r="AK86" s="221"/>
      <c r="AL86" s="222" t="str">
        <f t="shared" si="55"/>
        <v/>
      </c>
      <c r="AM86" s="221"/>
      <c r="AN86" s="221"/>
      <c r="AO86" s="221"/>
      <c r="AP86" s="223" t="str">
        <f>IF(ISBLANK(AA81),(IFERROR(IF(AND(AI84="Probabilidad",AI86="Probabilidad"),(AR84-(+AR84*AL86)),IF(AND(AI84="Impacto",AI86="Probabilidad"),(AR83-(+AR83*AL86)),IF(AI86="Impacto",AR84,""))),""))," ")</f>
        <v xml:space="preserve"> </v>
      </c>
      <c r="AQ86" s="224" t="str">
        <f>IF(ISBLANK(AA81),(IFERROR(IF(AP86="","",IF(AP86&lt;=0.2,"Muy Baja",IF(AP86&lt;=0.4,"Baja",IF(AP86&lt;=0.6,"Media",IF(AP86&lt;=0.8,"Alta","Muy Alta"))))),"")), " ")</f>
        <v xml:space="preserve"> </v>
      </c>
      <c r="AR86" s="223" t="str">
        <f t="shared" si="56"/>
        <v xml:space="preserve"> </v>
      </c>
      <c r="AS86" s="225" t="str">
        <f t="shared" si="57"/>
        <v/>
      </c>
      <c r="AT86" s="223" t="str">
        <f>IFERROR(IF(AND(AI85="Impacto",AI86="Impacto"),(AT84-(+AT85*AL86)),IF(AND(AI84="Probabilidad",AI86="Impacto"),(AT83-(+AT83*AL86)),IF(AI86="Probabilidad",AT84,""))),"")</f>
        <v/>
      </c>
      <c r="AU86" s="226" t="str">
        <f t="shared" si="58"/>
        <v/>
      </c>
      <c r="AV86" s="273"/>
      <c r="AW86" s="275"/>
      <c r="AX86" s="274"/>
      <c r="AY86" s="261"/>
      <c r="AZ86" s="228"/>
      <c r="BA86" s="229"/>
      <c r="BB86" s="216"/>
      <c r="BC86" s="216"/>
      <c r="BD86" s="230"/>
      <c r="BE86" s="230"/>
      <c r="BF86" s="230"/>
      <c r="BG86" s="227"/>
      <c r="BH86" s="276"/>
      <c r="BI86" s="216"/>
      <c r="BJ86" s="216"/>
      <c r="BK86" s="216"/>
      <c r="BL86" s="216"/>
      <c r="BM86" s="216"/>
      <c r="BN86" s="216"/>
      <c r="BO86" s="216"/>
      <c r="BP86" s="216"/>
      <c r="BQ86" s="216"/>
      <c r="BR86" s="216"/>
      <c r="BS86" s="216"/>
      <c r="BT86" s="216"/>
      <c r="BU86" s="216"/>
      <c r="BV86" s="216"/>
      <c r="BW86" s="216"/>
      <c r="BX86" s="216"/>
      <c r="BY86" s="216"/>
      <c r="BZ86" s="216"/>
      <c r="CA86" s="216"/>
      <c r="CB86" s="216"/>
      <c r="CC86" s="216"/>
      <c r="CD86" s="216"/>
      <c r="CE86" s="216"/>
      <c r="CF86" s="216"/>
      <c r="CG86" s="216"/>
      <c r="CH86" s="216"/>
      <c r="CI86" s="216"/>
      <c r="CJ86" s="216"/>
      <c r="CK86" s="216"/>
      <c r="CL86" s="216"/>
    </row>
    <row r="87" spans="1:90" s="231" customFormat="1" ht="108" hidden="1" customHeight="1">
      <c r="A87" s="262">
        <v>14</v>
      </c>
      <c r="B87" s="277" t="s">
        <v>1058</v>
      </c>
      <c r="C87" s="278" t="s">
        <v>1059</v>
      </c>
      <c r="D87" s="278"/>
      <c r="E87" s="278"/>
      <c r="F87" s="278" t="s">
        <v>1478</v>
      </c>
      <c r="G87" s="279" t="str">
        <f t="shared" si="48"/>
        <v>Posibilidad de afectación Económica y Reputacional por Falta de seguimiento a las investigaciones programadas debido a la inorportunidad en la ejecución de las actividades previstas en el Plan anual de Investigaciones</v>
      </c>
      <c r="H87" s="276" t="s">
        <v>1097</v>
      </c>
      <c r="I87" s="276" t="s">
        <v>1222</v>
      </c>
      <c r="J87" s="276" t="s">
        <v>1223</v>
      </c>
      <c r="K87" s="276" t="str">
        <f t="shared" ref="K87" si="67">CONCATENATE("Posibilidad de afectación"," ",H87," por ",I87," ",J87)</f>
        <v>Posibilidad de afectación Económica y Reputacional por Falta de seguimiento a las investigaciones programadas debido a la inorportunidad en la ejecución de las actividades previstas en el Plan anual de Investigaciones</v>
      </c>
      <c r="L87" s="276" t="s">
        <v>101</v>
      </c>
      <c r="M87" s="276" t="s">
        <v>809</v>
      </c>
      <c r="N87" s="276">
        <v>20</v>
      </c>
      <c r="O87" s="266"/>
      <c r="P87" s="266"/>
      <c r="Q87" s="266"/>
      <c r="R87" s="266"/>
      <c r="S87" s="267" t="str">
        <f t="shared" ref="S87" si="68">IF(ISBLANK(Z87),(IF(N87&lt;=0,"",IF(N87&lt;=2,"Muy Baja",IF(N87&lt;=24,"Baja",IF(N87&lt;=500,"Media",IF(N87&lt;=5000,"Alta","Muy Alta"))))))," ")</f>
        <v>Baja</v>
      </c>
      <c r="T87" s="268">
        <f t="shared" ref="T87" si="69">IF(ISBLANK(Z87),(IF(S87="","",IF(S87="Muy Baja",20%,IF(S87="Baja",40%,IF(S87="Media",60%,IF(S87="Alta",80%,IF(S87="Muy Alta",100%,0)))))))," ")</f>
        <v>0.4</v>
      </c>
      <c r="U87" s="269" t="s">
        <v>286</v>
      </c>
      <c r="V87" s="270" t="str">
        <f>IF(U87&gt;0,IF(NOT(ISERROR(MATCH(U87,'Listados Datos'!$N$3:$N$4,0))),'Listados Datos'!$N$6&amp;"Por favor no seleccionar este criterios de impacto (Afectación Económica o presupuestal y/o Pérdida Reputacional)",'Listados Datos'!$N$7),"")</f>
        <v>✔</v>
      </c>
      <c r="W87" s="271" t="str">
        <f>IF(OR(U87='Listados Datos'!$R$3,U87='Listados Datos'!$S$3),"Leve",IF(OR(U87='Listados Datos'!$R$4,U87='Listados Datos'!$S$4),"Menor",IF(OR(U87='Listados Datos'!$R$5,U87='Listados Datos'!$S$5),"Moderado",IF(OR(U87='Listados Datos'!$R$6,U87='Listados Datos'!$S$6),"Mayor",IF(OR(U87='Listados Datos'!$R$7,U87='Listados Datos'!$S$7),"Catastrófico","")))))</f>
        <v>Moderado</v>
      </c>
      <c r="X87" s="268">
        <f>IF(W87="","",IF(W87="Leve",20%,IF(W87="Menor",40%,IF(W87="Moderado",60%,IF(W87="Mayor",80%,IF(W87="Catastrófico",100%,0))))))</f>
        <v>0.6</v>
      </c>
      <c r="Y87" s="272" t="str">
        <f>IF(OR(AND(S87="Muy Baja",W87="Leve"),AND(S87="Muy Baja",W87="Menor"),AND(S87="Baja",W87="Leve")),"Bajo",IF(OR(AND(S87="Muy baja",W87="Moderado"),AND(S87="Baja",W87="Menor"),AND(S87="Baja",W87="Moderado"),AND(S87="Media",W87="Leve"),AND(S87="Media",W87="Menor"),AND(S87="Media",W87="Moderado"),AND(S87="Alta",W87="Leve"),AND(S87="Alta",W87="Menor")),"Moderado",IF(OR(AND(S87="Muy Baja",W87="Mayor"),AND(S87="Baja",W87="Mayor"),AND(S87="Media",W87="Mayor"),AND(S87="Alta",W87="Moderado"),AND(S87="Alta",W87="Mayor"),AND(S87="Muy Alta",W87="Leve"),AND(S87="Muy Alta",W87="Menor"),AND(S87="Muy Alta",W87="Moderado"),AND(S87="Muy Alta",W87="Mayor")),"Alto",IF(OR(AND(S87="Muy Baja",W87="Catastrófico"),AND(S87="Baja",W87="Catastrófico"),AND(S87="Media",W87="Catastrófico"),AND(S87="Alta",W87="Catastrófico"),AND(S87="Muy Alta",W87="Catastrófico")),"Extremo",""))))</f>
        <v>Moderado</v>
      </c>
      <c r="Z87" s="273"/>
      <c r="AA87" s="273"/>
      <c r="AB87" s="274" t="str">
        <f t="shared" ref="AB87" si="70">IF(AND(Z87="Rara Vez",AA87="Insignificante"),("BAJA"),IF(AND(Z87="Rara Vez",AA87="Menor"),("BAJA"),IF(AND(Z87="Rara Vez",AA87="Moderado"),("MODERADA"),IF(AND(Z87="Rara Vez",AA87="Mayor"),("ALTA"),IF(AND(Z87="Improbable",AA87="Insignificante"),("BAJA"),IF(AND(Z87="Improbable",AA87="Menor"),("BAJA"),IF(AND(Z87="Improbable",AA87="Moderado"),("MODERADA"),IF(AND(Z87="Improbable",AA87="Mayor"),("ALTA"),IF(AND(Z87="Posible",AA87="Insignificante"),("BAJA"),IF(AND(Z87="Posible",AA87="Menor"),("MODERADA"),IF(AND(Z87="Posible",AA87="Moderado"),("ALTA"),IF(AND(Z87="Posible",AA87="Mayor"),("EXTREMA"),IF(AND(Z87="Probable",AA87="Insignificante"),("MODERADA"),IF(AND(Z87="Probable",AA87="Menor"),("ALTA"),IF(AND(Z87="Probable",AA87="Moderado"),("ALTA"),IF(AND(Z87="Probable",AA87="Mayor"),("EXTREMA"),IF(AND(Z87="Casi Seguro",AA87="Insignificante"),("ALTA"),IF(AND(Z87="Casi Seguro",AA87="Menor"),("ALTA"),IF(AND(Z87="Casi Seguro",AA87="Moderado"),("EXTREMA"),IF(AND(Z87="Casi Seguro",AA87="Mayor"),("EXTREMA"),IF(AA87="Catastrófico","EXTREMA","VALORAR")))))))))))))))))))))</f>
        <v>VALORAR</v>
      </c>
      <c r="AC87" s="217">
        <v>1</v>
      </c>
      <c r="AD87" s="218"/>
      <c r="AE87" s="219" t="s">
        <v>1121</v>
      </c>
      <c r="AF87" s="219" t="s">
        <v>1122</v>
      </c>
      <c r="AG87" s="219" t="s">
        <v>938</v>
      </c>
      <c r="AH87" s="219"/>
      <c r="AI87" s="220" t="str">
        <f t="shared" si="54"/>
        <v>Probabilidad</v>
      </c>
      <c r="AJ87" s="221" t="s">
        <v>292</v>
      </c>
      <c r="AK87" s="221" t="s">
        <v>297</v>
      </c>
      <c r="AL87" s="222" t="str">
        <f t="shared" si="55"/>
        <v>40%</v>
      </c>
      <c r="AM87" s="221" t="s">
        <v>301</v>
      </c>
      <c r="AN87" s="221" t="s">
        <v>305</v>
      </c>
      <c r="AO87" s="221"/>
      <c r="AP87" s="223">
        <f>IF(ISBLANK(AA87),(IFERROR(IF(AI87="Probabilidad",(T87-(+T87*AL87)),IF(AI87="Impacto",T87,"")),""))," ")</f>
        <v>0.24</v>
      </c>
      <c r="AQ87" s="224" t="str">
        <f>IF(ISBLANK(AA87), (IFERROR(IF(AP87="","",IF(AP87&lt;=0.2,"Muy Baja",IF(AP87&lt;=0.4,"Baja",IF(AP87&lt;=0.6,"Media",IF(AP87&lt;=0.8,"Alta","Muy Alta"))))),""))," ")</f>
        <v>Baja</v>
      </c>
      <c r="AR87" s="223">
        <f t="shared" si="56"/>
        <v>0.24</v>
      </c>
      <c r="AS87" s="225" t="str">
        <f t="shared" si="57"/>
        <v>Moderado</v>
      </c>
      <c r="AT87" s="223">
        <f>IFERROR(IF(AI87="Impacto",(X87-(+X87*AL87)),IF(AI87="Probabilidad",X87,"")),"")</f>
        <v>0.6</v>
      </c>
      <c r="AU87" s="226" t="str">
        <f t="shared" si="58"/>
        <v>Moderado</v>
      </c>
      <c r="AV87" s="273"/>
      <c r="AW87" s="275" t="str">
        <f>IF(ISBLANK(AA87), " ", AA87)</f>
        <v xml:space="preserve"> </v>
      </c>
      <c r="AX87" s="274" t="str">
        <f t="shared" ref="AX87" si="71">IF(AND(AV87="Rara Vez",AW87="Insignificante"),("BAJA"),IF(AND(AV87="Rara Vez",AW87="Menor"),("BAJA"),IF(AND(AV87="Rara Vez",AW87="Moderado"),("MODERADA"),IF(AND(AV87="Rara Vez",AW87="Mayor"),("ALTA"),IF(AND(AV87="Improbable",AW87="Insignificante"),("BAJA"),IF(AND(AV87="Improbable",AW87="Menor"),("BAJA"),IF(AND(AV87="Improbable",AW87="Moderado"),("MODERADA"),IF(AND(AV87="Improbable",AW87="Mayor"),("ALTA"),IF(AND(AV87="Posible",AW87="Insignificante"),("BAJA"),IF(AND(AV87="Posible",AW87="Menor"),("MODERADA"),IF(AND(AV87="Posible",AW87="Moderado"),("ALTA"),IF(AND(AV87="Posible",AW87="Mayor"),("EXTREMA"),IF(AND(AV87="Probable",AW87="Insignificante"),("MODERADA"),IF(AND(AV87="Probable",AW87="Menor"),("ALTA"),IF(AND(AV87="Probable",AW87="Moderado"),("ALTA"),IF(AND(AV87="Probable",AW87="Mayor"),("EXTREMA"),IF(AND(AV87="Casi Seguro",AW87="Insignificante"),("ALTA"),IF(AND(AV87="Casi Seguro",AW87="Menor"),("ALTA"),IF(AND(AV87="Casi Seguro",AW87="Moderado"),("EXTREMA"),IF(AND(AV87="Casi Seguro",AW87="Mayor"),("EXTREMA"),IF(AW87="Catastrófico","EXTREMA","VALORAR")))))))))))))))))))))</f>
        <v>VALORAR</v>
      </c>
      <c r="AY87" s="261" t="s">
        <v>314</v>
      </c>
      <c r="AZ87" s="228"/>
      <c r="BA87" s="229"/>
      <c r="BB87" s="216"/>
      <c r="BC87" s="216"/>
      <c r="BD87" s="230"/>
      <c r="BE87" s="230"/>
      <c r="BF87" s="230"/>
      <c r="BG87" s="227"/>
      <c r="BH87" s="276"/>
      <c r="BI87" s="216"/>
      <c r="BJ87" s="216"/>
      <c r="BK87" s="216"/>
      <c r="BL87" s="216"/>
      <c r="BM87" s="216"/>
      <c r="BN87" s="216"/>
      <c r="BO87" s="216"/>
      <c r="BP87" s="216"/>
      <c r="BQ87" s="216"/>
      <c r="BR87" s="216"/>
      <c r="BS87" s="216"/>
      <c r="BT87" s="216"/>
      <c r="BU87" s="216"/>
      <c r="BV87" s="216"/>
      <c r="BW87" s="216"/>
      <c r="BX87" s="216"/>
      <c r="BY87" s="216"/>
      <c r="BZ87" s="216"/>
      <c r="CA87" s="216"/>
      <c r="CB87" s="216"/>
      <c r="CC87" s="216"/>
      <c r="CD87" s="216"/>
      <c r="CE87" s="216"/>
      <c r="CF87" s="216"/>
      <c r="CG87" s="216"/>
      <c r="CH87" s="216"/>
      <c r="CI87" s="216"/>
      <c r="CJ87" s="216"/>
      <c r="CK87" s="216"/>
      <c r="CL87" s="216"/>
    </row>
    <row r="88" spans="1:90" s="231" customFormat="1" ht="14.5" hidden="1" customHeight="1">
      <c r="A88" s="262"/>
      <c r="B88" s="277"/>
      <c r="C88" s="278"/>
      <c r="D88" s="278"/>
      <c r="E88" s="278"/>
      <c r="F88" s="278"/>
      <c r="G88" s="279"/>
      <c r="H88" s="276"/>
      <c r="I88" s="276"/>
      <c r="J88" s="276"/>
      <c r="K88" s="276"/>
      <c r="L88" s="276"/>
      <c r="M88" s="276"/>
      <c r="N88" s="276"/>
      <c r="O88" s="266"/>
      <c r="P88" s="266"/>
      <c r="Q88" s="266"/>
      <c r="R88" s="266"/>
      <c r="S88" s="267"/>
      <c r="T88" s="268"/>
      <c r="U88" s="269"/>
      <c r="V88" s="270"/>
      <c r="W88" s="271"/>
      <c r="X88" s="268"/>
      <c r="Y88" s="272"/>
      <c r="Z88" s="273"/>
      <c r="AA88" s="273"/>
      <c r="AB88" s="274"/>
      <c r="AC88" s="217">
        <v>2</v>
      </c>
      <c r="AD88" s="218"/>
      <c r="AE88" s="219"/>
      <c r="AF88" s="219"/>
      <c r="AG88" s="219"/>
      <c r="AH88" s="219"/>
      <c r="AI88" s="220" t="str">
        <f t="shared" si="54"/>
        <v/>
      </c>
      <c r="AJ88" s="221"/>
      <c r="AK88" s="221"/>
      <c r="AL88" s="222" t="str">
        <f t="shared" si="55"/>
        <v/>
      </c>
      <c r="AM88" s="221"/>
      <c r="AN88" s="221"/>
      <c r="AO88" s="221"/>
      <c r="AP88" s="223" t="str">
        <f>IF(ISBLANK(AA87),(IFERROR(IF(AND(AI87="Probabilidad",AI88="Probabilidad"),(AR87-(+AR87*AL88)),IF(AI88="Probabilidad",(T87-(+T87*AL88)),IF(AI88="Impacto",AR87,""))),""))," ")</f>
        <v/>
      </c>
      <c r="AQ88" s="224" t="str">
        <f>IF(ISBLANK(AA87),(IFERROR(IF(AP88="","",IF(AP88&lt;=0.2,"Muy Baja",IF(AP88&lt;=0.4,"Baja",IF(AP88&lt;=0.6,"Media",IF(AP88&lt;=0.8,"Alta","Muy Alta"))))),""))," ")</f>
        <v/>
      </c>
      <c r="AR88" s="223" t="str">
        <f t="shared" si="56"/>
        <v/>
      </c>
      <c r="AS88" s="225" t="str">
        <f t="shared" si="57"/>
        <v/>
      </c>
      <c r="AT88" s="223" t="str">
        <f>IFERROR(IF(AND(AI87="Impacto",AI88="Impacto"),(AT87-(+AT87*AL88)),IF(AI88="Impacto",(X87-(+X87*AL88)),IF(AI88="Probabilidad",AT87,""))),"")</f>
        <v/>
      </c>
      <c r="AU88" s="226" t="str">
        <f t="shared" si="58"/>
        <v/>
      </c>
      <c r="AV88" s="273"/>
      <c r="AW88" s="275"/>
      <c r="AX88" s="274"/>
      <c r="AY88" s="261"/>
      <c r="AZ88" s="228"/>
      <c r="BA88" s="229"/>
      <c r="BB88" s="216"/>
      <c r="BC88" s="216"/>
      <c r="BD88" s="230"/>
      <c r="BE88" s="230"/>
      <c r="BF88" s="230"/>
      <c r="BG88" s="227"/>
      <c r="BH88" s="276"/>
      <c r="BI88" s="216"/>
      <c r="BJ88" s="216"/>
      <c r="BK88" s="216"/>
      <c r="BL88" s="216"/>
      <c r="BM88" s="216"/>
      <c r="BN88" s="216"/>
      <c r="BO88" s="216"/>
      <c r="BP88" s="216"/>
      <c r="BQ88" s="216"/>
      <c r="BR88" s="216"/>
      <c r="BS88" s="216"/>
      <c r="BT88" s="216"/>
      <c r="BU88" s="216"/>
      <c r="BV88" s="216"/>
      <c r="BW88" s="216"/>
      <c r="BX88" s="216"/>
      <c r="BY88" s="216"/>
      <c r="BZ88" s="216"/>
      <c r="CA88" s="216"/>
      <c r="CB88" s="216"/>
      <c r="CC88" s="216"/>
      <c r="CD88" s="216"/>
      <c r="CE88" s="216"/>
      <c r="CF88" s="216"/>
      <c r="CG88" s="216"/>
      <c r="CH88" s="216"/>
      <c r="CI88" s="216"/>
      <c r="CJ88" s="216"/>
      <c r="CK88" s="216"/>
      <c r="CL88" s="216"/>
    </row>
    <row r="89" spans="1:90" s="231" customFormat="1" ht="14.5" hidden="1" customHeight="1">
      <c r="A89" s="262"/>
      <c r="B89" s="277"/>
      <c r="C89" s="278"/>
      <c r="D89" s="278"/>
      <c r="E89" s="278"/>
      <c r="F89" s="278"/>
      <c r="G89" s="279"/>
      <c r="H89" s="276"/>
      <c r="I89" s="276"/>
      <c r="J89" s="276"/>
      <c r="K89" s="276"/>
      <c r="L89" s="276"/>
      <c r="M89" s="276"/>
      <c r="N89" s="276"/>
      <c r="O89" s="266"/>
      <c r="P89" s="266"/>
      <c r="Q89" s="266"/>
      <c r="R89" s="266"/>
      <c r="S89" s="267"/>
      <c r="T89" s="268"/>
      <c r="U89" s="269"/>
      <c r="V89" s="270"/>
      <c r="W89" s="271"/>
      <c r="X89" s="268"/>
      <c r="Y89" s="272"/>
      <c r="Z89" s="273"/>
      <c r="AA89" s="273"/>
      <c r="AB89" s="274"/>
      <c r="AC89" s="217">
        <v>3</v>
      </c>
      <c r="AD89" s="218"/>
      <c r="AE89" s="219"/>
      <c r="AF89" s="219"/>
      <c r="AG89" s="219"/>
      <c r="AH89" s="219"/>
      <c r="AI89" s="220" t="str">
        <f t="shared" si="54"/>
        <v/>
      </c>
      <c r="AJ89" s="221"/>
      <c r="AK89" s="221"/>
      <c r="AL89" s="222" t="str">
        <f t="shared" si="55"/>
        <v/>
      </c>
      <c r="AM89" s="221"/>
      <c r="AN89" s="221"/>
      <c r="AO89" s="221"/>
      <c r="AP89" s="223" t="str">
        <f>IF(ISBLANK(AA87),(IFERROR(IF(AND(AI88="Probabilidad",AI89="Probabilidad"),(AR88-(+AR88*AL89)),IF(AND(AI88="Impacto",AI89="Probabilidad"),(AR87-(+AR87*AL89)),IF(AI89="Impacto",AR88,""))),""))," ")</f>
        <v/>
      </c>
      <c r="AQ89" s="224" t="str">
        <f>IF(ISBLANK(AA87),(IFERROR(IF(AP89="","",IF(AP89&lt;=0.2,"Muy Baja",IF(AP89&lt;=0.4,"Baja",IF(AP89&lt;=0.6,"Media",IF(AP89&lt;=0.8,"Alta","Muy Alta"))))),""))," ")</f>
        <v/>
      </c>
      <c r="AR89" s="223" t="str">
        <f t="shared" si="56"/>
        <v/>
      </c>
      <c r="AS89" s="225" t="str">
        <f t="shared" si="57"/>
        <v/>
      </c>
      <c r="AT89" s="223" t="str">
        <f>IFERROR(IF(AND(AI88="Impacto",AI89="Impacto"),(AT88-(+AT88*AL89)),IF(AND(AI88="Probabilidad",AI89="Impacto"),(AT87-(+AT87*AL89)),IF(AI89="Probabilidad",AT88,""))),"")</f>
        <v/>
      </c>
      <c r="AU89" s="226" t="str">
        <f t="shared" si="58"/>
        <v/>
      </c>
      <c r="AV89" s="273"/>
      <c r="AW89" s="275"/>
      <c r="AX89" s="274"/>
      <c r="AY89" s="261"/>
      <c r="AZ89" s="228"/>
      <c r="BA89" s="229"/>
      <c r="BB89" s="216"/>
      <c r="BC89" s="216"/>
      <c r="BD89" s="230"/>
      <c r="BE89" s="230"/>
      <c r="BF89" s="230"/>
      <c r="BG89" s="227"/>
      <c r="BH89" s="276"/>
      <c r="BI89" s="216"/>
      <c r="BJ89" s="216"/>
      <c r="BK89" s="216"/>
      <c r="BL89" s="216"/>
      <c r="BM89" s="216"/>
      <c r="BN89" s="216"/>
      <c r="BO89" s="216"/>
      <c r="BP89" s="216"/>
      <c r="BQ89" s="216"/>
      <c r="BR89" s="216"/>
      <c r="BS89" s="216"/>
      <c r="BT89" s="216"/>
      <c r="BU89" s="216"/>
      <c r="BV89" s="216"/>
      <c r="BW89" s="216"/>
      <c r="BX89" s="216"/>
      <c r="BY89" s="216"/>
      <c r="BZ89" s="216"/>
      <c r="CA89" s="216"/>
      <c r="CB89" s="216"/>
      <c r="CC89" s="216"/>
      <c r="CD89" s="216"/>
      <c r="CE89" s="216"/>
      <c r="CF89" s="216"/>
      <c r="CG89" s="216"/>
      <c r="CH89" s="216"/>
      <c r="CI89" s="216"/>
      <c r="CJ89" s="216"/>
      <c r="CK89" s="216"/>
      <c r="CL89" s="216"/>
    </row>
    <row r="90" spans="1:90" s="231" customFormat="1" ht="14.5" hidden="1" customHeight="1">
      <c r="A90" s="262"/>
      <c r="B90" s="277"/>
      <c r="C90" s="278"/>
      <c r="D90" s="278"/>
      <c r="E90" s="278"/>
      <c r="F90" s="278"/>
      <c r="G90" s="279"/>
      <c r="H90" s="276"/>
      <c r="I90" s="276"/>
      <c r="J90" s="276"/>
      <c r="K90" s="276"/>
      <c r="L90" s="276"/>
      <c r="M90" s="276"/>
      <c r="N90" s="276"/>
      <c r="O90" s="266"/>
      <c r="P90" s="266"/>
      <c r="Q90" s="266"/>
      <c r="R90" s="266"/>
      <c r="S90" s="267"/>
      <c r="T90" s="268"/>
      <c r="U90" s="269"/>
      <c r="V90" s="270"/>
      <c r="W90" s="271"/>
      <c r="X90" s="268"/>
      <c r="Y90" s="272"/>
      <c r="Z90" s="273"/>
      <c r="AA90" s="273"/>
      <c r="AB90" s="274"/>
      <c r="AC90" s="217">
        <v>4</v>
      </c>
      <c r="AD90" s="218"/>
      <c r="AE90" s="219"/>
      <c r="AF90" s="219"/>
      <c r="AG90" s="219"/>
      <c r="AH90" s="219"/>
      <c r="AI90" s="220" t="str">
        <f t="shared" si="54"/>
        <v/>
      </c>
      <c r="AJ90" s="221"/>
      <c r="AK90" s="221"/>
      <c r="AL90" s="222" t="str">
        <f t="shared" si="55"/>
        <v/>
      </c>
      <c r="AM90" s="221"/>
      <c r="AN90" s="221"/>
      <c r="AO90" s="221"/>
      <c r="AP90" s="223" t="str">
        <f>IF(ISBLANK(AA87),(IFERROR(IF(AND(AI89="Probabilidad",AI90="Probabilidad"),(AR89-(+AR89*AL90)),IF(AND(AI89="Impacto",AI90="Probabilidad"),(AR88-(+AR88*AL90)),IF(AI90="Impacto",AR89,""))),""))," ")</f>
        <v/>
      </c>
      <c r="AQ90" s="224" t="str">
        <f>IF(ISBLANK(AA87),(IFERROR(IF(AP90="","",IF(AP90&lt;=0.2,"Muy Baja",IF(AP90&lt;=0.4,"Baja",IF(AP90&lt;=0.6,"Media",IF(AP90&lt;=0.8,"Alta","Muy Alta"))))),""))," ")</f>
        <v/>
      </c>
      <c r="AR90" s="223" t="str">
        <f t="shared" si="56"/>
        <v/>
      </c>
      <c r="AS90" s="225" t="str">
        <f t="shared" si="57"/>
        <v/>
      </c>
      <c r="AT90" s="223" t="str">
        <f>IFERROR(IF(AND(AI89="Impacto",AI90="Impacto"),(AT89-(+AT89*AL90)),IF(AND(AI89="Probabilidad",AI90="Impacto"),(AT88-(+AT88*AL90)),IF(AI90="Probabilidad",AT89,""))),"")</f>
        <v/>
      </c>
      <c r="AU90" s="226" t="str">
        <f t="shared" si="58"/>
        <v/>
      </c>
      <c r="AV90" s="273"/>
      <c r="AW90" s="275"/>
      <c r="AX90" s="274"/>
      <c r="AY90" s="261"/>
      <c r="AZ90" s="228"/>
      <c r="BA90" s="229"/>
      <c r="BB90" s="216"/>
      <c r="BC90" s="216"/>
      <c r="BD90" s="230"/>
      <c r="BE90" s="230"/>
      <c r="BF90" s="230"/>
      <c r="BG90" s="227"/>
      <c r="BH90" s="276"/>
      <c r="BI90" s="216"/>
      <c r="BJ90" s="216"/>
      <c r="BK90" s="216"/>
      <c r="BL90" s="216"/>
      <c r="BM90" s="216"/>
      <c r="BN90" s="216"/>
      <c r="BO90" s="216"/>
      <c r="BP90" s="216"/>
      <c r="BQ90" s="216"/>
      <c r="BR90" s="216"/>
      <c r="BS90" s="216"/>
      <c r="BT90" s="216"/>
      <c r="BU90" s="216"/>
      <c r="BV90" s="216"/>
      <c r="BW90" s="216"/>
      <c r="BX90" s="216"/>
      <c r="BY90" s="216"/>
      <c r="BZ90" s="216"/>
      <c r="CA90" s="216"/>
      <c r="CB90" s="216"/>
      <c r="CC90" s="216"/>
      <c r="CD90" s="216"/>
      <c r="CE90" s="216"/>
      <c r="CF90" s="216"/>
      <c r="CG90" s="216"/>
      <c r="CH90" s="216"/>
      <c r="CI90" s="216"/>
      <c r="CJ90" s="216"/>
      <c r="CK90" s="216"/>
      <c r="CL90" s="216"/>
    </row>
    <row r="91" spans="1:90" s="231" customFormat="1" ht="14.5" hidden="1" customHeight="1">
      <c r="A91" s="262"/>
      <c r="B91" s="277"/>
      <c r="C91" s="278"/>
      <c r="D91" s="278"/>
      <c r="E91" s="278"/>
      <c r="F91" s="278"/>
      <c r="G91" s="279"/>
      <c r="H91" s="276"/>
      <c r="I91" s="276"/>
      <c r="J91" s="276"/>
      <c r="K91" s="276"/>
      <c r="L91" s="276"/>
      <c r="M91" s="276"/>
      <c r="N91" s="276"/>
      <c r="O91" s="266"/>
      <c r="P91" s="266"/>
      <c r="Q91" s="266"/>
      <c r="R91" s="266"/>
      <c r="S91" s="267"/>
      <c r="T91" s="268"/>
      <c r="U91" s="269"/>
      <c r="V91" s="270"/>
      <c r="W91" s="271"/>
      <c r="X91" s="268"/>
      <c r="Y91" s="272"/>
      <c r="Z91" s="273"/>
      <c r="AA91" s="273"/>
      <c r="AB91" s="274"/>
      <c r="AC91" s="217">
        <v>5</v>
      </c>
      <c r="AD91" s="218"/>
      <c r="AE91" s="219"/>
      <c r="AF91" s="219"/>
      <c r="AG91" s="219"/>
      <c r="AH91" s="219"/>
      <c r="AI91" s="220" t="str">
        <f t="shared" si="54"/>
        <v/>
      </c>
      <c r="AJ91" s="221"/>
      <c r="AK91" s="221"/>
      <c r="AL91" s="222" t="str">
        <f t="shared" si="55"/>
        <v/>
      </c>
      <c r="AM91" s="221"/>
      <c r="AN91" s="221"/>
      <c r="AO91" s="221"/>
      <c r="AP91" s="223" t="str">
        <f>IF(ISBLANK(AA87),(IFERROR(IF(AND(AI90="Probabilidad",AI91="Probabilidad"),(AR90-(+AR90*AL91)),IF(AND(AI90="Impacto",AI91="Probabilidad"),(AR89-(+AR89*AL91)),IF(AI91="Impacto",AR90,""))),""))," ")</f>
        <v/>
      </c>
      <c r="AQ91" s="224" t="str">
        <f>IF(ISBLANK(AA87),(IFERROR(IF(AP91="","",IF(AP91&lt;=0.2,"Muy Baja",IF(AP91&lt;=0.4,"Baja",IF(AP91&lt;=0.6,"Media",IF(AP91&lt;=0.8,"Alta","Muy Alta"))))),""))," ")</f>
        <v/>
      </c>
      <c r="AR91" s="223" t="str">
        <f t="shared" si="56"/>
        <v/>
      </c>
      <c r="AS91" s="225" t="str">
        <f t="shared" si="57"/>
        <v/>
      </c>
      <c r="AT91" s="223" t="str">
        <f>IFERROR(IF(AND(AI90="Impacto",AI91="Impacto"),(AT90-(+AT90*AL91)),IF(AND(AI90="Probabilidad",AI91="Impacto"),(AT89-(+AT89*AL91)),IF(AI91="Probabilidad",AT90,""))),"")</f>
        <v/>
      </c>
      <c r="AU91" s="226" t="str">
        <f t="shared" si="58"/>
        <v/>
      </c>
      <c r="AV91" s="273"/>
      <c r="AW91" s="275"/>
      <c r="AX91" s="274"/>
      <c r="AY91" s="261"/>
      <c r="AZ91" s="228"/>
      <c r="BA91" s="229"/>
      <c r="BB91" s="216"/>
      <c r="BC91" s="216"/>
      <c r="BD91" s="230"/>
      <c r="BE91" s="230"/>
      <c r="BF91" s="230"/>
      <c r="BG91" s="227"/>
      <c r="BH91" s="276"/>
      <c r="BI91" s="216"/>
      <c r="BJ91" s="216"/>
      <c r="BK91" s="216"/>
      <c r="BL91" s="216"/>
      <c r="BM91" s="216"/>
      <c r="BN91" s="216"/>
      <c r="BO91" s="216"/>
      <c r="BP91" s="216"/>
      <c r="BQ91" s="216"/>
      <c r="BR91" s="216"/>
      <c r="BS91" s="216"/>
      <c r="BT91" s="216"/>
      <c r="BU91" s="216"/>
      <c r="BV91" s="216"/>
      <c r="BW91" s="216"/>
      <c r="BX91" s="216"/>
      <c r="BY91" s="216"/>
      <c r="BZ91" s="216"/>
      <c r="CA91" s="216"/>
      <c r="CB91" s="216"/>
      <c r="CC91" s="216"/>
      <c r="CD91" s="216"/>
      <c r="CE91" s="216"/>
      <c r="CF91" s="216"/>
      <c r="CG91" s="216"/>
      <c r="CH91" s="216"/>
      <c r="CI91" s="216"/>
      <c r="CJ91" s="216"/>
      <c r="CK91" s="216"/>
      <c r="CL91" s="216"/>
    </row>
    <row r="92" spans="1:90" s="231" customFormat="1" ht="14.5" hidden="1" customHeight="1">
      <c r="A92" s="262"/>
      <c r="B92" s="277"/>
      <c r="C92" s="278"/>
      <c r="D92" s="278"/>
      <c r="E92" s="278"/>
      <c r="F92" s="278"/>
      <c r="G92" s="279"/>
      <c r="H92" s="276"/>
      <c r="I92" s="276"/>
      <c r="J92" s="276"/>
      <c r="K92" s="276"/>
      <c r="L92" s="276"/>
      <c r="M92" s="276"/>
      <c r="N92" s="276"/>
      <c r="O92" s="266"/>
      <c r="P92" s="266"/>
      <c r="Q92" s="266"/>
      <c r="R92" s="266"/>
      <c r="S92" s="267"/>
      <c r="T92" s="268"/>
      <c r="U92" s="269"/>
      <c r="V92" s="270"/>
      <c r="W92" s="271"/>
      <c r="X92" s="268"/>
      <c r="Y92" s="272"/>
      <c r="Z92" s="273"/>
      <c r="AA92" s="273"/>
      <c r="AB92" s="274"/>
      <c r="AC92" s="217">
        <v>6</v>
      </c>
      <c r="AD92" s="218"/>
      <c r="AE92" s="219"/>
      <c r="AF92" s="219"/>
      <c r="AG92" s="219"/>
      <c r="AH92" s="219"/>
      <c r="AI92" s="220" t="str">
        <f t="shared" si="54"/>
        <v/>
      </c>
      <c r="AJ92" s="221"/>
      <c r="AK92" s="221"/>
      <c r="AL92" s="222" t="str">
        <f t="shared" si="55"/>
        <v/>
      </c>
      <c r="AM92" s="221"/>
      <c r="AN92" s="221"/>
      <c r="AO92" s="221"/>
      <c r="AP92" s="223" t="str">
        <f>IF(ISBLANK(AA87),(IFERROR(IF(AND(AI90="Probabilidad",AI92="Probabilidad"),(AR90-(+AR90*AL92)),IF(AND(AI90="Impacto",AI92="Probabilidad"),(AR89-(+AR89*AL92)),IF(AI92="Impacto",AR90,""))),""))," ")</f>
        <v/>
      </c>
      <c r="AQ92" s="224" t="str">
        <f>IF(ISBLANK(AA87),(IFERROR(IF(AP92="","",IF(AP92&lt;=0.2,"Muy Baja",IF(AP92&lt;=0.4,"Baja",IF(AP92&lt;=0.6,"Media",IF(AP92&lt;=0.8,"Alta","Muy Alta"))))),"")), " ")</f>
        <v/>
      </c>
      <c r="AR92" s="223" t="str">
        <f t="shared" si="56"/>
        <v/>
      </c>
      <c r="AS92" s="225" t="str">
        <f t="shared" si="57"/>
        <v/>
      </c>
      <c r="AT92" s="223" t="str">
        <f>IFERROR(IF(AND(AI91="Impacto",AI92="Impacto"),(AT90-(+AT91*AL92)),IF(AND(AI90="Probabilidad",AI92="Impacto"),(AT89-(+AT89*AL92)),IF(AI92="Probabilidad",AT90,""))),"")</f>
        <v/>
      </c>
      <c r="AU92" s="226" t="str">
        <f t="shared" si="58"/>
        <v/>
      </c>
      <c r="AV92" s="273"/>
      <c r="AW92" s="275"/>
      <c r="AX92" s="274"/>
      <c r="AY92" s="261"/>
      <c r="AZ92" s="228"/>
      <c r="BA92" s="229"/>
      <c r="BB92" s="216"/>
      <c r="BC92" s="216"/>
      <c r="BD92" s="230"/>
      <c r="BE92" s="230"/>
      <c r="BF92" s="230"/>
      <c r="BG92" s="227"/>
      <c r="BH92" s="276"/>
      <c r="BI92" s="216"/>
      <c r="BJ92" s="216"/>
      <c r="BK92" s="216"/>
      <c r="BL92" s="216"/>
      <c r="BM92" s="216"/>
      <c r="BN92" s="216"/>
      <c r="BO92" s="216"/>
      <c r="BP92" s="216"/>
      <c r="BQ92" s="216"/>
      <c r="BR92" s="216"/>
      <c r="BS92" s="216"/>
      <c r="BT92" s="216"/>
      <c r="BU92" s="216"/>
      <c r="BV92" s="216"/>
      <c r="BW92" s="216"/>
      <c r="BX92" s="216"/>
      <c r="BY92" s="216"/>
      <c r="BZ92" s="216"/>
      <c r="CA92" s="216"/>
      <c r="CB92" s="216"/>
      <c r="CC92" s="216"/>
      <c r="CD92" s="216"/>
      <c r="CE92" s="216"/>
      <c r="CF92" s="216"/>
      <c r="CG92" s="216"/>
      <c r="CH92" s="216"/>
      <c r="CI92" s="216"/>
      <c r="CJ92" s="216"/>
      <c r="CK92" s="216"/>
      <c r="CL92" s="216"/>
    </row>
    <row r="93" spans="1:90" s="231" customFormat="1" ht="67" hidden="1">
      <c r="A93" s="262">
        <v>15</v>
      </c>
      <c r="B93" s="277" t="s">
        <v>1058</v>
      </c>
      <c r="C93" s="278" t="s">
        <v>1059</v>
      </c>
      <c r="D93" s="278"/>
      <c r="E93" s="278"/>
      <c r="F93" s="278" t="s">
        <v>1478</v>
      </c>
      <c r="G93" s="279" t="str">
        <f t="shared" ref="G93:G159" si="72">+K93</f>
        <v xml:space="preserve">Posibilidad de afectación Económica y Reputacional por Falta de rigor analítico e investigativo en el desarrollo de las investigaciones debido a debilidades en los resultados de  las investigaciones </v>
      </c>
      <c r="H93" s="276" t="s">
        <v>1097</v>
      </c>
      <c r="I93" s="276" t="s">
        <v>1224</v>
      </c>
      <c r="J93" s="276" t="s">
        <v>1225</v>
      </c>
      <c r="K93" s="276" t="str">
        <f t="shared" ref="K93" si="73">CONCATENATE("Posibilidad de afectación"," ",H93," por ",I93," ",J93)</f>
        <v xml:space="preserve">Posibilidad de afectación Económica y Reputacional por Falta de rigor analítico e investigativo en el desarrollo de las investigaciones debido a debilidades en los resultados de  las investigaciones </v>
      </c>
      <c r="L93" s="276" t="s">
        <v>101</v>
      </c>
      <c r="M93" s="276" t="s">
        <v>809</v>
      </c>
      <c r="N93" s="276">
        <v>20</v>
      </c>
      <c r="O93" s="266"/>
      <c r="P93" s="266"/>
      <c r="Q93" s="266"/>
      <c r="R93" s="266"/>
      <c r="S93" s="267" t="str">
        <f t="shared" ref="S93" si="74">IF(ISBLANK(Z93),(IF(N93&lt;=0,"",IF(N93&lt;=2,"Muy Baja",IF(N93&lt;=24,"Baja",IF(N93&lt;=500,"Media",IF(N93&lt;=5000,"Alta","Muy Alta"))))))," ")</f>
        <v>Baja</v>
      </c>
      <c r="T93" s="268">
        <f t="shared" ref="T93" si="75">IF(ISBLANK(Z93),(IF(S93="","",IF(S93="Muy Baja",20%,IF(S93="Baja",40%,IF(S93="Media",60%,IF(S93="Alta",80%,IF(S93="Muy Alta",100%,0)))))))," ")</f>
        <v>0.4</v>
      </c>
      <c r="U93" s="269" t="s">
        <v>286</v>
      </c>
      <c r="V93" s="270" t="str">
        <f>IF(U93&gt;0,IF(NOT(ISERROR(MATCH(U93,'Listados Datos'!$N$3:$N$4,0))),'Listados Datos'!$N$6&amp;"Por favor no seleccionar este criterios de impacto (Afectación Económica o presupuestal y/o Pérdida Reputacional)",'Listados Datos'!$N$7),"")</f>
        <v>✔</v>
      </c>
      <c r="W93" s="271" t="str">
        <f>IF(OR(U93='Listados Datos'!$R$3,U93='Listados Datos'!$S$3),"Leve",IF(OR(U93='Listados Datos'!$R$4,U93='Listados Datos'!$S$4),"Menor",IF(OR(U93='Listados Datos'!$R$5,U93='Listados Datos'!$S$5),"Moderado",IF(OR(U93='Listados Datos'!$R$6,U93='Listados Datos'!$S$6),"Mayor",IF(OR(U93='Listados Datos'!$R$7,U93='Listados Datos'!$S$7),"Catastrófico","")))))</f>
        <v>Moderado</v>
      </c>
      <c r="X93" s="268">
        <f>IF(W93="","",IF(W93="Leve",20%,IF(W93="Menor",40%,IF(W93="Moderado",60%,IF(W93="Mayor",80%,IF(W93="Catastrófico",100%,0))))))</f>
        <v>0.6</v>
      </c>
      <c r="Y93" s="272" t="str">
        <f>IF(OR(AND(S93="Muy Baja",W93="Leve"),AND(S93="Muy Baja",W93="Menor"),AND(S93="Baja",W93="Leve")),"Bajo",IF(OR(AND(S93="Muy baja",W93="Moderado"),AND(S93="Baja",W93="Menor"),AND(S93="Baja",W93="Moderado"),AND(S93="Media",W93="Leve"),AND(S93="Media",W93="Menor"),AND(S93="Media",W93="Moderado"),AND(S93="Alta",W93="Leve"),AND(S93="Alta",W93="Menor")),"Moderado",IF(OR(AND(S93="Muy Baja",W93="Mayor"),AND(S93="Baja",W93="Mayor"),AND(S93="Media",W93="Mayor"),AND(S93="Alta",W93="Moderado"),AND(S93="Alta",W93="Mayor"),AND(S93="Muy Alta",W93="Leve"),AND(S93="Muy Alta",W93="Menor"),AND(S93="Muy Alta",W93="Moderado"),AND(S93="Muy Alta",W93="Mayor")),"Alto",IF(OR(AND(S93="Muy Baja",W93="Catastrófico"),AND(S93="Baja",W93="Catastrófico"),AND(S93="Media",W93="Catastrófico"),AND(S93="Alta",W93="Catastrófico"),AND(S93="Muy Alta",W93="Catastrófico")),"Extremo",""))))</f>
        <v>Moderado</v>
      </c>
      <c r="Z93" s="273"/>
      <c r="AA93" s="273"/>
      <c r="AB93" s="274" t="str">
        <f t="shared" ref="AB93" si="76">IF(AND(Z93="Rara Vez",AA93="Insignificante"),("BAJA"),IF(AND(Z93="Rara Vez",AA93="Menor"),("BAJA"),IF(AND(Z93="Rara Vez",AA93="Moderado"),("MODERADA"),IF(AND(Z93="Rara Vez",AA93="Mayor"),("ALTA"),IF(AND(Z93="Improbable",AA93="Insignificante"),("BAJA"),IF(AND(Z93="Improbable",AA93="Menor"),("BAJA"),IF(AND(Z93="Improbable",AA93="Moderado"),("MODERADA"),IF(AND(Z93="Improbable",AA93="Mayor"),("ALTA"),IF(AND(Z93="Posible",AA93="Insignificante"),("BAJA"),IF(AND(Z93="Posible",AA93="Menor"),("MODERADA"),IF(AND(Z93="Posible",AA93="Moderado"),("ALTA"),IF(AND(Z93="Posible",AA93="Mayor"),("EXTREMA"),IF(AND(Z93="Probable",AA93="Insignificante"),("MODERADA"),IF(AND(Z93="Probable",AA93="Menor"),("ALTA"),IF(AND(Z93="Probable",AA93="Moderado"),("ALTA"),IF(AND(Z93="Probable",AA93="Mayor"),("EXTREMA"),IF(AND(Z93="Casi Seguro",AA93="Insignificante"),("ALTA"),IF(AND(Z93="Casi Seguro",AA93="Menor"),("ALTA"),IF(AND(Z93="Casi Seguro",AA93="Moderado"),("EXTREMA"),IF(AND(Z93="Casi Seguro",AA93="Mayor"),("EXTREMA"),IF(AA93="Catastrófico","EXTREMA","VALORAR")))))))))))))))))))))</f>
        <v>VALORAR</v>
      </c>
      <c r="AC93" s="217">
        <v>1</v>
      </c>
      <c r="AD93" s="218"/>
      <c r="AE93" s="219" t="s">
        <v>1226</v>
      </c>
      <c r="AF93" s="219" t="s">
        <v>1123</v>
      </c>
      <c r="AG93" s="219" t="s">
        <v>938</v>
      </c>
      <c r="AH93" s="219"/>
      <c r="AI93" s="220" t="str">
        <f t="shared" si="54"/>
        <v>Probabilidad</v>
      </c>
      <c r="AJ93" s="221" t="s">
        <v>292</v>
      </c>
      <c r="AK93" s="221" t="s">
        <v>297</v>
      </c>
      <c r="AL93" s="222" t="str">
        <f t="shared" si="55"/>
        <v>40%</v>
      </c>
      <c r="AM93" s="221" t="s">
        <v>301</v>
      </c>
      <c r="AN93" s="221" t="s">
        <v>305</v>
      </c>
      <c r="AO93" s="221"/>
      <c r="AP93" s="223">
        <f>IF(ISBLANK(AA93),(IFERROR(IF(AI93="Probabilidad",(T93-(+T93*AL93)),IF(AI93="Impacto",T93,"")),""))," ")</f>
        <v>0.24</v>
      </c>
      <c r="AQ93" s="224" t="str">
        <f>IF(ISBLANK(AA93), (IFERROR(IF(AP93="","",IF(AP93&lt;=0.2,"Muy Baja",IF(AP93&lt;=0.4,"Baja",IF(AP93&lt;=0.6,"Media",IF(AP93&lt;=0.8,"Alta","Muy Alta"))))),""))," ")</f>
        <v>Baja</v>
      </c>
      <c r="AR93" s="223">
        <f t="shared" si="56"/>
        <v>0.24</v>
      </c>
      <c r="AS93" s="225" t="str">
        <f t="shared" si="57"/>
        <v>Moderado</v>
      </c>
      <c r="AT93" s="223">
        <f>IFERROR(IF(AI93="Impacto",(X93-(+X93*AL93)),IF(AI93="Probabilidad",X93,"")),"")</f>
        <v>0.6</v>
      </c>
      <c r="AU93" s="226" t="str">
        <f t="shared" si="58"/>
        <v>Moderado</v>
      </c>
      <c r="AV93" s="273"/>
      <c r="AW93" s="275" t="str">
        <f>IF(ISBLANK(AA93), " ", AA93)</f>
        <v xml:space="preserve"> </v>
      </c>
      <c r="AX93" s="274" t="str">
        <f t="shared" ref="AX93" si="77">IF(AND(AV93="Rara Vez",AW93="Insignificante"),("BAJA"),IF(AND(AV93="Rara Vez",AW93="Menor"),("BAJA"),IF(AND(AV93="Rara Vez",AW93="Moderado"),("MODERADA"),IF(AND(AV93="Rara Vez",AW93="Mayor"),("ALTA"),IF(AND(AV93="Improbable",AW93="Insignificante"),("BAJA"),IF(AND(AV93="Improbable",AW93="Menor"),("BAJA"),IF(AND(AV93="Improbable",AW93="Moderado"),("MODERADA"),IF(AND(AV93="Improbable",AW93="Mayor"),("ALTA"),IF(AND(AV93="Posible",AW93="Insignificante"),("BAJA"),IF(AND(AV93="Posible",AW93="Menor"),("MODERADA"),IF(AND(AV93="Posible",AW93="Moderado"),("ALTA"),IF(AND(AV93="Posible",AW93="Mayor"),("EXTREMA"),IF(AND(AV93="Probable",AW93="Insignificante"),("MODERADA"),IF(AND(AV93="Probable",AW93="Menor"),("ALTA"),IF(AND(AV93="Probable",AW93="Moderado"),("ALTA"),IF(AND(AV93="Probable",AW93="Mayor"),("EXTREMA"),IF(AND(AV93="Casi Seguro",AW93="Insignificante"),("ALTA"),IF(AND(AV93="Casi Seguro",AW93="Menor"),("ALTA"),IF(AND(AV93="Casi Seguro",AW93="Moderado"),("EXTREMA"),IF(AND(AV93="Casi Seguro",AW93="Mayor"),("EXTREMA"),IF(AW93="Catastrófico","EXTREMA","VALORAR")))))))))))))))))))))</f>
        <v>VALORAR</v>
      </c>
      <c r="AY93" s="261" t="s">
        <v>314</v>
      </c>
      <c r="AZ93" s="228"/>
      <c r="BA93" s="229"/>
      <c r="BB93" s="216"/>
      <c r="BC93" s="216"/>
      <c r="BD93" s="230"/>
      <c r="BE93" s="230"/>
      <c r="BF93" s="230"/>
      <c r="BG93" s="227"/>
      <c r="BH93" s="276"/>
      <c r="BI93" s="216"/>
      <c r="BJ93" s="216"/>
      <c r="BK93" s="216"/>
      <c r="BL93" s="216"/>
      <c r="BM93" s="216"/>
      <c r="BN93" s="216"/>
      <c r="BO93" s="216"/>
      <c r="BP93" s="216"/>
      <c r="BQ93" s="216"/>
      <c r="BR93" s="216"/>
      <c r="BS93" s="216"/>
      <c r="BT93" s="216"/>
      <c r="BU93" s="216"/>
      <c r="BV93" s="216"/>
      <c r="BW93" s="216"/>
      <c r="BX93" s="216"/>
      <c r="BY93" s="216"/>
      <c r="BZ93" s="216"/>
      <c r="CA93" s="216"/>
      <c r="CB93" s="216"/>
      <c r="CC93" s="216"/>
      <c r="CD93" s="216"/>
      <c r="CE93" s="216"/>
      <c r="CF93" s="216"/>
      <c r="CG93" s="216"/>
      <c r="CH93" s="216"/>
      <c r="CI93" s="216"/>
      <c r="CJ93" s="216"/>
      <c r="CK93" s="216"/>
      <c r="CL93" s="216"/>
    </row>
    <row r="94" spans="1:90" s="231" customFormat="1" ht="14.5" hidden="1" customHeight="1">
      <c r="A94" s="262"/>
      <c r="B94" s="277"/>
      <c r="C94" s="278"/>
      <c r="D94" s="278"/>
      <c r="E94" s="278"/>
      <c r="F94" s="278"/>
      <c r="G94" s="279"/>
      <c r="H94" s="276"/>
      <c r="I94" s="276"/>
      <c r="J94" s="276"/>
      <c r="K94" s="276"/>
      <c r="L94" s="276"/>
      <c r="M94" s="276"/>
      <c r="N94" s="276"/>
      <c r="O94" s="266"/>
      <c r="P94" s="266"/>
      <c r="Q94" s="266"/>
      <c r="R94" s="266"/>
      <c r="S94" s="267"/>
      <c r="T94" s="268"/>
      <c r="U94" s="269"/>
      <c r="V94" s="270"/>
      <c r="W94" s="271"/>
      <c r="X94" s="268"/>
      <c r="Y94" s="272"/>
      <c r="Z94" s="273"/>
      <c r="AA94" s="273"/>
      <c r="AB94" s="274"/>
      <c r="AC94" s="217">
        <v>2</v>
      </c>
      <c r="AD94" s="218"/>
      <c r="AE94" s="219"/>
      <c r="AF94" s="219"/>
      <c r="AG94" s="219"/>
      <c r="AH94" s="219"/>
      <c r="AI94" s="220" t="str">
        <f t="shared" si="54"/>
        <v/>
      </c>
      <c r="AJ94" s="221"/>
      <c r="AK94" s="221"/>
      <c r="AL94" s="222" t="str">
        <f t="shared" si="55"/>
        <v/>
      </c>
      <c r="AM94" s="221"/>
      <c r="AN94" s="221"/>
      <c r="AO94" s="221"/>
      <c r="AP94" s="223" t="str">
        <f>IF(ISBLANK(AA93),(IFERROR(IF(AND(AI93="Probabilidad",AI94="Probabilidad"),(AR93-(+AR93*AL94)),IF(AI94="Probabilidad",(T93-(+T93*AL94)),IF(AI94="Impacto",AR93,""))),""))," ")</f>
        <v/>
      </c>
      <c r="AQ94" s="224" t="str">
        <f>IF(ISBLANK(AA93),(IFERROR(IF(AP94="","",IF(AP94&lt;=0.2,"Muy Baja",IF(AP94&lt;=0.4,"Baja",IF(AP94&lt;=0.6,"Media",IF(AP94&lt;=0.8,"Alta","Muy Alta"))))),""))," ")</f>
        <v/>
      </c>
      <c r="AR94" s="223" t="str">
        <f t="shared" si="56"/>
        <v/>
      </c>
      <c r="AS94" s="225" t="str">
        <f t="shared" si="57"/>
        <v/>
      </c>
      <c r="AT94" s="223" t="str">
        <f>IFERROR(IF(AND(AI93="Impacto",AI94="Impacto"),(AT93-(+AT93*AL94)),IF(AI94="Impacto",(X93-(+X93*AL94)),IF(AI94="Probabilidad",AT93,""))),"")</f>
        <v/>
      </c>
      <c r="AU94" s="226" t="str">
        <f t="shared" si="58"/>
        <v/>
      </c>
      <c r="AV94" s="273"/>
      <c r="AW94" s="275"/>
      <c r="AX94" s="274"/>
      <c r="AY94" s="261"/>
      <c r="AZ94" s="228"/>
      <c r="BA94" s="229"/>
      <c r="BB94" s="216"/>
      <c r="BC94" s="216"/>
      <c r="BD94" s="230"/>
      <c r="BE94" s="230"/>
      <c r="BF94" s="230"/>
      <c r="BG94" s="227"/>
      <c r="BH94" s="276"/>
      <c r="BI94" s="216"/>
      <c r="BJ94" s="216"/>
      <c r="BK94" s="216"/>
      <c r="BL94" s="216"/>
      <c r="BM94" s="216"/>
      <c r="BN94" s="216"/>
      <c r="BO94" s="216"/>
      <c r="BP94" s="216"/>
      <c r="BQ94" s="216"/>
      <c r="BR94" s="216"/>
      <c r="BS94" s="216"/>
      <c r="BT94" s="216"/>
      <c r="BU94" s="216"/>
      <c r="BV94" s="216"/>
      <c r="BW94" s="216"/>
      <c r="BX94" s="216"/>
      <c r="BY94" s="216"/>
      <c r="BZ94" s="216"/>
      <c r="CA94" s="216"/>
      <c r="CB94" s="216"/>
      <c r="CC94" s="216"/>
      <c r="CD94" s="216"/>
      <c r="CE94" s="216"/>
      <c r="CF94" s="216"/>
      <c r="CG94" s="216"/>
      <c r="CH94" s="216"/>
      <c r="CI94" s="216"/>
      <c r="CJ94" s="216"/>
      <c r="CK94" s="216"/>
      <c r="CL94" s="216"/>
    </row>
    <row r="95" spans="1:90" s="231" customFormat="1" ht="14.5" hidden="1" customHeight="1">
      <c r="A95" s="262"/>
      <c r="B95" s="277"/>
      <c r="C95" s="278"/>
      <c r="D95" s="278"/>
      <c r="E95" s="278"/>
      <c r="F95" s="278"/>
      <c r="G95" s="279"/>
      <c r="H95" s="276"/>
      <c r="I95" s="276"/>
      <c r="J95" s="276"/>
      <c r="K95" s="276"/>
      <c r="L95" s="276"/>
      <c r="M95" s="276"/>
      <c r="N95" s="276"/>
      <c r="O95" s="266"/>
      <c r="P95" s="266"/>
      <c r="Q95" s="266"/>
      <c r="R95" s="266"/>
      <c r="S95" s="267"/>
      <c r="T95" s="268"/>
      <c r="U95" s="269"/>
      <c r="V95" s="270"/>
      <c r="W95" s="271"/>
      <c r="X95" s="268"/>
      <c r="Y95" s="272"/>
      <c r="Z95" s="273"/>
      <c r="AA95" s="273"/>
      <c r="AB95" s="274"/>
      <c r="AC95" s="217">
        <v>3</v>
      </c>
      <c r="AD95" s="218"/>
      <c r="AE95" s="219"/>
      <c r="AF95" s="219"/>
      <c r="AG95" s="219"/>
      <c r="AH95" s="219"/>
      <c r="AI95" s="220" t="str">
        <f t="shared" si="54"/>
        <v/>
      </c>
      <c r="AJ95" s="221"/>
      <c r="AK95" s="221"/>
      <c r="AL95" s="222" t="str">
        <f t="shared" si="55"/>
        <v/>
      </c>
      <c r="AM95" s="221"/>
      <c r="AN95" s="221"/>
      <c r="AO95" s="221"/>
      <c r="AP95" s="223" t="str">
        <f>IF(ISBLANK(AA93),(IFERROR(IF(AND(AI94="Probabilidad",AI95="Probabilidad"),(AR94-(+AR94*AL95)),IF(AND(AI94="Impacto",AI95="Probabilidad"),(AR93-(+AR93*AL95)),IF(AI95="Impacto",AR94,""))),""))," ")</f>
        <v/>
      </c>
      <c r="AQ95" s="224" t="str">
        <f>IF(ISBLANK(AA93),(IFERROR(IF(AP95="","",IF(AP95&lt;=0.2,"Muy Baja",IF(AP95&lt;=0.4,"Baja",IF(AP95&lt;=0.6,"Media",IF(AP95&lt;=0.8,"Alta","Muy Alta"))))),""))," ")</f>
        <v/>
      </c>
      <c r="AR95" s="223" t="str">
        <f t="shared" si="56"/>
        <v/>
      </c>
      <c r="AS95" s="225" t="str">
        <f t="shared" si="57"/>
        <v/>
      </c>
      <c r="AT95" s="223" t="str">
        <f>IFERROR(IF(AND(AI94="Impacto",AI95="Impacto"),(AT94-(+AT94*AL95)),IF(AND(AI94="Probabilidad",AI95="Impacto"),(AT93-(+AT93*AL95)),IF(AI95="Probabilidad",AT94,""))),"")</f>
        <v/>
      </c>
      <c r="AU95" s="226" t="str">
        <f t="shared" si="58"/>
        <v/>
      </c>
      <c r="AV95" s="273"/>
      <c r="AW95" s="275"/>
      <c r="AX95" s="274"/>
      <c r="AY95" s="261"/>
      <c r="AZ95" s="228"/>
      <c r="BA95" s="229"/>
      <c r="BB95" s="216"/>
      <c r="BC95" s="216"/>
      <c r="BD95" s="230"/>
      <c r="BE95" s="230"/>
      <c r="BF95" s="230"/>
      <c r="BG95" s="227"/>
      <c r="BH95" s="276"/>
      <c r="BI95" s="216"/>
      <c r="BJ95" s="216"/>
      <c r="BK95" s="216"/>
      <c r="BL95" s="216"/>
      <c r="BM95" s="216"/>
      <c r="BN95" s="216"/>
      <c r="BO95" s="216"/>
      <c r="BP95" s="216"/>
      <c r="BQ95" s="216"/>
      <c r="BR95" s="216"/>
      <c r="BS95" s="216"/>
      <c r="BT95" s="216"/>
      <c r="BU95" s="216"/>
      <c r="BV95" s="216"/>
      <c r="BW95" s="216"/>
      <c r="BX95" s="216"/>
      <c r="BY95" s="216"/>
      <c r="BZ95" s="216"/>
      <c r="CA95" s="216"/>
      <c r="CB95" s="216"/>
      <c r="CC95" s="216"/>
      <c r="CD95" s="216"/>
      <c r="CE95" s="216"/>
      <c r="CF95" s="216"/>
      <c r="CG95" s="216"/>
      <c r="CH95" s="216"/>
      <c r="CI95" s="216"/>
      <c r="CJ95" s="216"/>
      <c r="CK95" s="216"/>
      <c r="CL95" s="216"/>
    </row>
    <row r="96" spans="1:90" s="231" customFormat="1" ht="14.5" hidden="1" customHeight="1">
      <c r="A96" s="262"/>
      <c r="B96" s="277"/>
      <c r="C96" s="278"/>
      <c r="D96" s="278"/>
      <c r="E96" s="278"/>
      <c r="F96" s="278"/>
      <c r="G96" s="279"/>
      <c r="H96" s="276"/>
      <c r="I96" s="276"/>
      <c r="J96" s="276"/>
      <c r="K96" s="276"/>
      <c r="L96" s="276"/>
      <c r="M96" s="276"/>
      <c r="N96" s="276"/>
      <c r="O96" s="266"/>
      <c r="P96" s="266"/>
      <c r="Q96" s="266"/>
      <c r="R96" s="266"/>
      <c r="S96" s="267"/>
      <c r="T96" s="268"/>
      <c r="U96" s="269"/>
      <c r="V96" s="270"/>
      <c r="W96" s="271"/>
      <c r="X96" s="268"/>
      <c r="Y96" s="272"/>
      <c r="Z96" s="273"/>
      <c r="AA96" s="273"/>
      <c r="AB96" s="274"/>
      <c r="AC96" s="217">
        <v>4</v>
      </c>
      <c r="AD96" s="218"/>
      <c r="AE96" s="219"/>
      <c r="AF96" s="219"/>
      <c r="AG96" s="219"/>
      <c r="AH96" s="219"/>
      <c r="AI96" s="220" t="str">
        <f t="shared" si="54"/>
        <v/>
      </c>
      <c r="AJ96" s="221"/>
      <c r="AK96" s="221"/>
      <c r="AL96" s="222" t="str">
        <f t="shared" si="55"/>
        <v/>
      </c>
      <c r="AM96" s="221"/>
      <c r="AN96" s="221"/>
      <c r="AO96" s="221"/>
      <c r="AP96" s="223" t="str">
        <f>IF(ISBLANK(AA93),(IFERROR(IF(AND(AI95="Probabilidad",AI96="Probabilidad"),(AR95-(+AR95*AL96)),IF(AND(AI95="Impacto",AI96="Probabilidad"),(AR94-(+AR94*AL96)),IF(AI96="Impacto",AR95,""))),""))," ")</f>
        <v/>
      </c>
      <c r="AQ96" s="224" t="str">
        <f>IF(ISBLANK(AA93),(IFERROR(IF(AP96="","",IF(AP96&lt;=0.2,"Muy Baja",IF(AP96&lt;=0.4,"Baja",IF(AP96&lt;=0.6,"Media",IF(AP96&lt;=0.8,"Alta","Muy Alta"))))),""))," ")</f>
        <v/>
      </c>
      <c r="AR96" s="223" t="str">
        <f t="shared" si="56"/>
        <v/>
      </c>
      <c r="AS96" s="225" t="str">
        <f t="shared" si="57"/>
        <v/>
      </c>
      <c r="AT96" s="223" t="str">
        <f>IFERROR(IF(AND(AI95="Impacto",AI96="Impacto"),(AT95-(+AT95*AL96)),IF(AND(AI95="Probabilidad",AI96="Impacto"),(AT94-(+AT94*AL96)),IF(AI96="Probabilidad",AT95,""))),"")</f>
        <v/>
      </c>
      <c r="AU96" s="226" t="str">
        <f t="shared" si="58"/>
        <v/>
      </c>
      <c r="AV96" s="273"/>
      <c r="AW96" s="275"/>
      <c r="AX96" s="274"/>
      <c r="AY96" s="261"/>
      <c r="AZ96" s="228"/>
      <c r="BA96" s="229"/>
      <c r="BB96" s="216"/>
      <c r="BC96" s="216"/>
      <c r="BD96" s="230"/>
      <c r="BE96" s="230"/>
      <c r="BF96" s="230"/>
      <c r="BG96" s="227"/>
      <c r="BH96" s="276"/>
      <c r="BI96" s="216"/>
      <c r="BJ96" s="216"/>
      <c r="BK96" s="216"/>
      <c r="BL96" s="216"/>
      <c r="BM96" s="216"/>
      <c r="BN96" s="216"/>
      <c r="BO96" s="216"/>
      <c r="BP96" s="216"/>
      <c r="BQ96" s="216"/>
      <c r="BR96" s="216"/>
      <c r="BS96" s="216"/>
      <c r="BT96" s="216"/>
      <c r="BU96" s="216"/>
      <c r="BV96" s="216"/>
      <c r="BW96" s="216"/>
      <c r="BX96" s="216"/>
      <c r="BY96" s="216"/>
      <c r="BZ96" s="216"/>
      <c r="CA96" s="216"/>
      <c r="CB96" s="216"/>
      <c r="CC96" s="216"/>
      <c r="CD96" s="216"/>
      <c r="CE96" s="216"/>
      <c r="CF96" s="216"/>
      <c r="CG96" s="216"/>
      <c r="CH96" s="216"/>
      <c r="CI96" s="216"/>
      <c r="CJ96" s="216"/>
      <c r="CK96" s="216"/>
      <c r="CL96" s="216"/>
    </row>
    <row r="97" spans="1:90" s="231" customFormat="1" ht="14.5" hidden="1" customHeight="1">
      <c r="A97" s="262"/>
      <c r="B97" s="277"/>
      <c r="C97" s="278"/>
      <c r="D97" s="278"/>
      <c r="E97" s="278"/>
      <c r="F97" s="278"/>
      <c r="G97" s="279"/>
      <c r="H97" s="276"/>
      <c r="I97" s="276"/>
      <c r="J97" s="276"/>
      <c r="K97" s="276"/>
      <c r="L97" s="276"/>
      <c r="M97" s="276"/>
      <c r="N97" s="276"/>
      <c r="O97" s="266"/>
      <c r="P97" s="266"/>
      <c r="Q97" s="266"/>
      <c r="R97" s="266"/>
      <c r="S97" s="267"/>
      <c r="T97" s="268"/>
      <c r="U97" s="269"/>
      <c r="V97" s="270"/>
      <c r="W97" s="271"/>
      <c r="X97" s="268"/>
      <c r="Y97" s="272"/>
      <c r="Z97" s="273"/>
      <c r="AA97" s="273"/>
      <c r="AB97" s="274"/>
      <c r="AC97" s="217">
        <v>5</v>
      </c>
      <c r="AD97" s="218"/>
      <c r="AE97" s="219"/>
      <c r="AF97" s="219"/>
      <c r="AG97" s="219"/>
      <c r="AH97" s="219"/>
      <c r="AI97" s="220" t="str">
        <f t="shared" si="54"/>
        <v/>
      </c>
      <c r="AJ97" s="221"/>
      <c r="AK97" s="221"/>
      <c r="AL97" s="222" t="str">
        <f t="shared" si="55"/>
        <v/>
      </c>
      <c r="AM97" s="221"/>
      <c r="AN97" s="221"/>
      <c r="AO97" s="221"/>
      <c r="AP97" s="223" t="str">
        <f>IF(ISBLANK(AA93),(IFERROR(IF(AND(AI96="Probabilidad",AI97="Probabilidad"),(AR96-(+AR96*AL97)),IF(AND(AI96="Impacto",AI97="Probabilidad"),(AR95-(+AR95*AL97)),IF(AI97="Impacto",AR96,""))),""))," ")</f>
        <v/>
      </c>
      <c r="AQ97" s="224" t="str">
        <f>IF(ISBLANK(AA93),(IFERROR(IF(AP97="","",IF(AP97&lt;=0.2,"Muy Baja",IF(AP97&lt;=0.4,"Baja",IF(AP97&lt;=0.6,"Media",IF(AP97&lt;=0.8,"Alta","Muy Alta"))))),""))," ")</f>
        <v/>
      </c>
      <c r="AR97" s="223" t="str">
        <f t="shared" si="56"/>
        <v/>
      </c>
      <c r="AS97" s="225" t="str">
        <f t="shared" si="57"/>
        <v/>
      </c>
      <c r="AT97" s="223" t="str">
        <f>IFERROR(IF(AND(AI96="Impacto",AI97="Impacto"),(AT96-(+AT96*AL97)),IF(AND(AI96="Probabilidad",AI97="Impacto"),(AT95-(+AT95*AL97)),IF(AI97="Probabilidad",AT96,""))),"")</f>
        <v/>
      </c>
      <c r="AU97" s="226" t="str">
        <f t="shared" si="58"/>
        <v/>
      </c>
      <c r="AV97" s="273"/>
      <c r="AW97" s="275"/>
      <c r="AX97" s="274"/>
      <c r="AY97" s="261"/>
      <c r="AZ97" s="228"/>
      <c r="BA97" s="229"/>
      <c r="BB97" s="216"/>
      <c r="BC97" s="216"/>
      <c r="BD97" s="230"/>
      <c r="BE97" s="230"/>
      <c r="BF97" s="230"/>
      <c r="BG97" s="227"/>
      <c r="BH97" s="276"/>
      <c r="BI97" s="216"/>
      <c r="BJ97" s="216"/>
      <c r="BK97" s="216"/>
      <c r="BL97" s="216"/>
      <c r="BM97" s="216"/>
      <c r="BN97" s="216"/>
      <c r="BO97" s="216"/>
      <c r="BP97" s="216"/>
      <c r="BQ97" s="216"/>
      <c r="BR97" s="216"/>
      <c r="BS97" s="216"/>
      <c r="BT97" s="216"/>
      <c r="BU97" s="216"/>
      <c r="BV97" s="216"/>
      <c r="BW97" s="216"/>
      <c r="BX97" s="216"/>
      <c r="BY97" s="216"/>
      <c r="BZ97" s="216"/>
      <c r="CA97" s="216"/>
      <c r="CB97" s="216"/>
      <c r="CC97" s="216"/>
      <c r="CD97" s="216"/>
      <c r="CE97" s="216"/>
      <c r="CF97" s="216"/>
      <c r="CG97" s="216"/>
      <c r="CH97" s="216"/>
      <c r="CI97" s="216"/>
      <c r="CJ97" s="216"/>
      <c r="CK97" s="216"/>
      <c r="CL97" s="216"/>
    </row>
    <row r="98" spans="1:90" s="231" customFormat="1" ht="14.5" hidden="1" customHeight="1">
      <c r="A98" s="262"/>
      <c r="B98" s="277"/>
      <c r="C98" s="278"/>
      <c r="D98" s="278"/>
      <c r="E98" s="278"/>
      <c r="F98" s="278"/>
      <c r="G98" s="279"/>
      <c r="H98" s="276"/>
      <c r="I98" s="276"/>
      <c r="J98" s="276"/>
      <c r="K98" s="276"/>
      <c r="L98" s="276"/>
      <c r="M98" s="276"/>
      <c r="N98" s="276"/>
      <c r="O98" s="266"/>
      <c r="P98" s="266"/>
      <c r="Q98" s="266"/>
      <c r="R98" s="266"/>
      <c r="S98" s="267"/>
      <c r="T98" s="268"/>
      <c r="U98" s="269"/>
      <c r="V98" s="270"/>
      <c r="W98" s="271"/>
      <c r="X98" s="268"/>
      <c r="Y98" s="272"/>
      <c r="Z98" s="273"/>
      <c r="AA98" s="273"/>
      <c r="AB98" s="274"/>
      <c r="AC98" s="217">
        <v>6</v>
      </c>
      <c r="AD98" s="218"/>
      <c r="AE98" s="219"/>
      <c r="AF98" s="219"/>
      <c r="AG98" s="219"/>
      <c r="AH98" s="219"/>
      <c r="AI98" s="220" t="str">
        <f t="shared" si="54"/>
        <v/>
      </c>
      <c r="AJ98" s="221"/>
      <c r="AK98" s="221"/>
      <c r="AL98" s="222" t="str">
        <f t="shared" si="55"/>
        <v/>
      </c>
      <c r="AM98" s="221"/>
      <c r="AN98" s="221"/>
      <c r="AO98" s="221"/>
      <c r="AP98" s="223" t="str">
        <f>IF(ISBLANK(AA93),(IFERROR(IF(AND(AI96="Probabilidad",AI98="Probabilidad"),(AR96-(+AR96*AL98)),IF(AND(AI96="Impacto",AI98="Probabilidad"),(AR95-(+AR95*AL98)),IF(AI98="Impacto",AR96,""))),""))," ")</f>
        <v/>
      </c>
      <c r="AQ98" s="224" t="str">
        <f>IF(ISBLANK(AA93),(IFERROR(IF(AP98="","",IF(AP98&lt;=0.2,"Muy Baja",IF(AP98&lt;=0.4,"Baja",IF(AP98&lt;=0.6,"Media",IF(AP98&lt;=0.8,"Alta","Muy Alta"))))),"")), " ")</f>
        <v/>
      </c>
      <c r="AR98" s="223" t="str">
        <f t="shared" si="56"/>
        <v/>
      </c>
      <c r="AS98" s="225" t="str">
        <f t="shared" si="57"/>
        <v/>
      </c>
      <c r="AT98" s="223" t="str">
        <f>IFERROR(IF(AND(AI97="Impacto",AI98="Impacto"),(AT96-(+AT97*AL98)),IF(AND(AI96="Probabilidad",AI98="Impacto"),(AT95-(+AT95*AL98)),IF(AI98="Probabilidad",AT96,""))),"")</f>
        <v/>
      </c>
      <c r="AU98" s="226" t="str">
        <f t="shared" si="58"/>
        <v/>
      </c>
      <c r="AV98" s="273"/>
      <c r="AW98" s="275"/>
      <c r="AX98" s="274"/>
      <c r="AY98" s="261"/>
      <c r="AZ98" s="228"/>
      <c r="BA98" s="229"/>
      <c r="BB98" s="216"/>
      <c r="BC98" s="216"/>
      <c r="BD98" s="230"/>
      <c r="BE98" s="230"/>
      <c r="BF98" s="230"/>
      <c r="BG98" s="227"/>
      <c r="BH98" s="276"/>
      <c r="BI98" s="216"/>
      <c r="BJ98" s="216"/>
      <c r="BK98" s="216"/>
      <c r="BL98" s="216"/>
      <c r="BM98" s="216"/>
      <c r="BN98" s="216"/>
      <c r="BO98" s="216"/>
      <c r="BP98" s="216"/>
      <c r="BQ98" s="216"/>
      <c r="BR98" s="216"/>
      <c r="BS98" s="216"/>
      <c r="BT98" s="216"/>
      <c r="BU98" s="216"/>
      <c r="BV98" s="216"/>
      <c r="BW98" s="216"/>
      <c r="BX98" s="216"/>
      <c r="BY98" s="216"/>
      <c r="BZ98" s="216"/>
      <c r="CA98" s="216"/>
      <c r="CB98" s="216"/>
      <c r="CC98" s="216"/>
      <c r="CD98" s="216"/>
      <c r="CE98" s="216"/>
      <c r="CF98" s="216"/>
      <c r="CG98" s="216"/>
      <c r="CH98" s="216"/>
      <c r="CI98" s="216"/>
      <c r="CJ98" s="216"/>
      <c r="CK98" s="216"/>
      <c r="CL98" s="216"/>
    </row>
    <row r="99" spans="1:90" s="231" customFormat="1" ht="80" customHeight="1">
      <c r="A99" s="262">
        <v>16</v>
      </c>
      <c r="B99" s="277" t="s">
        <v>1058</v>
      </c>
      <c r="C99" s="278" t="s">
        <v>1059</v>
      </c>
      <c r="D99" s="278"/>
      <c r="E99" s="278"/>
      <c r="F99" s="278" t="s">
        <v>1478</v>
      </c>
      <c r="G99" s="279" t="str">
        <f t="shared" si="72"/>
        <v>Posibilidad de que la investigación no cumpla con los parámetros metodológicos establecidos en el manual para la elaboración de investigaciones.</v>
      </c>
      <c r="H99" s="276" t="s">
        <v>1097</v>
      </c>
      <c r="I99" s="276"/>
      <c r="J99" s="276" t="s">
        <v>1227</v>
      </c>
      <c r="K99" s="276" t="s">
        <v>1228</v>
      </c>
      <c r="L99" s="276" t="s">
        <v>1406</v>
      </c>
      <c r="M99" s="276" t="s">
        <v>227</v>
      </c>
      <c r="N99" s="276"/>
      <c r="O99" s="266"/>
      <c r="P99" s="266"/>
      <c r="Q99" s="266"/>
      <c r="R99" s="266"/>
      <c r="S99" s="267" t="str">
        <f t="shared" ref="S99" si="78">IF(ISBLANK(Z99),(IF(N99&lt;=0,"",IF(N99&lt;=2,"Muy Baja",IF(N99&lt;=24,"Baja",IF(N99&lt;=500,"Media",IF(N99&lt;=5000,"Alta","Muy Alta"))))))," ")</f>
        <v xml:space="preserve"> </v>
      </c>
      <c r="T99" s="268" t="str">
        <f t="shared" ref="T99" si="79">IF(ISBLANK(Z99),(IF(S99="","",IF(S99="Muy Baja",20%,IF(S99="Baja",40%,IF(S99="Media",60%,IF(S99="Alta",80%,IF(S99="Muy Alta",100%,0)))))))," ")</f>
        <v xml:space="preserve"> </v>
      </c>
      <c r="U99" s="269"/>
      <c r="V99" s="270" t="str">
        <f>IF(U99&gt;0,IF(NOT(ISERROR(MATCH(U99,'Listados Datos'!$N$3:$N$4,0))),'Listados Datos'!$N$6&amp;"Por favor no seleccionar este criterios de impacto (Afectación Económica o presupuestal y/o Pérdida Reputacional)",'Listados Datos'!$N$7),"")</f>
        <v/>
      </c>
      <c r="W99" s="271" t="str">
        <f>IF(OR(U99='Listados Datos'!$R$3,U99='Listados Datos'!$S$3),"Leve",IF(OR(U99='Listados Datos'!$R$4,U99='Listados Datos'!$S$4),"Menor",IF(OR(U99='Listados Datos'!$R$5,U99='Listados Datos'!$S$5),"Moderado",IF(OR(U99='Listados Datos'!$R$6,U99='Listados Datos'!$S$6),"Mayor",IF(OR(U99='Listados Datos'!$R$7,U99='Listados Datos'!$S$7),"Catastrófico","")))))</f>
        <v/>
      </c>
      <c r="X99" s="268" t="str">
        <f>IF(W99="","",IF(W99="Leve",20%,IF(W99="Menor",40%,IF(W99="Moderado",60%,IF(W99="Mayor",80%,IF(W99="Catastrófico",100%,0))))))</f>
        <v/>
      </c>
      <c r="Y99" s="272" t="str">
        <f>IF(OR(AND(S99="Muy Baja",W99="Leve"),AND(S99="Muy Baja",W99="Menor"),AND(S99="Baja",W99="Leve")),"Bajo",IF(OR(AND(S99="Muy baja",W99="Moderado"),AND(S99="Baja",W99="Menor"),AND(S99="Baja",W99="Moderado"),AND(S99="Media",W99="Leve"),AND(S99="Media",W99="Menor"),AND(S99="Media",W99="Moderado"),AND(S99="Alta",W99="Leve"),AND(S99="Alta",W99="Menor")),"Moderado",IF(OR(AND(S99="Muy Baja",W99="Mayor"),AND(S99="Baja",W99="Mayor"),AND(S99="Media",W99="Mayor"),AND(S99="Alta",W99="Moderado"),AND(S99="Alta",W99="Mayor"),AND(S99="Muy Alta",W99="Leve"),AND(S99="Muy Alta",W99="Menor"),AND(S99="Muy Alta",W99="Moderado"),AND(S99="Muy Alta",W99="Mayor")),"Alto",IF(OR(AND(S99="Muy Baja",W99="Catastrófico"),AND(S99="Baja",W99="Catastrófico"),AND(S99="Media",W99="Catastrófico"),AND(S99="Alta",W99="Catastrófico"),AND(S99="Muy Alta",W99="Catastrófico")),"Extremo",""))))</f>
        <v/>
      </c>
      <c r="Z99" s="273" t="s">
        <v>327</v>
      </c>
      <c r="AA99" s="273" t="s">
        <v>11</v>
      </c>
      <c r="AB99" s="274" t="str">
        <f t="shared" ref="AB99" si="80">IF(AND(Z99="Rara Vez",AA99="Insignificante"),("BAJA"),IF(AND(Z99="Rara Vez",AA99="Menor"),("BAJA"),IF(AND(Z99="Rara Vez",AA99="Moderado"),("MODERADA"),IF(AND(Z99="Rara Vez",AA99="Mayor"),("ALTA"),IF(AND(Z99="Improbable",AA99="Insignificante"),("BAJA"),IF(AND(Z99="Improbable",AA99="Menor"),("BAJA"),IF(AND(Z99="Improbable",AA99="Moderado"),("MODERADA"),IF(AND(Z99="Improbable",AA99="Mayor"),("ALTA"),IF(AND(Z99="Posible",AA99="Insignificante"),("BAJA"),IF(AND(Z99="Posible",AA99="Menor"),("MODERADA"),IF(AND(Z99="Posible",AA99="Moderado"),("ALTA"),IF(AND(Z99="Posible",AA99="Mayor"),("EXTREMA"),IF(AND(Z99="Probable",AA99="Insignificante"),("MODERADA"),IF(AND(Z99="Probable",AA99="Menor"),("ALTA"),IF(AND(Z99="Probable",AA99="Moderado"),("ALTA"),IF(AND(Z99="Probable",AA99="Mayor"),("EXTREMA"),IF(AND(Z99="Casi Seguro",AA99="Insignificante"),("ALTA"),IF(AND(Z99="Casi Seguro",AA99="Menor"),("ALTA"),IF(AND(Z99="Casi Seguro",AA99="Moderado"),("EXTREMA"),IF(AND(Z99="Casi Seguro",AA99="Mayor"),("EXTREMA"),IF(AA99="Catastrófico","EXTREMA","VALORAR")))))))))))))))))))))</f>
        <v>ALTA</v>
      </c>
      <c r="AC99" s="217">
        <v>1</v>
      </c>
      <c r="AD99" s="218"/>
      <c r="AE99" s="219" t="s">
        <v>1493</v>
      </c>
      <c r="AF99" s="219" t="s">
        <v>1492</v>
      </c>
      <c r="AG99" s="219" t="s">
        <v>1215</v>
      </c>
      <c r="AH99" s="219"/>
      <c r="AI99" s="220" t="str">
        <f t="shared" si="54"/>
        <v>Probabilidad</v>
      </c>
      <c r="AJ99" s="221" t="s">
        <v>292</v>
      </c>
      <c r="AK99" s="221" t="s">
        <v>297</v>
      </c>
      <c r="AL99" s="222" t="str">
        <f t="shared" si="55"/>
        <v>40%</v>
      </c>
      <c r="AM99" s="221" t="s">
        <v>301</v>
      </c>
      <c r="AN99" s="221" t="s">
        <v>305</v>
      </c>
      <c r="AO99" s="221" t="s">
        <v>308</v>
      </c>
      <c r="AP99" s="223" t="str">
        <f>IF(ISBLANK(AA99),(IFERROR(IF(AI99="Probabilidad",(T99-(+T99*AL99)),IF(AI99="Impacto",T99,"")),""))," ")</f>
        <v xml:space="preserve"> </v>
      </c>
      <c r="AQ99" s="224" t="str">
        <f>IF(ISBLANK(AA99), (IFERROR(IF(AP99="","",IF(AP99&lt;=0.2,"Muy Baja",IF(AP99&lt;=0.4,"Baja",IF(AP99&lt;=0.6,"Media",IF(AP99&lt;=0.8,"Alta","Muy Alta"))))),""))," ")</f>
        <v xml:space="preserve"> </v>
      </c>
      <c r="AR99" s="223" t="str">
        <f t="shared" si="56"/>
        <v xml:space="preserve"> </v>
      </c>
      <c r="AS99" s="225" t="str">
        <f t="shared" si="57"/>
        <v/>
      </c>
      <c r="AT99" s="223" t="str">
        <f>IFERROR(IF(AI99="Impacto",(X99-(+X99*AL99)),IF(AI99="Probabilidad",X99,"")),"")</f>
        <v/>
      </c>
      <c r="AU99" s="226" t="str">
        <f t="shared" si="58"/>
        <v/>
      </c>
      <c r="AV99" s="273" t="s">
        <v>326</v>
      </c>
      <c r="AW99" s="275" t="str">
        <f>IF(ISBLANK(AA99), " ", AA99)</f>
        <v>Mayor</v>
      </c>
      <c r="AX99" s="274" t="str">
        <f t="shared" ref="AX99" si="81">IF(AND(AV99="Rara Vez",AW99="Insignificante"),("BAJA"),IF(AND(AV99="Rara Vez",AW99="Menor"),("BAJA"),IF(AND(AV99="Rara Vez",AW99="Moderado"),("MODERADA"),IF(AND(AV99="Rara Vez",AW99="Mayor"),("ALTA"),IF(AND(AV99="Improbable",AW99="Insignificante"),("BAJA"),IF(AND(AV99="Improbable",AW99="Menor"),("BAJA"),IF(AND(AV99="Improbable",AW99="Moderado"),("MODERADA"),IF(AND(AV99="Improbable",AW99="Mayor"),("ALTA"),IF(AND(AV99="Posible",AW99="Insignificante"),("BAJA"),IF(AND(AV99="Posible",AW99="Menor"),("MODERADA"),IF(AND(AV99="Posible",AW99="Moderado"),("ALTA"),IF(AND(AV99="Posible",AW99="Mayor"),("EXTREMA"),IF(AND(AV99="Probable",AW99="Insignificante"),("MODERADA"),IF(AND(AV99="Probable",AW99="Menor"),("ALTA"),IF(AND(AV99="Probable",AW99="Moderado"),("ALTA"),IF(AND(AV99="Probable",AW99="Mayor"),("EXTREMA"),IF(AND(AV99="Casi Seguro",AW99="Insignificante"),("ALTA"),IF(AND(AV99="Casi Seguro",AW99="Menor"),("ALTA"),IF(AND(AV99="Casi Seguro",AW99="Moderado"),("EXTREMA"),IF(AND(AV99="Casi Seguro",AW99="Mayor"),("EXTREMA"),IF(AW99="Catastrófico","EXTREMA","VALORAR")))))))))))))))))))))</f>
        <v>ALTA</v>
      </c>
      <c r="AY99" s="261" t="s">
        <v>315</v>
      </c>
      <c r="AZ99" s="228"/>
      <c r="BA99" s="229"/>
      <c r="BB99" s="216"/>
      <c r="BC99" s="216"/>
      <c r="BD99" s="230"/>
      <c r="BE99" s="230"/>
      <c r="BF99" s="230"/>
      <c r="BG99" s="227"/>
      <c r="BH99" s="276"/>
      <c r="BI99" s="216"/>
      <c r="BJ99" s="216"/>
      <c r="BK99" s="216"/>
      <c r="BL99" s="216"/>
      <c r="BM99" s="216"/>
      <c r="BN99" s="216"/>
      <c r="BO99" s="216"/>
      <c r="BP99" s="216"/>
      <c r="BQ99" s="216"/>
      <c r="BR99" s="216"/>
      <c r="BS99" s="216"/>
      <c r="BT99" s="216"/>
      <c r="BU99" s="216"/>
      <c r="BV99" s="216"/>
      <c r="BW99" s="216"/>
      <c r="BX99" s="216"/>
      <c r="BY99" s="216"/>
      <c r="BZ99" s="216"/>
      <c r="CA99" s="216"/>
      <c r="CB99" s="216"/>
      <c r="CC99" s="216"/>
      <c r="CD99" s="216"/>
      <c r="CE99" s="216"/>
      <c r="CF99" s="216"/>
      <c r="CG99" s="216"/>
      <c r="CH99" s="216"/>
      <c r="CI99" s="216"/>
      <c r="CJ99" s="216"/>
      <c r="CK99" s="216"/>
      <c r="CL99" s="216"/>
    </row>
    <row r="100" spans="1:90" s="231" customFormat="1" ht="14.5" customHeight="1">
      <c r="A100" s="262"/>
      <c r="B100" s="277"/>
      <c r="C100" s="278"/>
      <c r="D100" s="278"/>
      <c r="E100" s="278"/>
      <c r="F100" s="278"/>
      <c r="G100" s="279"/>
      <c r="H100" s="276"/>
      <c r="I100" s="276"/>
      <c r="J100" s="276"/>
      <c r="K100" s="276"/>
      <c r="L100" s="276"/>
      <c r="M100" s="276"/>
      <c r="N100" s="276"/>
      <c r="O100" s="266"/>
      <c r="P100" s="266"/>
      <c r="Q100" s="266"/>
      <c r="R100" s="266"/>
      <c r="S100" s="267"/>
      <c r="T100" s="268"/>
      <c r="U100" s="269"/>
      <c r="V100" s="270"/>
      <c r="W100" s="271"/>
      <c r="X100" s="268"/>
      <c r="Y100" s="272"/>
      <c r="Z100" s="273"/>
      <c r="AA100" s="273"/>
      <c r="AB100" s="274"/>
      <c r="AC100" s="217">
        <v>2</v>
      </c>
      <c r="AD100" s="218"/>
      <c r="AE100" s="219"/>
      <c r="AF100" s="219"/>
      <c r="AG100" s="219"/>
      <c r="AH100" s="219"/>
      <c r="AI100" s="220" t="str">
        <f t="shared" si="54"/>
        <v/>
      </c>
      <c r="AJ100" s="221"/>
      <c r="AK100" s="221"/>
      <c r="AL100" s="222" t="str">
        <f t="shared" si="55"/>
        <v/>
      </c>
      <c r="AM100" s="221"/>
      <c r="AN100" s="221"/>
      <c r="AO100" s="221"/>
      <c r="AP100" s="223" t="str">
        <f>IF(ISBLANK(AA99),(IFERROR(IF(AND(AI99="Probabilidad",AI100="Probabilidad"),(AR99-(+AR99*AL100)),IF(AI100="Probabilidad",(T99-(+T99*AL100)),IF(AI100="Impacto",AR99,""))),""))," ")</f>
        <v xml:space="preserve"> </v>
      </c>
      <c r="AQ100" s="224" t="str">
        <f>IF(ISBLANK(AA99),(IFERROR(IF(AP100="","",IF(AP100&lt;=0.2,"Muy Baja",IF(AP100&lt;=0.4,"Baja",IF(AP100&lt;=0.6,"Media",IF(AP100&lt;=0.8,"Alta","Muy Alta"))))),""))," ")</f>
        <v xml:space="preserve"> </v>
      </c>
      <c r="AR100" s="223" t="str">
        <f t="shared" si="56"/>
        <v xml:space="preserve"> </v>
      </c>
      <c r="AS100" s="225" t="str">
        <f t="shared" si="57"/>
        <v/>
      </c>
      <c r="AT100" s="223" t="str">
        <f>IFERROR(IF(AND(AI99="Impacto",AI100="Impacto"),(AT99-(+AT99*AL100)),IF(AI100="Impacto",(X99-(+X99*AL100)),IF(AI100="Probabilidad",AT99,""))),"")</f>
        <v/>
      </c>
      <c r="AU100" s="226" t="str">
        <f t="shared" si="58"/>
        <v/>
      </c>
      <c r="AV100" s="273"/>
      <c r="AW100" s="275"/>
      <c r="AX100" s="274"/>
      <c r="AY100" s="261"/>
      <c r="AZ100" s="228"/>
      <c r="BA100" s="229"/>
      <c r="BB100" s="216"/>
      <c r="BC100" s="216"/>
      <c r="BD100" s="230"/>
      <c r="BE100" s="230"/>
      <c r="BF100" s="230"/>
      <c r="BG100" s="227"/>
      <c r="BH100" s="27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c r="CF100" s="216"/>
      <c r="CG100" s="216"/>
      <c r="CH100" s="216"/>
      <c r="CI100" s="216"/>
      <c r="CJ100" s="216"/>
      <c r="CK100" s="216"/>
      <c r="CL100" s="216"/>
    </row>
    <row r="101" spans="1:90" s="231" customFormat="1" ht="14.5" customHeight="1">
      <c r="A101" s="262"/>
      <c r="B101" s="277"/>
      <c r="C101" s="278"/>
      <c r="D101" s="278"/>
      <c r="E101" s="278"/>
      <c r="F101" s="278"/>
      <c r="G101" s="279"/>
      <c r="H101" s="276"/>
      <c r="I101" s="276"/>
      <c r="J101" s="276"/>
      <c r="K101" s="276"/>
      <c r="L101" s="276"/>
      <c r="M101" s="276"/>
      <c r="N101" s="276"/>
      <c r="O101" s="266"/>
      <c r="P101" s="266"/>
      <c r="Q101" s="266"/>
      <c r="R101" s="266"/>
      <c r="S101" s="267"/>
      <c r="T101" s="268"/>
      <c r="U101" s="269"/>
      <c r="V101" s="270"/>
      <c r="W101" s="271"/>
      <c r="X101" s="268"/>
      <c r="Y101" s="272"/>
      <c r="Z101" s="273"/>
      <c r="AA101" s="273"/>
      <c r="AB101" s="274"/>
      <c r="AC101" s="217">
        <v>3</v>
      </c>
      <c r="AD101" s="218"/>
      <c r="AE101" s="219"/>
      <c r="AF101" s="219"/>
      <c r="AG101" s="219"/>
      <c r="AH101" s="219"/>
      <c r="AI101" s="220" t="str">
        <f t="shared" si="54"/>
        <v/>
      </c>
      <c r="AJ101" s="221"/>
      <c r="AK101" s="221"/>
      <c r="AL101" s="222" t="str">
        <f t="shared" si="55"/>
        <v/>
      </c>
      <c r="AM101" s="221"/>
      <c r="AN101" s="221"/>
      <c r="AO101" s="221"/>
      <c r="AP101" s="223" t="str">
        <f>IF(ISBLANK(AA99),(IFERROR(IF(AND(AI100="Probabilidad",AI101="Probabilidad"),(AR100-(+AR100*AL101)),IF(AND(AI100="Impacto",AI101="Probabilidad"),(AR99-(+AR99*AL101)),IF(AI101="Impacto",AR100,""))),""))," ")</f>
        <v xml:space="preserve"> </v>
      </c>
      <c r="AQ101" s="224" t="str">
        <f>IF(ISBLANK(AA99),(IFERROR(IF(AP101="","",IF(AP101&lt;=0.2,"Muy Baja",IF(AP101&lt;=0.4,"Baja",IF(AP101&lt;=0.6,"Media",IF(AP101&lt;=0.8,"Alta","Muy Alta"))))),""))," ")</f>
        <v xml:space="preserve"> </v>
      </c>
      <c r="AR101" s="223" t="str">
        <f t="shared" si="56"/>
        <v xml:space="preserve"> </v>
      </c>
      <c r="AS101" s="225" t="str">
        <f t="shared" si="57"/>
        <v/>
      </c>
      <c r="AT101" s="223" t="str">
        <f>IFERROR(IF(AND(AI100="Impacto",AI101="Impacto"),(AT100-(+AT100*AL101)),IF(AND(AI100="Probabilidad",AI101="Impacto"),(AT99-(+AT99*AL101)),IF(AI101="Probabilidad",AT100,""))),"")</f>
        <v/>
      </c>
      <c r="AU101" s="226" t="str">
        <f t="shared" si="58"/>
        <v/>
      </c>
      <c r="AV101" s="273"/>
      <c r="AW101" s="275"/>
      <c r="AX101" s="274"/>
      <c r="AY101" s="261"/>
      <c r="AZ101" s="228"/>
      <c r="BA101" s="229"/>
      <c r="BB101" s="216"/>
      <c r="BC101" s="216"/>
      <c r="BD101" s="230"/>
      <c r="BE101" s="230"/>
      <c r="BF101" s="230"/>
      <c r="BG101" s="227"/>
      <c r="BH101" s="276"/>
      <c r="BI101" s="216"/>
      <c r="BJ101" s="216"/>
      <c r="BK101" s="216"/>
      <c r="BL101" s="216"/>
      <c r="BM101" s="216"/>
      <c r="BN101" s="216"/>
      <c r="BO101" s="216"/>
      <c r="BP101" s="216"/>
      <c r="BQ101" s="216"/>
      <c r="BR101" s="216"/>
      <c r="BS101" s="216"/>
      <c r="BT101" s="216"/>
      <c r="BU101" s="216"/>
      <c r="BV101" s="216"/>
      <c r="BW101" s="216"/>
      <c r="BX101" s="216"/>
      <c r="BY101" s="216"/>
      <c r="BZ101" s="216"/>
      <c r="CA101" s="216"/>
      <c r="CB101" s="216"/>
      <c r="CC101" s="216"/>
      <c r="CD101" s="216"/>
      <c r="CE101" s="216"/>
      <c r="CF101" s="216"/>
      <c r="CG101" s="216"/>
      <c r="CH101" s="216"/>
      <c r="CI101" s="216"/>
      <c r="CJ101" s="216"/>
      <c r="CK101" s="216"/>
      <c r="CL101" s="216"/>
    </row>
    <row r="102" spans="1:90" s="231" customFormat="1" ht="14.5" customHeight="1">
      <c r="A102" s="262"/>
      <c r="B102" s="277"/>
      <c r="C102" s="278"/>
      <c r="D102" s="278"/>
      <c r="E102" s="278"/>
      <c r="F102" s="278"/>
      <c r="G102" s="279"/>
      <c r="H102" s="276"/>
      <c r="I102" s="276"/>
      <c r="J102" s="276"/>
      <c r="K102" s="276"/>
      <c r="L102" s="276"/>
      <c r="M102" s="276"/>
      <c r="N102" s="276"/>
      <c r="O102" s="266"/>
      <c r="P102" s="266"/>
      <c r="Q102" s="266"/>
      <c r="R102" s="266"/>
      <c r="S102" s="267"/>
      <c r="T102" s="268"/>
      <c r="U102" s="269"/>
      <c r="V102" s="270"/>
      <c r="W102" s="271"/>
      <c r="X102" s="268"/>
      <c r="Y102" s="272"/>
      <c r="Z102" s="273"/>
      <c r="AA102" s="273"/>
      <c r="AB102" s="274"/>
      <c r="AC102" s="217">
        <v>4</v>
      </c>
      <c r="AD102" s="218"/>
      <c r="AE102" s="219"/>
      <c r="AF102" s="219"/>
      <c r="AG102" s="219"/>
      <c r="AH102" s="219"/>
      <c r="AI102" s="220" t="str">
        <f t="shared" si="54"/>
        <v/>
      </c>
      <c r="AJ102" s="221"/>
      <c r="AK102" s="221"/>
      <c r="AL102" s="222" t="str">
        <f t="shared" si="55"/>
        <v/>
      </c>
      <c r="AM102" s="221"/>
      <c r="AN102" s="221"/>
      <c r="AO102" s="221"/>
      <c r="AP102" s="223" t="str">
        <f>IF(ISBLANK(AA99),(IFERROR(IF(AND(AI101="Probabilidad",AI102="Probabilidad"),(AR101-(+AR101*AL102)),IF(AND(AI101="Impacto",AI102="Probabilidad"),(AR100-(+AR100*AL102)),IF(AI102="Impacto",AR101,""))),""))," ")</f>
        <v xml:space="preserve"> </v>
      </c>
      <c r="AQ102" s="224" t="str">
        <f>IF(ISBLANK(AA99),(IFERROR(IF(AP102="","",IF(AP102&lt;=0.2,"Muy Baja",IF(AP102&lt;=0.4,"Baja",IF(AP102&lt;=0.6,"Media",IF(AP102&lt;=0.8,"Alta","Muy Alta"))))),""))," ")</f>
        <v xml:space="preserve"> </v>
      </c>
      <c r="AR102" s="223" t="str">
        <f t="shared" si="56"/>
        <v xml:space="preserve"> </v>
      </c>
      <c r="AS102" s="225" t="str">
        <f t="shared" si="57"/>
        <v/>
      </c>
      <c r="AT102" s="223" t="str">
        <f>IFERROR(IF(AND(AI101="Impacto",AI102="Impacto"),(AT101-(+AT101*AL102)),IF(AND(AI101="Probabilidad",AI102="Impacto"),(AT100-(+AT100*AL102)),IF(AI102="Probabilidad",AT101,""))),"")</f>
        <v/>
      </c>
      <c r="AU102" s="226" t="str">
        <f t="shared" si="58"/>
        <v/>
      </c>
      <c r="AV102" s="273"/>
      <c r="AW102" s="275"/>
      <c r="AX102" s="274"/>
      <c r="AY102" s="261"/>
      <c r="AZ102" s="228"/>
      <c r="BA102" s="229"/>
      <c r="BB102" s="216"/>
      <c r="BC102" s="216"/>
      <c r="BD102" s="230"/>
      <c r="BE102" s="230"/>
      <c r="BF102" s="230"/>
      <c r="BG102" s="227"/>
      <c r="BH102" s="276"/>
      <c r="BI102" s="216"/>
      <c r="BJ102" s="216"/>
      <c r="BK102" s="216"/>
      <c r="BL102" s="216"/>
      <c r="BM102" s="216"/>
      <c r="BN102" s="216"/>
      <c r="BO102" s="216"/>
      <c r="BP102" s="216"/>
      <c r="BQ102" s="216"/>
      <c r="BR102" s="216"/>
      <c r="BS102" s="216"/>
      <c r="BT102" s="216"/>
      <c r="BU102" s="216"/>
      <c r="BV102" s="216"/>
      <c r="BW102" s="216"/>
      <c r="BX102" s="216"/>
      <c r="BY102" s="216"/>
      <c r="BZ102" s="216"/>
      <c r="CA102" s="216"/>
      <c r="CB102" s="216"/>
      <c r="CC102" s="216"/>
      <c r="CD102" s="216"/>
      <c r="CE102" s="216"/>
      <c r="CF102" s="216"/>
      <c r="CG102" s="216"/>
      <c r="CH102" s="216"/>
      <c r="CI102" s="216"/>
      <c r="CJ102" s="216"/>
      <c r="CK102" s="216"/>
      <c r="CL102" s="216"/>
    </row>
    <row r="103" spans="1:90" s="231" customFormat="1" ht="14.5" customHeight="1">
      <c r="A103" s="262"/>
      <c r="B103" s="277"/>
      <c r="C103" s="278"/>
      <c r="D103" s="278"/>
      <c r="E103" s="278"/>
      <c r="F103" s="278"/>
      <c r="G103" s="279"/>
      <c r="H103" s="276"/>
      <c r="I103" s="276"/>
      <c r="J103" s="276"/>
      <c r="K103" s="276"/>
      <c r="L103" s="276"/>
      <c r="M103" s="276"/>
      <c r="N103" s="276"/>
      <c r="O103" s="266"/>
      <c r="P103" s="266"/>
      <c r="Q103" s="266"/>
      <c r="R103" s="266"/>
      <c r="S103" s="267"/>
      <c r="T103" s="268"/>
      <c r="U103" s="269"/>
      <c r="V103" s="270"/>
      <c r="W103" s="271"/>
      <c r="X103" s="268"/>
      <c r="Y103" s="272"/>
      <c r="Z103" s="273"/>
      <c r="AA103" s="273"/>
      <c r="AB103" s="274"/>
      <c r="AC103" s="217">
        <v>5</v>
      </c>
      <c r="AD103" s="218"/>
      <c r="AE103" s="219"/>
      <c r="AF103" s="219"/>
      <c r="AG103" s="219"/>
      <c r="AH103" s="219"/>
      <c r="AI103" s="220" t="str">
        <f t="shared" si="54"/>
        <v/>
      </c>
      <c r="AJ103" s="221"/>
      <c r="AK103" s="221"/>
      <c r="AL103" s="222" t="str">
        <f t="shared" si="55"/>
        <v/>
      </c>
      <c r="AM103" s="221"/>
      <c r="AN103" s="221"/>
      <c r="AO103" s="221"/>
      <c r="AP103" s="223" t="str">
        <f>IF(ISBLANK(AA99),(IFERROR(IF(AND(AI102="Probabilidad",AI103="Probabilidad"),(AR102-(+AR102*AL103)),IF(AND(AI102="Impacto",AI103="Probabilidad"),(AR101-(+AR101*AL103)),IF(AI103="Impacto",AR102,""))),""))," ")</f>
        <v xml:space="preserve"> </v>
      </c>
      <c r="AQ103" s="224" t="str">
        <f>IF(ISBLANK(AA99),(IFERROR(IF(AP103="","",IF(AP103&lt;=0.2,"Muy Baja",IF(AP103&lt;=0.4,"Baja",IF(AP103&lt;=0.6,"Media",IF(AP103&lt;=0.8,"Alta","Muy Alta"))))),""))," ")</f>
        <v xml:space="preserve"> </v>
      </c>
      <c r="AR103" s="223" t="str">
        <f t="shared" si="56"/>
        <v xml:space="preserve"> </v>
      </c>
      <c r="AS103" s="225" t="str">
        <f t="shared" si="57"/>
        <v/>
      </c>
      <c r="AT103" s="223" t="str">
        <f>IFERROR(IF(AND(AI102="Impacto",AI103="Impacto"),(AT102-(+AT102*AL103)),IF(AND(AI102="Probabilidad",AI103="Impacto"),(AT101-(+AT101*AL103)),IF(AI103="Probabilidad",AT102,""))),"")</f>
        <v/>
      </c>
      <c r="AU103" s="226" t="str">
        <f t="shared" si="58"/>
        <v/>
      </c>
      <c r="AV103" s="273"/>
      <c r="AW103" s="275"/>
      <c r="AX103" s="274"/>
      <c r="AY103" s="261"/>
      <c r="AZ103" s="228"/>
      <c r="BA103" s="229"/>
      <c r="BB103" s="216"/>
      <c r="BC103" s="216"/>
      <c r="BD103" s="230"/>
      <c r="BE103" s="230"/>
      <c r="BF103" s="230"/>
      <c r="BG103" s="227"/>
      <c r="BH103" s="276"/>
      <c r="BI103" s="216"/>
      <c r="BJ103" s="216"/>
      <c r="BK103" s="216"/>
      <c r="BL103" s="216"/>
      <c r="BM103" s="216"/>
      <c r="BN103" s="216"/>
      <c r="BO103" s="216"/>
      <c r="BP103" s="216"/>
      <c r="BQ103" s="216"/>
      <c r="BR103" s="216"/>
      <c r="BS103" s="216"/>
      <c r="BT103" s="216"/>
      <c r="BU103" s="216"/>
      <c r="BV103" s="216"/>
      <c r="BW103" s="216"/>
      <c r="BX103" s="216"/>
      <c r="BY103" s="216"/>
      <c r="BZ103" s="216"/>
      <c r="CA103" s="216"/>
      <c r="CB103" s="216"/>
      <c r="CC103" s="216"/>
      <c r="CD103" s="216"/>
      <c r="CE103" s="216"/>
      <c r="CF103" s="216"/>
      <c r="CG103" s="216"/>
      <c r="CH103" s="216"/>
      <c r="CI103" s="216"/>
      <c r="CJ103" s="216"/>
      <c r="CK103" s="216"/>
      <c r="CL103" s="216"/>
    </row>
    <row r="104" spans="1:90" s="231" customFormat="1" ht="14.5" customHeight="1">
      <c r="A104" s="262"/>
      <c r="B104" s="277"/>
      <c r="C104" s="278"/>
      <c r="D104" s="278"/>
      <c r="E104" s="278"/>
      <c r="F104" s="278"/>
      <c r="G104" s="279"/>
      <c r="H104" s="276"/>
      <c r="I104" s="276"/>
      <c r="J104" s="276"/>
      <c r="K104" s="276"/>
      <c r="L104" s="276"/>
      <c r="M104" s="276"/>
      <c r="N104" s="276"/>
      <c r="O104" s="266"/>
      <c r="P104" s="266"/>
      <c r="Q104" s="266"/>
      <c r="R104" s="266"/>
      <c r="S104" s="267"/>
      <c r="T104" s="268"/>
      <c r="U104" s="269"/>
      <c r="V104" s="270"/>
      <c r="W104" s="271"/>
      <c r="X104" s="268"/>
      <c r="Y104" s="272"/>
      <c r="Z104" s="273"/>
      <c r="AA104" s="273"/>
      <c r="AB104" s="274"/>
      <c r="AC104" s="217">
        <v>6</v>
      </c>
      <c r="AD104" s="218"/>
      <c r="AE104" s="219"/>
      <c r="AF104" s="219"/>
      <c r="AG104" s="219"/>
      <c r="AH104" s="219"/>
      <c r="AI104" s="220" t="str">
        <f t="shared" si="54"/>
        <v/>
      </c>
      <c r="AJ104" s="221"/>
      <c r="AK104" s="221"/>
      <c r="AL104" s="222" t="str">
        <f t="shared" si="55"/>
        <v/>
      </c>
      <c r="AM104" s="221"/>
      <c r="AN104" s="221"/>
      <c r="AO104" s="221"/>
      <c r="AP104" s="223" t="str">
        <f>IF(ISBLANK(AA99),(IFERROR(IF(AND(AI102="Probabilidad",AI104="Probabilidad"),(AR102-(+AR102*AL104)),IF(AND(AI102="Impacto",AI104="Probabilidad"),(AR101-(+AR101*AL104)),IF(AI104="Impacto",AR102,""))),""))," ")</f>
        <v xml:space="preserve"> </v>
      </c>
      <c r="AQ104" s="224" t="str">
        <f>IF(ISBLANK(AA99),(IFERROR(IF(AP104="","",IF(AP104&lt;=0.2,"Muy Baja",IF(AP104&lt;=0.4,"Baja",IF(AP104&lt;=0.6,"Media",IF(AP104&lt;=0.8,"Alta","Muy Alta"))))),"")), " ")</f>
        <v xml:space="preserve"> </v>
      </c>
      <c r="AR104" s="223" t="str">
        <f t="shared" si="56"/>
        <v xml:space="preserve"> </v>
      </c>
      <c r="AS104" s="225" t="str">
        <f t="shared" si="57"/>
        <v/>
      </c>
      <c r="AT104" s="223" t="str">
        <f>IFERROR(IF(AND(AI103="Impacto",AI104="Impacto"),(AT102-(+AT103*AL104)),IF(AND(AI102="Probabilidad",AI104="Impacto"),(AT101-(+AT101*AL104)),IF(AI104="Probabilidad",AT102,""))),"")</f>
        <v/>
      </c>
      <c r="AU104" s="226" t="str">
        <f t="shared" si="58"/>
        <v/>
      </c>
      <c r="AV104" s="273"/>
      <c r="AW104" s="275"/>
      <c r="AX104" s="274"/>
      <c r="AY104" s="261"/>
      <c r="AZ104" s="228"/>
      <c r="BA104" s="229"/>
      <c r="BB104" s="216"/>
      <c r="BC104" s="216"/>
      <c r="BD104" s="230"/>
      <c r="BE104" s="230"/>
      <c r="BF104" s="230"/>
      <c r="BG104" s="227"/>
      <c r="BH104" s="276"/>
      <c r="BI104" s="216"/>
      <c r="BJ104" s="216"/>
      <c r="BK104" s="216"/>
      <c r="BL104" s="216"/>
      <c r="BM104" s="216"/>
      <c r="BN104" s="216"/>
      <c r="BO104" s="216"/>
      <c r="BP104" s="216"/>
      <c r="BQ104" s="216"/>
      <c r="BR104" s="216"/>
      <c r="BS104" s="216"/>
      <c r="BT104" s="216"/>
      <c r="BU104" s="216"/>
      <c r="BV104" s="216"/>
      <c r="BW104" s="216"/>
      <c r="BX104" s="216"/>
      <c r="BY104" s="216"/>
      <c r="BZ104" s="216"/>
      <c r="CA104" s="216"/>
      <c r="CB104" s="216"/>
      <c r="CC104" s="216"/>
      <c r="CD104" s="216"/>
      <c r="CE104" s="216"/>
      <c r="CF104" s="216"/>
      <c r="CG104" s="216"/>
      <c r="CH104" s="216"/>
      <c r="CI104" s="216"/>
      <c r="CJ104" s="216"/>
      <c r="CK104" s="216"/>
      <c r="CL104" s="216"/>
    </row>
    <row r="105" spans="1:90" s="231" customFormat="1" ht="86" hidden="1" customHeight="1">
      <c r="A105" s="262">
        <v>17</v>
      </c>
      <c r="B105" s="277" t="s">
        <v>1060</v>
      </c>
      <c r="C105" s="278" t="s">
        <v>1061</v>
      </c>
      <c r="D105" s="278"/>
      <c r="E105" s="278"/>
      <c r="F105" s="278" t="s">
        <v>1479</v>
      </c>
      <c r="G105" s="279" t="str">
        <f t="shared" si="72"/>
        <v>Posibilidad de afectación Reputacional por Deficiente manejo del lenguaje con enfoque diferencial, enfoque en DDHH y en derecho Internacional Humanitario      debido al inadecuado desarrollo  de las capacitaciones pedagógicas y didácticas en el marco de las actividades de formación y divulgación</v>
      </c>
      <c r="H105" s="276" t="s">
        <v>224</v>
      </c>
      <c r="I105" s="276" t="s">
        <v>1229</v>
      </c>
      <c r="J105" s="276" t="s">
        <v>1230</v>
      </c>
      <c r="K105" s="276" t="str">
        <f t="shared" ref="K105" si="82">CONCATENATE("Posibilidad de afectación"," ",H105," por ",I105," ",J105)</f>
        <v>Posibilidad de afectación Reputacional por Deficiente manejo del lenguaje con enfoque diferencial, enfoque en DDHH y en derecho Internacional Humanitario      debido al inadecuado desarrollo  de las capacitaciones pedagógicas y didácticas en el marco de las actividades de formación y divulgación</v>
      </c>
      <c r="L105" s="276" t="s">
        <v>101</v>
      </c>
      <c r="M105" s="276" t="s">
        <v>809</v>
      </c>
      <c r="N105" s="276">
        <v>972</v>
      </c>
      <c r="O105" s="266"/>
      <c r="P105" s="266"/>
      <c r="Q105" s="266"/>
      <c r="R105" s="266"/>
      <c r="S105" s="267" t="str">
        <f t="shared" ref="S105" si="83">IF(ISBLANK(Z105),(IF(N105&lt;=0,"",IF(N105&lt;=2,"Muy Baja",IF(N105&lt;=24,"Baja",IF(N105&lt;=500,"Media",IF(N105&lt;=5000,"Alta","Muy Alta"))))))," ")</f>
        <v>Alta</v>
      </c>
      <c r="T105" s="268">
        <f t="shared" ref="T105" si="84">IF(ISBLANK(Z105),(IF(S105="","",IF(S105="Muy Baja",20%,IF(S105="Baja",40%,IF(S105="Media",60%,IF(S105="Alta",80%,IF(S105="Muy Alta",100%,0)))))))," ")</f>
        <v>0.8</v>
      </c>
      <c r="U105" s="269" t="s">
        <v>286</v>
      </c>
      <c r="V105" s="270" t="str">
        <f>IF(U105&gt;0,IF(NOT(ISERROR(MATCH(U105,'Listados Datos'!$N$3:$N$4,0))),'Listados Datos'!$N$6&amp;"Por favor no seleccionar este criterios de impacto (Afectación Económica o presupuestal y/o Pérdida Reputacional)",'Listados Datos'!$N$7),"")</f>
        <v>✔</v>
      </c>
      <c r="W105" s="271" t="str">
        <f>IF(OR(U105='Listados Datos'!$R$3,U105='Listados Datos'!$S$3),"Leve",IF(OR(U105='Listados Datos'!$R$4,U105='Listados Datos'!$S$4),"Menor",IF(OR(U105='Listados Datos'!$R$5,U105='Listados Datos'!$S$5),"Moderado",IF(OR(U105='Listados Datos'!$R$6,U105='Listados Datos'!$S$6),"Mayor",IF(OR(U105='Listados Datos'!$R$7,U105='Listados Datos'!$S$7),"Catastrófico","")))))</f>
        <v>Moderado</v>
      </c>
      <c r="X105" s="268">
        <f>IF(W105="","",IF(W105="Leve",20%,IF(W105="Menor",40%,IF(W105="Moderado",60%,IF(W105="Mayor",80%,IF(W105="Catastrófico",100%,0))))))</f>
        <v>0.6</v>
      </c>
      <c r="Y105" s="272" t="str">
        <f>IF(OR(AND(S105="Muy Baja",W105="Leve"),AND(S105="Muy Baja",W105="Menor"),AND(S105="Baja",W105="Leve")),"Bajo",IF(OR(AND(S105="Muy baja",W105="Moderado"),AND(S105="Baja",W105="Menor"),AND(S105="Baja",W105="Moderado"),AND(S105="Media",W105="Leve"),AND(S105="Media",W105="Menor"),AND(S105="Media",W105="Moderado"),AND(S105="Alta",W105="Leve"),AND(S105="Alta",W105="Menor")),"Moderado",IF(OR(AND(S105="Muy Baja",W105="Mayor"),AND(S105="Baja",W105="Mayor"),AND(S105="Media",W105="Mayor"),AND(S105="Alta",W105="Moderado"),AND(S105="Alta",W105="Mayor"),AND(S105="Muy Alta",W105="Leve"),AND(S105="Muy Alta",W105="Menor"),AND(S105="Muy Alta",W105="Moderado"),AND(S105="Muy Alta",W105="Mayor")),"Alto",IF(OR(AND(S105="Muy Baja",W105="Catastrófico"),AND(S105="Baja",W105="Catastrófico"),AND(S105="Media",W105="Catastrófico"),AND(S105="Alta",W105="Catastrófico"),AND(S105="Muy Alta",W105="Catastrófico")),"Extremo",""))))</f>
        <v>Alto</v>
      </c>
      <c r="Z105" s="273"/>
      <c r="AA105" s="273"/>
      <c r="AB105" s="274" t="str">
        <f t="shared" ref="AB105" si="85">IF(AND(Z105="Rara Vez",AA105="Insignificante"),("BAJA"),IF(AND(Z105="Rara Vez",AA105="Menor"),("BAJA"),IF(AND(Z105="Rara Vez",AA105="Moderado"),("MODERADA"),IF(AND(Z105="Rara Vez",AA105="Mayor"),("ALTA"),IF(AND(Z105="Improbable",AA105="Insignificante"),("BAJA"),IF(AND(Z105="Improbable",AA105="Menor"),("BAJA"),IF(AND(Z105="Improbable",AA105="Moderado"),("MODERADA"),IF(AND(Z105="Improbable",AA105="Mayor"),("ALTA"),IF(AND(Z105="Posible",AA105="Insignificante"),("BAJA"),IF(AND(Z105="Posible",AA105="Menor"),("MODERADA"),IF(AND(Z105="Posible",AA105="Moderado"),("ALTA"),IF(AND(Z105="Posible",AA105="Mayor"),("EXTREMA"),IF(AND(Z105="Probable",AA105="Insignificante"),("MODERADA"),IF(AND(Z105="Probable",AA105="Menor"),("ALTA"),IF(AND(Z105="Probable",AA105="Moderado"),("ALTA"),IF(AND(Z105="Probable",AA105="Mayor"),("EXTREMA"),IF(AND(Z105="Casi Seguro",AA105="Insignificante"),("ALTA"),IF(AND(Z105="Casi Seguro",AA105="Menor"),("ALTA"),IF(AND(Z105="Casi Seguro",AA105="Moderado"),("EXTREMA"),IF(AND(Z105="Casi Seguro",AA105="Mayor"),("EXTREMA"),IF(AA105="Catastrófico","EXTREMA","VALORAR")))))))))))))))))))))</f>
        <v>VALORAR</v>
      </c>
      <c r="AC105" s="217">
        <v>1</v>
      </c>
      <c r="AD105" s="218"/>
      <c r="AE105" s="219" t="s">
        <v>1235</v>
      </c>
      <c r="AF105" s="219" t="s">
        <v>1124</v>
      </c>
      <c r="AG105" s="219" t="s">
        <v>939</v>
      </c>
      <c r="AH105" s="219"/>
      <c r="AI105" s="220" t="str">
        <f t="shared" ref="AI105:AI110" si="86">IF(OR(AJ105="Preventivo",AJ105="Detectivo"),"Probabilidad",IF(AJ105="Correctivo","Impacto",""))</f>
        <v>Probabilidad</v>
      </c>
      <c r="AJ105" s="221" t="s">
        <v>292</v>
      </c>
      <c r="AK105" s="221" t="s">
        <v>297</v>
      </c>
      <c r="AL105" s="222" t="str">
        <f t="shared" ref="AL105:AL110" si="87">IF(AND(AJ105="Preventivo",AK105="Automático"),"50%",IF(AND(AJ105="Preventivo",AK105="Manual"),"40%",IF(AND(AJ105="Detectivo",AK105="Automático"),"40%",IF(AND(AJ105="Detectivo",AK105="Manual"),"30%",IF(AND(AJ105="Correctivo",AK105="Automático"),"35%",IF(AND(AJ105="Correctivo",AK105="Manual"),"25%",""))))))</f>
        <v>40%</v>
      </c>
      <c r="AM105" s="221" t="s">
        <v>301</v>
      </c>
      <c r="AN105" s="221" t="s">
        <v>305</v>
      </c>
      <c r="AO105" s="221" t="s">
        <v>308</v>
      </c>
      <c r="AP105" s="223">
        <f>IF(ISBLANK(AA105),(IFERROR(IF(AI105="Probabilidad",(T105-(+T105*AL105)),IF(AI105="Impacto",T105,"")),""))," ")</f>
        <v>0.48</v>
      </c>
      <c r="AQ105" s="224" t="str">
        <f>IF(ISBLANK(AA105), (IFERROR(IF(AP105="","",IF(AP105&lt;=0.2,"Muy Baja",IF(AP105&lt;=0.4,"Baja",IF(AP105&lt;=0.6,"Media",IF(AP105&lt;=0.8,"Alta","Muy Alta"))))),""))," ")</f>
        <v>Media</v>
      </c>
      <c r="AR105" s="223">
        <f t="shared" ref="AR105:AR110" si="88">+AP105</f>
        <v>0.48</v>
      </c>
      <c r="AS105" s="225" t="str">
        <f t="shared" ref="AS105:AS110" si="89">IFERROR(IF(AT105="","",IF(AT105&lt;=0.2,"Leve",IF(AT105&lt;=0.4,"Menor",IF(AT105&lt;=0.6,"Moderado",IF(AT105&lt;=0.8,"Mayor","Catastrófico"))))),"")</f>
        <v>Moderado</v>
      </c>
      <c r="AT105" s="223">
        <f>IFERROR(IF(AI105="Impacto",(X105-(+X105*AL105)),IF(AI105="Probabilidad",X105,"")),"")</f>
        <v>0.6</v>
      </c>
      <c r="AU105" s="226" t="str">
        <f t="shared" ref="AU105:AU110" si="90">IFERROR(IF(OR(AND(AQ105="Muy Baja",AS105="Leve"),AND(AQ105="Muy Baja",AS105="Menor"),AND(AQ105="Baja",AS105="Leve")),"Bajo",IF(OR(AND(AQ105="Muy baja",AS105="Moderado"),AND(AQ105="Baja",AS105="Menor"),AND(AQ105="Baja",AS105="Moderado"),AND(AQ105="Media",AS105="Leve"),AND(AQ105="Media",AS105="Menor"),AND(AQ105="Media",AS105="Moderado"),AND(AQ105="Alta",AS105="Leve"),AND(AQ105="Alta",AS105="Menor")),"Moderado",IF(OR(AND(AQ105="Muy Baja",AS105="Mayor"),AND(AQ105="Baja",AS105="Mayor"),AND(AQ105="Media",AS105="Mayor"),AND(AQ105="Alta",AS105="Moderado"),AND(AQ105="Alta",AS105="Mayor"),AND(AQ105="Muy Alta",AS105="Leve"),AND(AQ105="Muy Alta",AS105="Menor"),AND(AQ105="Muy Alta",AS105="Moderado"),AND(AQ105="Muy Alta",AS105="Mayor")),"Alto",IF(OR(AND(AQ105="Muy Baja",AS105="Catastrófico"),AND(AQ105="Baja",AS105="Catastrófico"),AND(AQ105="Media",AS105="Catastrófico"),AND(AQ105="Alta",AS105="Catastrófico"),AND(AQ105="Muy Alta",AS105="Catastrófico")),"Extremo","")))),"")</f>
        <v>Moderado</v>
      </c>
      <c r="AV105" s="273"/>
      <c r="AW105" s="275" t="str">
        <f>IF(ISBLANK(AA105), " ", AA105)</f>
        <v xml:space="preserve"> </v>
      </c>
      <c r="AX105" s="274" t="str">
        <f t="shared" ref="AX105" si="91">IF(AND(AV105="Rara Vez",AW105="Insignificante"),("BAJA"),IF(AND(AV105="Rara Vez",AW105="Menor"),("BAJA"),IF(AND(AV105="Rara Vez",AW105="Moderado"),("MODERADA"),IF(AND(AV105="Rara Vez",AW105="Mayor"),("ALTA"),IF(AND(AV105="Improbable",AW105="Insignificante"),("BAJA"),IF(AND(AV105="Improbable",AW105="Menor"),("BAJA"),IF(AND(AV105="Improbable",AW105="Moderado"),("MODERADA"),IF(AND(AV105="Improbable",AW105="Mayor"),("ALTA"),IF(AND(AV105="Posible",AW105="Insignificante"),("BAJA"),IF(AND(AV105="Posible",AW105="Menor"),("MODERADA"),IF(AND(AV105="Posible",AW105="Moderado"),("ALTA"),IF(AND(AV105="Posible",AW105="Mayor"),("EXTREMA"),IF(AND(AV105="Probable",AW105="Insignificante"),("MODERADA"),IF(AND(AV105="Probable",AW105="Menor"),("ALTA"),IF(AND(AV105="Probable",AW105="Moderado"),("ALTA"),IF(AND(AV105="Probable",AW105="Mayor"),("EXTREMA"),IF(AND(AV105="Casi Seguro",AW105="Insignificante"),("ALTA"),IF(AND(AV105="Casi Seguro",AW105="Menor"),("ALTA"),IF(AND(AV105="Casi Seguro",AW105="Moderado"),("EXTREMA"),IF(AND(AV105="Casi Seguro",AW105="Mayor"),("EXTREMA"),IF(AW105="Catastrófico","EXTREMA","VALORAR")))))))))))))))))))))</f>
        <v>VALORAR</v>
      </c>
      <c r="AY105" s="261" t="s">
        <v>314</v>
      </c>
      <c r="AZ105" s="228"/>
      <c r="BA105" s="229"/>
      <c r="BB105" s="216"/>
      <c r="BC105" s="216"/>
      <c r="BD105" s="230"/>
      <c r="BE105" s="230"/>
      <c r="BF105" s="230"/>
      <c r="BG105" s="227"/>
      <c r="BH105" s="276"/>
      <c r="BI105" s="216"/>
      <c r="BJ105" s="216"/>
      <c r="BK105" s="216"/>
      <c r="BL105" s="216"/>
      <c r="BM105" s="216"/>
      <c r="BN105" s="216"/>
      <c r="BO105" s="216"/>
      <c r="BP105" s="216"/>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row>
    <row r="106" spans="1:90" s="231" customFormat="1" ht="14.5" hidden="1" customHeight="1">
      <c r="A106" s="262"/>
      <c r="B106" s="277"/>
      <c r="C106" s="278"/>
      <c r="D106" s="278"/>
      <c r="E106" s="278"/>
      <c r="F106" s="278"/>
      <c r="G106" s="279"/>
      <c r="H106" s="276"/>
      <c r="I106" s="276"/>
      <c r="J106" s="276"/>
      <c r="K106" s="276"/>
      <c r="L106" s="276"/>
      <c r="M106" s="276"/>
      <c r="N106" s="276"/>
      <c r="O106" s="266"/>
      <c r="P106" s="266"/>
      <c r="Q106" s="266"/>
      <c r="R106" s="266"/>
      <c r="S106" s="267"/>
      <c r="T106" s="268"/>
      <c r="U106" s="269"/>
      <c r="V106" s="270"/>
      <c r="W106" s="271"/>
      <c r="X106" s="268"/>
      <c r="Y106" s="272"/>
      <c r="Z106" s="273"/>
      <c r="AA106" s="273"/>
      <c r="AB106" s="274"/>
      <c r="AC106" s="217">
        <v>2</v>
      </c>
      <c r="AD106" s="218"/>
      <c r="AE106" s="219"/>
      <c r="AF106" s="219"/>
      <c r="AG106" s="219"/>
      <c r="AH106" s="219"/>
      <c r="AI106" s="220" t="str">
        <f t="shared" si="86"/>
        <v/>
      </c>
      <c r="AJ106" s="221"/>
      <c r="AK106" s="221"/>
      <c r="AL106" s="222" t="str">
        <f t="shared" si="87"/>
        <v/>
      </c>
      <c r="AM106" s="221"/>
      <c r="AN106" s="221"/>
      <c r="AO106" s="221"/>
      <c r="AP106" s="223" t="str">
        <f>IF(ISBLANK(AA105),(IFERROR(IF(AND(AI105="Probabilidad",AI106="Probabilidad"),(AR105-(+AR105*AL106)),IF(AI106="Probabilidad",(T105-(+T105*AL106)),IF(AI106="Impacto",AR105,""))),""))," ")</f>
        <v/>
      </c>
      <c r="AQ106" s="224" t="str">
        <f>IF(ISBLANK(AA105),(IFERROR(IF(AP106="","",IF(AP106&lt;=0.2,"Muy Baja",IF(AP106&lt;=0.4,"Baja",IF(AP106&lt;=0.6,"Media",IF(AP106&lt;=0.8,"Alta","Muy Alta"))))),""))," ")</f>
        <v/>
      </c>
      <c r="AR106" s="223" t="str">
        <f t="shared" si="88"/>
        <v/>
      </c>
      <c r="AS106" s="225" t="str">
        <f t="shared" si="89"/>
        <v/>
      </c>
      <c r="AT106" s="223" t="str">
        <f>IFERROR(IF(AND(AI105="Impacto",AI106="Impacto"),(AT105-(+AT105*AL106)),IF(AI106="Impacto",(X105-(+X105*AL106)),IF(AI106="Probabilidad",AT105,""))),"")</f>
        <v/>
      </c>
      <c r="AU106" s="226" t="str">
        <f t="shared" si="90"/>
        <v/>
      </c>
      <c r="AV106" s="273"/>
      <c r="AW106" s="275"/>
      <c r="AX106" s="274"/>
      <c r="AY106" s="261"/>
      <c r="AZ106" s="228"/>
      <c r="BA106" s="229"/>
      <c r="BB106" s="216"/>
      <c r="BC106" s="216"/>
      <c r="BD106" s="230"/>
      <c r="BE106" s="230"/>
      <c r="BF106" s="230"/>
      <c r="BG106" s="227"/>
      <c r="BH106" s="276"/>
      <c r="BI106" s="216"/>
      <c r="BJ106" s="216"/>
      <c r="BK106" s="216"/>
      <c r="BL106" s="216"/>
      <c r="BM106" s="216"/>
      <c r="BN106" s="216"/>
      <c r="BO106" s="216"/>
      <c r="BP106" s="216"/>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row>
    <row r="107" spans="1:90" s="231" customFormat="1" ht="14.5" hidden="1" customHeight="1">
      <c r="A107" s="262"/>
      <c r="B107" s="277"/>
      <c r="C107" s="278"/>
      <c r="D107" s="278"/>
      <c r="E107" s="278"/>
      <c r="F107" s="278"/>
      <c r="G107" s="279"/>
      <c r="H107" s="276"/>
      <c r="I107" s="276"/>
      <c r="J107" s="276"/>
      <c r="K107" s="276"/>
      <c r="L107" s="276"/>
      <c r="M107" s="276"/>
      <c r="N107" s="276"/>
      <c r="O107" s="266"/>
      <c r="P107" s="266"/>
      <c r="Q107" s="266"/>
      <c r="R107" s="266"/>
      <c r="S107" s="267"/>
      <c r="T107" s="268"/>
      <c r="U107" s="269"/>
      <c r="V107" s="270"/>
      <c r="W107" s="271"/>
      <c r="X107" s="268"/>
      <c r="Y107" s="272"/>
      <c r="Z107" s="273"/>
      <c r="AA107" s="273"/>
      <c r="AB107" s="274"/>
      <c r="AC107" s="217">
        <v>3</v>
      </c>
      <c r="AD107" s="218"/>
      <c r="AE107" s="219"/>
      <c r="AF107" s="219"/>
      <c r="AG107" s="219"/>
      <c r="AH107" s="219"/>
      <c r="AI107" s="220" t="str">
        <f t="shared" si="86"/>
        <v/>
      </c>
      <c r="AJ107" s="221"/>
      <c r="AK107" s="221"/>
      <c r="AL107" s="222" t="str">
        <f t="shared" si="87"/>
        <v/>
      </c>
      <c r="AM107" s="221"/>
      <c r="AN107" s="221"/>
      <c r="AO107" s="221"/>
      <c r="AP107" s="223" t="str">
        <f>IF(ISBLANK(AA105),(IFERROR(IF(AND(AI106="Probabilidad",AI107="Probabilidad"),(AR106-(+AR106*AL107)),IF(AND(AI106="Impacto",AI107="Probabilidad"),(AR105-(+AR105*AL107)),IF(AI107="Impacto",AR106,""))),""))," ")</f>
        <v/>
      </c>
      <c r="AQ107" s="224" t="str">
        <f>IF(ISBLANK(AA105),(IFERROR(IF(AP107="","",IF(AP107&lt;=0.2,"Muy Baja",IF(AP107&lt;=0.4,"Baja",IF(AP107&lt;=0.6,"Media",IF(AP107&lt;=0.8,"Alta","Muy Alta"))))),""))," ")</f>
        <v/>
      </c>
      <c r="AR107" s="223" t="str">
        <f t="shared" si="88"/>
        <v/>
      </c>
      <c r="AS107" s="225" t="str">
        <f t="shared" si="89"/>
        <v/>
      </c>
      <c r="AT107" s="223" t="str">
        <f>IFERROR(IF(AND(AI106="Impacto",AI107="Impacto"),(AT106-(+AT106*AL107)),IF(AND(AI106="Probabilidad",AI107="Impacto"),(AT105-(+AT105*AL107)),IF(AI107="Probabilidad",AT106,""))),"")</f>
        <v/>
      </c>
      <c r="AU107" s="226" t="str">
        <f t="shared" si="90"/>
        <v/>
      </c>
      <c r="AV107" s="273"/>
      <c r="AW107" s="275"/>
      <c r="AX107" s="274"/>
      <c r="AY107" s="261"/>
      <c r="AZ107" s="228"/>
      <c r="BA107" s="229"/>
      <c r="BB107" s="216"/>
      <c r="BC107" s="216"/>
      <c r="BD107" s="230"/>
      <c r="BE107" s="230"/>
      <c r="BF107" s="230"/>
      <c r="BG107" s="227"/>
      <c r="BH107" s="276"/>
      <c r="BI107" s="216"/>
      <c r="BJ107" s="216"/>
      <c r="BK107" s="216"/>
      <c r="BL107" s="216"/>
      <c r="BM107" s="216"/>
      <c r="BN107" s="216"/>
      <c r="BO107" s="216"/>
      <c r="BP107" s="216"/>
      <c r="BQ107" s="216"/>
      <c r="BR107" s="216"/>
      <c r="BS107" s="216"/>
      <c r="BT107" s="216"/>
      <c r="BU107" s="216"/>
      <c r="BV107" s="216"/>
      <c r="BW107" s="216"/>
      <c r="BX107" s="216"/>
      <c r="BY107" s="216"/>
      <c r="BZ107" s="216"/>
      <c r="CA107" s="216"/>
      <c r="CB107" s="216"/>
      <c r="CC107" s="216"/>
      <c r="CD107" s="216"/>
      <c r="CE107" s="216"/>
      <c r="CF107" s="216"/>
      <c r="CG107" s="216"/>
      <c r="CH107" s="216"/>
      <c r="CI107" s="216"/>
      <c r="CJ107" s="216"/>
      <c r="CK107" s="216"/>
      <c r="CL107" s="216"/>
    </row>
    <row r="108" spans="1:90" s="231" customFormat="1" ht="14.5" hidden="1" customHeight="1">
      <c r="A108" s="262"/>
      <c r="B108" s="277"/>
      <c r="C108" s="278"/>
      <c r="D108" s="278"/>
      <c r="E108" s="278"/>
      <c r="F108" s="278"/>
      <c r="G108" s="279"/>
      <c r="H108" s="276"/>
      <c r="I108" s="276"/>
      <c r="J108" s="276"/>
      <c r="K108" s="276"/>
      <c r="L108" s="276"/>
      <c r="M108" s="276"/>
      <c r="N108" s="276"/>
      <c r="O108" s="266"/>
      <c r="P108" s="266"/>
      <c r="Q108" s="266"/>
      <c r="R108" s="266"/>
      <c r="S108" s="267"/>
      <c r="T108" s="268"/>
      <c r="U108" s="269"/>
      <c r="V108" s="270"/>
      <c r="W108" s="271"/>
      <c r="X108" s="268"/>
      <c r="Y108" s="272"/>
      <c r="Z108" s="273"/>
      <c r="AA108" s="273"/>
      <c r="AB108" s="274"/>
      <c r="AC108" s="217">
        <v>4</v>
      </c>
      <c r="AD108" s="218"/>
      <c r="AE108" s="219"/>
      <c r="AF108" s="219"/>
      <c r="AG108" s="219"/>
      <c r="AH108" s="219"/>
      <c r="AI108" s="220" t="str">
        <f t="shared" si="86"/>
        <v/>
      </c>
      <c r="AJ108" s="221"/>
      <c r="AK108" s="221"/>
      <c r="AL108" s="222" t="str">
        <f t="shared" si="87"/>
        <v/>
      </c>
      <c r="AM108" s="221"/>
      <c r="AN108" s="221"/>
      <c r="AO108" s="221"/>
      <c r="AP108" s="223" t="str">
        <f>IF(ISBLANK(AA105),(IFERROR(IF(AND(AI107="Probabilidad",AI108="Probabilidad"),(AR107-(+AR107*AL108)),IF(AND(AI107="Impacto",AI108="Probabilidad"),(AR106-(+AR106*AL108)),IF(AI108="Impacto",AR107,""))),""))," ")</f>
        <v/>
      </c>
      <c r="AQ108" s="224" t="str">
        <f>IF(ISBLANK(AA105),(IFERROR(IF(AP108="","",IF(AP108&lt;=0.2,"Muy Baja",IF(AP108&lt;=0.4,"Baja",IF(AP108&lt;=0.6,"Media",IF(AP108&lt;=0.8,"Alta","Muy Alta"))))),""))," ")</f>
        <v/>
      </c>
      <c r="AR108" s="223" t="str">
        <f t="shared" si="88"/>
        <v/>
      </c>
      <c r="AS108" s="225" t="str">
        <f t="shared" si="89"/>
        <v/>
      </c>
      <c r="AT108" s="223" t="str">
        <f>IFERROR(IF(AND(AI107="Impacto",AI108="Impacto"),(AT107-(+AT107*AL108)),IF(AND(AI107="Probabilidad",AI108="Impacto"),(AT106-(+AT106*AL108)),IF(AI108="Probabilidad",AT107,""))),"")</f>
        <v/>
      </c>
      <c r="AU108" s="226" t="str">
        <f t="shared" si="90"/>
        <v/>
      </c>
      <c r="AV108" s="273"/>
      <c r="AW108" s="275"/>
      <c r="AX108" s="274"/>
      <c r="AY108" s="261"/>
      <c r="AZ108" s="228"/>
      <c r="BA108" s="229"/>
      <c r="BB108" s="216"/>
      <c r="BC108" s="216"/>
      <c r="BD108" s="230"/>
      <c r="BE108" s="230"/>
      <c r="BF108" s="230"/>
      <c r="BG108" s="227"/>
      <c r="BH108" s="276"/>
      <c r="BI108" s="216"/>
      <c r="BJ108" s="216"/>
      <c r="BK108" s="216"/>
      <c r="BL108" s="216"/>
      <c r="BM108" s="216"/>
      <c r="BN108" s="216"/>
      <c r="BO108" s="216"/>
      <c r="BP108" s="216"/>
      <c r="BQ108" s="216"/>
      <c r="BR108" s="216"/>
      <c r="BS108" s="216"/>
      <c r="BT108" s="216"/>
      <c r="BU108" s="216"/>
      <c r="BV108" s="216"/>
      <c r="BW108" s="216"/>
      <c r="BX108" s="216"/>
      <c r="BY108" s="216"/>
      <c r="BZ108" s="216"/>
      <c r="CA108" s="216"/>
      <c r="CB108" s="216"/>
      <c r="CC108" s="216"/>
      <c r="CD108" s="216"/>
      <c r="CE108" s="216"/>
      <c r="CF108" s="216"/>
      <c r="CG108" s="216"/>
      <c r="CH108" s="216"/>
      <c r="CI108" s="216"/>
      <c r="CJ108" s="216"/>
      <c r="CK108" s="216"/>
      <c r="CL108" s="216"/>
    </row>
    <row r="109" spans="1:90" s="231" customFormat="1" ht="14.5" hidden="1" customHeight="1">
      <c r="A109" s="262"/>
      <c r="B109" s="277"/>
      <c r="C109" s="278"/>
      <c r="D109" s="278"/>
      <c r="E109" s="278"/>
      <c r="F109" s="278"/>
      <c r="G109" s="279"/>
      <c r="H109" s="276"/>
      <c r="I109" s="276"/>
      <c r="J109" s="276"/>
      <c r="K109" s="276"/>
      <c r="L109" s="276"/>
      <c r="M109" s="276"/>
      <c r="N109" s="276"/>
      <c r="O109" s="266"/>
      <c r="P109" s="266"/>
      <c r="Q109" s="266"/>
      <c r="R109" s="266"/>
      <c r="S109" s="267"/>
      <c r="T109" s="268"/>
      <c r="U109" s="269"/>
      <c r="V109" s="270"/>
      <c r="W109" s="271"/>
      <c r="X109" s="268"/>
      <c r="Y109" s="272"/>
      <c r="Z109" s="273"/>
      <c r="AA109" s="273"/>
      <c r="AB109" s="274"/>
      <c r="AC109" s="217">
        <v>5</v>
      </c>
      <c r="AD109" s="218"/>
      <c r="AE109" s="219"/>
      <c r="AF109" s="219"/>
      <c r="AG109" s="219"/>
      <c r="AH109" s="219"/>
      <c r="AI109" s="220" t="str">
        <f t="shared" si="86"/>
        <v/>
      </c>
      <c r="AJ109" s="221"/>
      <c r="AK109" s="221"/>
      <c r="AL109" s="222" t="str">
        <f t="shared" si="87"/>
        <v/>
      </c>
      <c r="AM109" s="221"/>
      <c r="AN109" s="221"/>
      <c r="AO109" s="221"/>
      <c r="AP109" s="223" t="str">
        <f>IF(ISBLANK(AA105),(IFERROR(IF(AND(AI108="Probabilidad",AI109="Probabilidad"),(AR108-(+AR108*AL109)),IF(AND(AI108="Impacto",AI109="Probabilidad"),(AR107-(+AR107*AL109)),IF(AI109="Impacto",AR108,""))),""))," ")</f>
        <v/>
      </c>
      <c r="AQ109" s="224" t="str">
        <f>IF(ISBLANK(AA105),(IFERROR(IF(AP109="","",IF(AP109&lt;=0.2,"Muy Baja",IF(AP109&lt;=0.4,"Baja",IF(AP109&lt;=0.6,"Media",IF(AP109&lt;=0.8,"Alta","Muy Alta"))))),""))," ")</f>
        <v/>
      </c>
      <c r="AR109" s="223" t="str">
        <f t="shared" si="88"/>
        <v/>
      </c>
      <c r="AS109" s="225" t="str">
        <f t="shared" si="89"/>
        <v/>
      </c>
      <c r="AT109" s="223" t="str">
        <f>IFERROR(IF(AND(AI108="Impacto",AI109="Impacto"),(AT108-(+AT108*AL109)),IF(AND(AI108="Probabilidad",AI109="Impacto"),(AT107-(+AT107*AL109)),IF(AI109="Probabilidad",AT108,""))),"")</f>
        <v/>
      </c>
      <c r="AU109" s="226" t="str">
        <f t="shared" si="90"/>
        <v/>
      </c>
      <c r="AV109" s="273"/>
      <c r="AW109" s="275"/>
      <c r="AX109" s="274"/>
      <c r="AY109" s="261"/>
      <c r="AZ109" s="228"/>
      <c r="BA109" s="229"/>
      <c r="BB109" s="216"/>
      <c r="BC109" s="216"/>
      <c r="BD109" s="230"/>
      <c r="BE109" s="230"/>
      <c r="BF109" s="230"/>
      <c r="BG109" s="227"/>
      <c r="BH109" s="276"/>
      <c r="BI109" s="216"/>
      <c r="BJ109" s="216"/>
      <c r="BK109" s="216"/>
      <c r="BL109" s="216"/>
      <c r="BM109" s="216"/>
      <c r="BN109" s="216"/>
      <c r="BO109" s="216"/>
      <c r="BP109" s="216"/>
      <c r="BQ109" s="216"/>
      <c r="BR109" s="216"/>
      <c r="BS109" s="216"/>
      <c r="BT109" s="216"/>
      <c r="BU109" s="216"/>
      <c r="BV109" s="216"/>
      <c r="BW109" s="216"/>
      <c r="BX109" s="216"/>
      <c r="BY109" s="216"/>
      <c r="BZ109" s="216"/>
      <c r="CA109" s="216"/>
      <c r="CB109" s="216"/>
      <c r="CC109" s="216"/>
      <c r="CD109" s="216"/>
      <c r="CE109" s="216"/>
      <c r="CF109" s="216"/>
      <c r="CG109" s="216"/>
      <c r="CH109" s="216"/>
      <c r="CI109" s="216"/>
      <c r="CJ109" s="216"/>
      <c r="CK109" s="216"/>
      <c r="CL109" s="216"/>
    </row>
    <row r="110" spans="1:90" s="231" customFormat="1" ht="14.5" hidden="1" customHeight="1">
      <c r="A110" s="262"/>
      <c r="B110" s="277"/>
      <c r="C110" s="278"/>
      <c r="D110" s="278"/>
      <c r="E110" s="278"/>
      <c r="F110" s="278"/>
      <c r="G110" s="279"/>
      <c r="H110" s="276"/>
      <c r="I110" s="276"/>
      <c r="J110" s="276"/>
      <c r="K110" s="276"/>
      <c r="L110" s="276"/>
      <c r="M110" s="276"/>
      <c r="N110" s="276"/>
      <c r="O110" s="266"/>
      <c r="P110" s="266"/>
      <c r="Q110" s="266"/>
      <c r="R110" s="266"/>
      <c r="S110" s="267"/>
      <c r="T110" s="268"/>
      <c r="U110" s="269"/>
      <c r="V110" s="270"/>
      <c r="W110" s="271"/>
      <c r="X110" s="268"/>
      <c r="Y110" s="272"/>
      <c r="Z110" s="273"/>
      <c r="AA110" s="273"/>
      <c r="AB110" s="274"/>
      <c r="AC110" s="217">
        <v>6</v>
      </c>
      <c r="AD110" s="218"/>
      <c r="AE110" s="219"/>
      <c r="AF110" s="219"/>
      <c r="AG110" s="219"/>
      <c r="AH110" s="219"/>
      <c r="AI110" s="220" t="str">
        <f t="shared" si="86"/>
        <v/>
      </c>
      <c r="AJ110" s="221"/>
      <c r="AK110" s="221"/>
      <c r="AL110" s="222" t="str">
        <f t="shared" si="87"/>
        <v/>
      </c>
      <c r="AM110" s="221"/>
      <c r="AN110" s="221"/>
      <c r="AO110" s="221"/>
      <c r="AP110" s="223" t="str">
        <f>IF(ISBLANK(AA105),(IFERROR(IF(AND(AI108="Probabilidad",AI110="Probabilidad"),(AR108-(+AR108*AL110)),IF(AND(AI108="Impacto",AI110="Probabilidad"),(AR107-(+AR107*AL110)),IF(AI110="Impacto",AR108,""))),""))," ")</f>
        <v/>
      </c>
      <c r="AQ110" s="224" t="str">
        <f>IF(ISBLANK(AA105),(IFERROR(IF(AP110="","",IF(AP110&lt;=0.2,"Muy Baja",IF(AP110&lt;=0.4,"Baja",IF(AP110&lt;=0.6,"Media",IF(AP110&lt;=0.8,"Alta","Muy Alta"))))),"")), " ")</f>
        <v/>
      </c>
      <c r="AR110" s="223" t="str">
        <f t="shared" si="88"/>
        <v/>
      </c>
      <c r="AS110" s="225" t="str">
        <f t="shared" si="89"/>
        <v/>
      </c>
      <c r="AT110" s="223" t="str">
        <f>IFERROR(IF(AND(AI109="Impacto",AI110="Impacto"),(AT108-(+AT109*AL110)),IF(AND(AI108="Probabilidad",AI110="Impacto"),(AT107-(+AT107*AL110)),IF(AI110="Probabilidad",AT108,""))),"")</f>
        <v/>
      </c>
      <c r="AU110" s="226" t="str">
        <f t="shared" si="90"/>
        <v/>
      </c>
      <c r="AV110" s="273"/>
      <c r="AW110" s="275"/>
      <c r="AX110" s="274"/>
      <c r="AY110" s="261"/>
      <c r="AZ110" s="228"/>
      <c r="BA110" s="229"/>
      <c r="BB110" s="216"/>
      <c r="BC110" s="216"/>
      <c r="BD110" s="230"/>
      <c r="BE110" s="230"/>
      <c r="BF110" s="230"/>
      <c r="BG110" s="227"/>
      <c r="BH110" s="276"/>
      <c r="BI110" s="216"/>
      <c r="BJ110" s="216"/>
      <c r="BK110" s="216"/>
      <c r="BL110" s="216"/>
      <c r="BM110" s="216"/>
      <c r="BN110" s="216"/>
      <c r="BO110" s="216"/>
      <c r="BP110" s="216"/>
      <c r="BQ110" s="216"/>
      <c r="BR110" s="216"/>
      <c r="BS110" s="216"/>
      <c r="BT110" s="216"/>
      <c r="BU110" s="216"/>
      <c r="BV110" s="216"/>
      <c r="BW110" s="216"/>
      <c r="BX110" s="216"/>
      <c r="BY110" s="216"/>
      <c r="BZ110" s="216"/>
      <c r="CA110" s="216"/>
      <c r="CB110" s="216"/>
      <c r="CC110" s="216"/>
      <c r="CD110" s="216"/>
      <c r="CE110" s="216"/>
      <c r="CF110" s="216"/>
      <c r="CG110" s="216"/>
      <c r="CH110" s="216"/>
      <c r="CI110" s="216"/>
      <c r="CJ110" s="216"/>
      <c r="CK110" s="216"/>
      <c r="CL110" s="216"/>
    </row>
    <row r="111" spans="1:90" s="231" customFormat="1" ht="88" customHeight="1">
      <c r="A111" s="262">
        <v>18</v>
      </c>
      <c r="B111" s="277" t="s">
        <v>1060</v>
      </c>
      <c r="C111" s="278" t="s">
        <v>1061</v>
      </c>
      <c r="D111" s="278"/>
      <c r="E111" s="278"/>
      <c r="F111" s="278" t="s">
        <v>1479</v>
      </c>
      <c r="G111" s="279" t="str">
        <f t="shared" ref="G111" si="92">+K111</f>
        <v xml:space="preserve">Posibilidad de dadivas y/o coimas a cambio de la realización de capacitaciones del proceso de Promoción y Divulgación </v>
      </c>
      <c r="H111" s="276" t="s">
        <v>224</v>
      </c>
      <c r="I111" s="276"/>
      <c r="J111" s="276" t="s">
        <v>1240</v>
      </c>
      <c r="K111" s="276" t="s">
        <v>1239</v>
      </c>
      <c r="L111" s="276" t="s">
        <v>1406</v>
      </c>
      <c r="M111" s="276" t="s">
        <v>227</v>
      </c>
      <c r="N111" s="276"/>
      <c r="O111" s="266"/>
      <c r="P111" s="266"/>
      <c r="Q111" s="266"/>
      <c r="R111" s="266"/>
      <c r="S111" s="267" t="str">
        <f t="shared" ref="S111" si="93">IF(ISBLANK(Z111),(IF(N111&lt;=0,"",IF(N111&lt;=2,"Muy Baja",IF(N111&lt;=24,"Baja",IF(N111&lt;=500,"Media",IF(N111&lt;=5000,"Alta","Muy Alta"))))))," ")</f>
        <v xml:space="preserve"> </v>
      </c>
      <c r="T111" s="268" t="str">
        <f t="shared" ref="T111" si="94">IF(ISBLANK(Z111),(IF(S111="","",IF(S111="Muy Baja",20%,IF(S111="Baja",40%,IF(S111="Media",60%,IF(S111="Alta",80%,IF(S111="Muy Alta",100%,0)))))))," ")</f>
        <v xml:space="preserve"> </v>
      </c>
      <c r="U111" s="269"/>
      <c r="V111" s="270" t="str">
        <f>IF(U111&gt;0,IF(NOT(ISERROR(MATCH(U111,'Listados Datos'!$N$3:$N$4,0))),'Listados Datos'!$N$6&amp;"Por favor no seleccionar este criterios de impacto (Afectación Económica o presupuestal y/o Pérdida Reputacional)",'Listados Datos'!$N$7),"")</f>
        <v/>
      </c>
      <c r="W111" s="271" t="str">
        <f>IF(OR(U111='Listados Datos'!$R$3,U111='Listados Datos'!$S$3),"Leve",IF(OR(U111='Listados Datos'!$R$4,U111='Listados Datos'!$S$4),"Menor",IF(OR(U111='Listados Datos'!$R$5,U111='Listados Datos'!$S$5),"Moderado",IF(OR(U111='Listados Datos'!$R$6,U111='Listados Datos'!$S$6),"Mayor",IF(OR(U111='Listados Datos'!$R$7,U111='Listados Datos'!$S$7),"Catastrófico","")))))</f>
        <v/>
      </c>
      <c r="X111" s="268" t="str">
        <f>IF(W111="","",IF(W111="Leve",20%,IF(W111="Menor",40%,IF(W111="Moderado",60%,IF(W111="Mayor",80%,IF(W111="Catastrófico",100%,0))))))</f>
        <v/>
      </c>
      <c r="Y111" s="272" t="str">
        <f>IF(OR(AND(S111="Muy Baja",W111="Leve"),AND(S111="Muy Baja",W111="Menor"),AND(S111="Baja",W111="Leve")),"Bajo",IF(OR(AND(S111="Muy baja",W111="Moderado"),AND(S111="Baja",W111="Menor"),AND(S111="Baja",W111="Moderado"),AND(S111="Media",W111="Leve"),AND(S111="Media",W111="Menor"),AND(S111="Media",W111="Moderado"),AND(S111="Alta",W111="Leve"),AND(S111="Alta",W111="Menor")),"Moderado",IF(OR(AND(S111="Muy Baja",W111="Mayor"),AND(S111="Baja",W111="Mayor"),AND(S111="Media",W111="Mayor"),AND(S111="Alta",W111="Moderado"),AND(S111="Alta",W111="Mayor"),AND(S111="Muy Alta",W111="Leve"),AND(S111="Muy Alta",W111="Menor"),AND(S111="Muy Alta",W111="Moderado"),AND(S111="Muy Alta",W111="Mayor")),"Alto",IF(OR(AND(S111="Muy Baja",W111="Catastrófico"),AND(S111="Baja",W111="Catastrófico"),AND(S111="Media",W111="Catastrófico"),AND(S111="Alta",W111="Catastrófico"),AND(S111="Muy Alta",W111="Catastrófico")),"Extremo",""))))</f>
        <v/>
      </c>
      <c r="Z111" s="273" t="s">
        <v>326</v>
      </c>
      <c r="AA111" s="273" t="s">
        <v>11</v>
      </c>
      <c r="AB111" s="274" t="str">
        <f t="shared" ref="AB111" si="95">IF(AND(Z111="Rara Vez",AA111="Insignificante"),("BAJA"),IF(AND(Z111="Rara Vez",AA111="Menor"),("BAJA"),IF(AND(Z111="Rara Vez",AA111="Moderado"),("MODERADA"),IF(AND(Z111="Rara Vez",AA111="Mayor"),("ALTA"),IF(AND(Z111="Improbable",AA111="Insignificante"),("BAJA"),IF(AND(Z111="Improbable",AA111="Menor"),("BAJA"),IF(AND(Z111="Improbable",AA111="Moderado"),("MODERADA"),IF(AND(Z111="Improbable",AA111="Mayor"),("ALTA"),IF(AND(Z111="Posible",AA111="Insignificante"),("BAJA"),IF(AND(Z111="Posible",AA111="Menor"),("MODERADA"),IF(AND(Z111="Posible",AA111="Moderado"),("ALTA"),IF(AND(Z111="Posible",AA111="Mayor"),("EXTREMA"),IF(AND(Z111="Probable",AA111="Insignificante"),("MODERADA"),IF(AND(Z111="Probable",AA111="Menor"),("ALTA"),IF(AND(Z111="Probable",AA111="Moderado"),("ALTA"),IF(AND(Z111="Probable",AA111="Mayor"),("EXTREMA"),IF(AND(Z111="Casi Seguro",AA111="Insignificante"),("ALTA"),IF(AND(Z111="Casi Seguro",AA111="Menor"),("ALTA"),IF(AND(Z111="Casi Seguro",AA111="Moderado"),("EXTREMA"),IF(AND(Z111="Casi Seguro",AA111="Mayor"),("EXTREMA"),IF(AA111="Catastrófico","EXTREMA","VALORAR")))))))))))))))))))))</f>
        <v>ALTA</v>
      </c>
      <c r="AC111" s="217">
        <v>1</v>
      </c>
      <c r="AD111" s="218"/>
      <c r="AE111" s="219" t="s">
        <v>1241</v>
      </c>
      <c r="AF111" s="219" t="s">
        <v>1242</v>
      </c>
      <c r="AG111" s="219" t="s">
        <v>939</v>
      </c>
      <c r="AH111" s="219"/>
      <c r="AI111" s="220" t="str">
        <f t="shared" ref="AI111:AI116" si="96">IF(OR(AJ111="Preventivo",AJ111="Detectivo"),"Probabilidad",IF(AJ111="Correctivo","Impacto",""))</f>
        <v>Probabilidad</v>
      </c>
      <c r="AJ111" s="221" t="s">
        <v>292</v>
      </c>
      <c r="AK111" s="221" t="s">
        <v>297</v>
      </c>
      <c r="AL111" s="222" t="str">
        <f t="shared" ref="AL111:AL116" si="97">IF(AND(AJ111="Preventivo",AK111="Automático"),"50%",IF(AND(AJ111="Preventivo",AK111="Manual"),"40%",IF(AND(AJ111="Detectivo",AK111="Automático"),"40%",IF(AND(AJ111="Detectivo",AK111="Manual"),"30%",IF(AND(AJ111="Correctivo",AK111="Automático"),"35%",IF(AND(AJ111="Correctivo",AK111="Manual"),"25%",""))))))</f>
        <v>40%</v>
      </c>
      <c r="AM111" s="221" t="s">
        <v>301</v>
      </c>
      <c r="AN111" s="221" t="s">
        <v>305</v>
      </c>
      <c r="AO111" s="221" t="s">
        <v>308</v>
      </c>
      <c r="AP111" s="223" t="str">
        <f>IF(ISBLANK(AA111),(IFERROR(IF(AI111="Probabilidad",(T111-(+T111*AL111)),IF(AI111="Impacto",T111,"")),""))," ")</f>
        <v xml:space="preserve"> </v>
      </c>
      <c r="AQ111" s="224" t="str">
        <f>IF(ISBLANK(AA111), (IFERROR(IF(AP111="","",IF(AP111&lt;=0.2,"Muy Baja",IF(AP111&lt;=0.4,"Baja",IF(AP111&lt;=0.6,"Media",IF(AP111&lt;=0.8,"Alta","Muy Alta"))))),""))," ")</f>
        <v xml:space="preserve"> </v>
      </c>
      <c r="AR111" s="223" t="str">
        <f t="shared" ref="AR111:AR116" si="98">+AP111</f>
        <v xml:space="preserve"> </v>
      </c>
      <c r="AS111" s="225" t="str">
        <f t="shared" ref="AS111:AS116" si="99">IFERROR(IF(AT111="","",IF(AT111&lt;=0.2,"Leve",IF(AT111&lt;=0.4,"Menor",IF(AT111&lt;=0.6,"Moderado",IF(AT111&lt;=0.8,"Mayor","Catastrófico"))))),"")</f>
        <v/>
      </c>
      <c r="AT111" s="223" t="str">
        <f>IFERROR(IF(AI111="Impacto",(X111-(+X111*AL111)),IF(AI111="Probabilidad",X111,"")),"")</f>
        <v/>
      </c>
      <c r="AU111" s="226" t="str">
        <f t="shared" ref="AU111:AU116" si="100">IFERROR(IF(OR(AND(AQ111="Muy Baja",AS111="Leve"),AND(AQ111="Muy Baja",AS111="Menor"),AND(AQ111="Baja",AS111="Leve")),"Bajo",IF(OR(AND(AQ111="Muy baja",AS111="Moderado"),AND(AQ111="Baja",AS111="Menor"),AND(AQ111="Baja",AS111="Moderado"),AND(AQ111="Media",AS111="Leve"),AND(AQ111="Media",AS111="Menor"),AND(AQ111="Media",AS111="Moderado"),AND(AQ111="Alta",AS111="Leve"),AND(AQ111="Alta",AS111="Menor")),"Moderado",IF(OR(AND(AQ111="Muy Baja",AS111="Mayor"),AND(AQ111="Baja",AS111="Mayor"),AND(AQ111="Media",AS111="Mayor"),AND(AQ111="Alta",AS111="Moderado"),AND(AQ111="Alta",AS111="Mayor"),AND(AQ111="Muy Alta",AS111="Leve"),AND(AQ111="Muy Alta",AS111="Menor"),AND(AQ111="Muy Alta",AS111="Moderado"),AND(AQ111="Muy Alta",AS111="Mayor")),"Alto",IF(OR(AND(AQ111="Muy Baja",AS111="Catastrófico"),AND(AQ111="Baja",AS111="Catastrófico"),AND(AQ111="Media",AS111="Catastrófico"),AND(AQ111="Alta",AS111="Catastrófico"),AND(AQ111="Muy Alta",AS111="Catastrófico")),"Extremo","")))),"")</f>
        <v/>
      </c>
      <c r="AV111" s="273" t="s">
        <v>326</v>
      </c>
      <c r="AW111" s="275" t="str">
        <f>IF(ISBLANK(AA111), " ", AA111)</f>
        <v>Mayor</v>
      </c>
      <c r="AX111" s="274" t="str">
        <f t="shared" ref="AX111" si="101">IF(AND(AV111="Rara Vez",AW111="Insignificante"),("BAJA"),IF(AND(AV111="Rara Vez",AW111="Menor"),("BAJA"),IF(AND(AV111="Rara Vez",AW111="Moderado"),("MODERADA"),IF(AND(AV111="Rara Vez",AW111="Mayor"),("ALTA"),IF(AND(AV111="Improbable",AW111="Insignificante"),("BAJA"),IF(AND(AV111="Improbable",AW111="Menor"),("BAJA"),IF(AND(AV111="Improbable",AW111="Moderado"),("MODERADA"),IF(AND(AV111="Improbable",AW111="Mayor"),("ALTA"),IF(AND(AV111="Posible",AW111="Insignificante"),("BAJA"),IF(AND(AV111="Posible",AW111="Menor"),("MODERADA"),IF(AND(AV111="Posible",AW111="Moderado"),("ALTA"),IF(AND(AV111="Posible",AW111="Mayor"),("EXTREMA"),IF(AND(AV111="Probable",AW111="Insignificante"),("MODERADA"),IF(AND(AV111="Probable",AW111="Menor"),("ALTA"),IF(AND(AV111="Probable",AW111="Moderado"),("ALTA"),IF(AND(AV111="Probable",AW111="Mayor"),("EXTREMA"),IF(AND(AV111="Casi Seguro",AW111="Insignificante"),("ALTA"),IF(AND(AV111="Casi Seguro",AW111="Menor"),("ALTA"),IF(AND(AV111="Casi Seguro",AW111="Moderado"),("EXTREMA"),IF(AND(AV111="Casi Seguro",AW111="Mayor"),("EXTREMA"),IF(AW111="Catastrófico","EXTREMA","VALORAR")))))))))))))))))))))</f>
        <v>ALTA</v>
      </c>
      <c r="AY111" s="261" t="s">
        <v>315</v>
      </c>
      <c r="AZ111" s="228"/>
      <c r="BA111" s="229"/>
      <c r="BB111" s="216"/>
      <c r="BC111" s="216"/>
      <c r="BD111" s="230"/>
      <c r="BE111" s="230"/>
      <c r="BF111" s="230"/>
      <c r="BG111" s="227"/>
      <c r="BH111" s="276"/>
      <c r="BI111" s="216"/>
      <c r="BJ111" s="216"/>
      <c r="BK111" s="216"/>
      <c r="BL111" s="216"/>
      <c r="BM111" s="216"/>
      <c r="BN111" s="216"/>
      <c r="BO111" s="216"/>
      <c r="BP111" s="216"/>
      <c r="BQ111" s="216"/>
      <c r="BR111" s="216"/>
      <c r="BS111" s="216"/>
      <c r="BT111" s="216"/>
      <c r="BU111" s="216"/>
      <c r="BV111" s="216"/>
      <c r="BW111" s="216"/>
      <c r="BX111" s="216"/>
      <c r="BY111" s="216"/>
      <c r="BZ111" s="216"/>
      <c r="CA111" s="216"/>
      <c r="CB111" s="216"/>
      <c r="CC111" s="216"/>
      <c r="CD111" s="216"/>
      <c r="CE111" s="216"/>
      <c r="CF111" s="216"/>
      <c r="CG111" s="216"/>
      <c r="CH111" s="216"/>
      <c r="CI111" s="216"/>
      <c r="CJ111" s="216"/>
      <c r="CK111" s="216"/>
      <c r="CL111" s="216"/>
    </row>
    <row r="112" spans="1:90" s="231" customFormat="1" ht="14.5" customHeight="1">
      <c r="A112" s="262"/>
      <c r="B112" s="277"/>
      <c r="C112" s="278"/>
      <c r="D112" s="278"/>
      <c r="E112" s="278"/>
      <c r="F112" s="278"/>
      <c r="G112" s="279"/>
      <c r="H112" s="276"/>
      <c r="I112" s="276"/>
      <c r="J112" s="276"/>
      <c r="K112" s="276"/>
      <c r="L112" s="276"/>
      <c r="M112" s="276"/>
      <c r="N112" s="276"/>
      <c r="O112" s="266"/>
      <c r="P112" s="266"/>
      <c r="Q112" s="266"/>
      <c r="R112" s="266"/>
      <c r="S112" s="267"/>
      <c r="T112" s="268"/>
      <c r="U112" s="269"/>
      <c r="V112" s="270"/>
      <c r="W112" s="271"/>
      <c r="X112" s="268"/>
      <c r="Y112" s="272"/>
      <c r="Z112" s="273"/>
      <c r="AA112" s="273"/>
      <c r="AB112" s="274"/>
      <c r="AC112" s="217">
        <v>2</v>
      </c>
      <c r="AD112" s="218"/>
      <c r="AE112" s="219"/>
      <c r="AF112" s="219"/>
      <c r="AG112" s="219"/>
      <c r="AH112" s="219"/>
      <c r="AI112" s="220" t="str">
        <f t="shared" si="96"/>
        <v/>
      </c>
      <c r="AJ112" s="221"/>
      <c r="AK112" s="221"/>
      <c r="AL112" s="222" t="str">
        <f t="shared" si="97"/>
        <v/>
      </c>
      <c r="AM112" s="221"/>
      <c r="AN112" s="221"/>
      <c r="AO112" s="221"/>
      <c r="AP112" s="223" t="str">
        <f>IF(ISBLANK(AA111),(IFERROR(IF(AND(AI111="Probabilidad",AI112="Probabilidad"),(AR111-(+AR111*AL112)),IF(AI112="Probabilidad",(T111-(+T111*AL112)),IF(AI112="Impacto",AR111,""))),""))," ")</f>
        <v xml:space="preserve"> </v>
      </c>
      <c r="AQ112" s="224" t="str">
        <f>IF(ISBLANK(AA111),(IFERROR(IF(AP112="","",IF(AP112&lt;=0.2,"Muy Baja",IF(AP112&lt;=0.4,"Baja",IF(AP112&lt;=0.6,"Media",IF(AP112&lt;=0.8,"Alta","Muy Alta"))))),""))," ")</f>
        <v xml:space="preserve"> </v>
      </c>
      <c r="AR112" s="223" t="str">
        <f t="shared" si="98"/>
        <v xml:space="preserve"> </v>
      </c>
      <c r="AS112" s="225" t="str">
        <f t="shared" si="99"/>
        <v/>
      </c>
      <c r="AT112" s="223" t="str">
        <f>IFERROR(IF(AND(AI111="Impacto",AI112="Impacto"),(AT111-(+AT111*AL112)),IF(AI112="Impacto",(X111-(+X111*AL112)),IF(AI112="Probabilidad",AT111,""))),"")</f>
        <v/>
      </c>
      <c r="AU112" s="226" t="str">
        <f t="shared" si="100"/>
        <v/>
      </c>
      <c r="AV112" s="273"/>
      <c r="AW112" s="275"/>
      <c r="AX112" s="274"/>
      <c r="AY112" s="261"/>
      <c r="AZ112" s="228"/>
      <c r="BA112" s="229"/>
      <c r="BB112" s="216"/>
      <c r="BC112" s="216"/>
      <c r="BD112" s="230"/>
      <c r="BE112" s="230"/>
      <c r="BF112" s="230"/>
      <c r="BG112" s="227"/>
      <c r="BH112" s="276"/>
      <c r="BI112" s="216"/>
      <c r="BJ112" s="216"/>
      <c r="BK112" s="216"/>
      <c r="BL112" s="216"/>
      <c r="BM112" s="216"/>
      <c r="BN112" s="216"/>
      <c r="BO112" s="216"/>
      <c r="BP112" s="216"/>
      <c r="BQ112" s="216"/>
      <c r="BR112" s="216"/>
      <c r="BS112" s="216"/>
      <c r="BT112" s="216"/>
      <c r="BU112" s="216"/>
      <c r="BV112" s="216"/>
      <c r="BW112" s="216"/>
      <c r="BX112" s="216"/>
      <c r="BY112" s="216"/>
      <c r="BZ112" s="216"/>
      <c r="CA112" s="216"/>
      <c r="CB112" s="216"/>
      <c r="CC112" s="216"/>
      <c r="CD112" s="216"/>
      <c r="CE112" s="216"/>
      <c r="CF112" s="216"/>
      <c r="CG112" s="216"/>
      <c r="CH112" s="216"/>
      <c r="CI112" s="216"/>
      <c r="CJ112" s="216"/>
      <c r="CK112" s="216"/>
      <c r="CL112" s="216"/>
    </row>
    <row r="113" spans="1:90" s="231" customFormat="1" ht="14.5" customHeight="1">
      <c r="A113" s="262"/>
      <c r="B113" s="277"/>
      <c r="C113" s="278"/>
      <c r="D113" s="278"/>
      <c r="E113" s="278"/>
      <c r="F113" s="278"/>
      <c r="G113" s="279"/>
      <c r="H113" s="276"/>
      <c r="I113" s="276"/>
      <c r="J113" s="276"/>
      <c r="K113" s="276"/>
      <c r="L113" s="276"/>
      <c r="M113" s="276"/>
      <c r="N113" s="276"/>
      <c r="O113" s="266"/>
      <c r="P113" s="266"/>
      <c r="Q113" s="266"/>
      <c r="R113" s="266"/>
      <c r="S113" s="267"/>
      <c r="T113" s="268"/>
      <c r="U113" s="269"/>
      <c r="V113" s="270"/>
      <c r="W113" s="271"/>
      <c r="X113" s="268"/>
      <c r="Y113" s="272"/>
      <c r="Z113" s="273"/>
      <c r="AA113" s="273"/>
      <c r="AB113" s="274"/>
      <c r="AC113" s="217">
        <v>3</v>
      </c>
      <c r="AD113" s="218"/>
      <c r="AE113" s="219"/>
      <c r="AF113" s="219"/>
      <c r="AG113" s="219"/>
      <c r="AH113" s="219"/>
      <c r="AI113" s="220" t="str">
        <f t="shared" si="96"/>
        <v/>
      </c>
      <c r="AJ113" s="221"/>
      <c r="AK113" s="221"/>
      <c r="AL113" s="222" t="str">
        <f t="shared" si="97"/>
        <v/>
      </c>
      <c r="AM113" s="221"/>
      <c r="AN113" s="221"/>
      <c r="AO113" s="221"/>
      <c r="AP113" s="223" t="str">
        <f>IF(ISBLANK(AA111),(IFERROR(IF(AND(AI112="Probabilidad",AI113="Probabilidad"),(AR112-(+AR112*AL113)),IF(AND(AI112="Impacto",AI113="Probabilidad"),(AR111-(+AR111*AL113)),IF(AI113="Impacto",AR112,""))),""))," ")</f>
        <v xml:space="preserve"> </v>
      </c>
      <c r="AQ113" s="224" t="str">
        <f>IF(ISBLANK(AA111),(IFERROR(IF(AP113="","",IF(AP113&lt;=0.2,"Muy Baja",IF(AP113&lt;=0.4,"Baja",IF(AP113&lt;=0.6,"Media",IF(AP113&lt;=0.8,"Alta","Muy Alta"))))),""))," ")</f>
        <v xml:space="preserve"> </v>
      </c>
      <c r="AR113" s="223" t="str">
        <f t="shared" si="98"/>
        <v xml:space="preserve"> </v>
      </c>
      <c r="AS113" s="225" t="str">
        <f t="shared" si="99"/>
        <v/>
      </c>
      <c r="AT113" s="223" t="str">
        <f>IFERROR(IF(AND(AI112="Impacto",AI113="Impacto"),(AT112-(+AT112*AL113)),IF(AND(AI112="Probabilidad",AI113="Impacto"),(AT111-(+AT111*AL113)),IF(AI113="Probabilidad",AT112,""))),"")</f>
        <v/>
      </c>
      <c r="AU113" s="226" t="str">
        <f t="shared" si="100"/>
        <v/>
      </c>
      <c r="AV113" s="273"/>
      <c r="AW113" s="275"/>
      <c r="AX113" s="274"/>
      <c r="AY113" s="261"/>
      <c r="AZ113" s="228"/>
      <c r="BA113" s="229"/>
      <c r="BB113" s="216"/>
      <c r="BC113" s="216"/>
      <c r="BD113" s="230"/>
      <c r="BE113" s="230"/>
      <c r="BF113" s="230"/>
      <c r="BG113" s="227"/>
      <c r="BH113" s="276"/>
      <c r="BI113" s="216"/>
      <c r="BJ113" s="216"/>
      <c r="BK113" s="216"/>
      <c r="BL113" s="216"/>
      <c r="BM113" s="216"/>
      <c r="BN113" s="216"/>
      <c r="BO113" s="216"/>
      <c r="BP113" s="216"/>
      <c r="BQ113" s="216"/>
      <c r="BR113" s="216"/>
      <c r="BS113" s="216"/>
      <c r="BT113" s="216"/>
      <c r="BU113" s="216"/>
      <c r="BV113" s="216"/>
      <c r="BW113" s="216"/>
      <c r="BX113" s="216"/>
      <c r="BY113" s="216"/>
      <c r="BZ113" s="216"/>
      <c r="CA113" s="216"/>
      <c r="CB113" s="216"/>
      <c r="CC113" s="216"/>
      <c r="CD113" s="216"/>
      <c r="CE113" s="216"/>
      <c r="CF113" s="216"/>
      <c r="CG113" s="216"/>
      <c r="CH113" s="216"/>
      <c r="CI113" s="216"/>
      <c r="CJ113" s="216"/>
      <c r="CK113" s="216"/>
      <c r="CL113" s="216"/>
    </row>
    <row r="114" spans="1:90" s="231" customFormat="1" ht="14.5" customHeight="1">
      <c r="A114" s="262"/>
      <c r="B114" s="277"/>
      <c r="C114" s="278"/>
      <c r="D114" s="278"/>
      <c r="E114" s="278"/>
      <c r="F114" s="278"/>
      <c r="G114" s="279"/>
      <c r="H114" s="276"/>
      <c r="I114" s="276"/>
      <c r="J114" s="276"/>
      <c r="K114" s="276"/>
      <c r="L114" s="276"/>
      <c r="M114" s="276"/>
      <c r="N114" s="276"/>
      <c r="O114" s="266"/>
      <c r="P114" s="266"/>
      <c r="Q114" s="266"/>
      <c r="R114" s="266"/>
      <c r="S114" s="267"/>
      <c r="T114" s="268"/>
      <c r="U114" s="269"/>
      <c r="V114" s="270"/>
      <c r="W114" s="271"/>
      <c r="X114" s="268"/>
      <c r="Y114" s="272"/>
      <c r="Z114" s="273"/>
      <c r="AA114" s="273"/>
      <c r="AB114" s="274"/>
      <c r="AC114" s="217">
        <v>4</v>
      </c>
      <c r="AD114" s="218"/>
      <c r="AE114" s="219"/>
      <c r="AF114" s="219"/>
      <c r="AG114" s="219"/>
      <c r="AH114" s="219"/>
      <c r="AI114" s="220" t="str">
        <f t="shared" si="96"/>
        <v/>
      </c>
      <c r="AJ114" s="221"/>
      <c r="AK114" s="221"/>
      <c r="AL114" s="222" t="str">
        <f t="shared" si="97"/>
        <v/>
      </c>
      <c r="AM114" s="221"/>
      <c r="AN114" s="221"/>
      <c r="AO114" s="221"/>
      <c r="AP114" s="223" t="str">
        <f>IF(ISBLANK(AA111),(IFERROR(IF(AND(AI113="Probabilidad",AI114="Probabilidad"),(AR113-(+AR113*AL114)),IF(AND(AI113="Impacto",AI114="Probabilidad"),(AR112-(+AR112*AL114)),IF(AI114="Impacto",AR113,""))),""))," ")</f>
        <v xml:space="preserve"> </v>
      </c>
      <c r="AQ114" s="224" t="str">
        <f>IF(ISBLANK(AA111),(IFERROR(IF(AP114="","",IF(AP114&lt;=0.2,"Muy Baja",IF(AP114&lt;=0.4,"Baja",IF(AP114&lt;=0.6,"Media",IF(AP114&lt;=0.8,"Alta","Muy Alta"))))),""))," ")</f>
        <v xml:space="preserve"> </v>
      </c>
      <c r="AR114" s="223" t="str">
        <f t="shared" si="98"/>
        <v xml:space="preserve"> </v>
      </c>
      <c r="AS114" s="225" t="str">
        <f t="shared" si="99"/>
        <v/>
      </c>
      <c r="AT114" s="223" t="str">
        <f>IFERROR(IF(AND(AI113="Impacto",AI114="Impacto"),(AT113-(+AT113*AL114)),IF(AND(AI113="Probabilidad",AI114="Impacto"),(AT112-(+AT112*AL114)),IF(AI114="Probabilidad",AT113,""))),"")</f>
        <v/>
      </c>
      <c r="AU114" s="226" t="str">
        <f t="shared" si="100"/>
        <v/>
      </c>
      <c r="AV114" s="273"/>
      <c r="AW114" s="275"/>
      <c r="AX114" s="274"/>
      <c r="AY114" s="261"/>
      <c r="AZ114" s="228"/>
      <c r="BA114" s="229"/>
      <c r="BB114" s="216"/>
      <c r="BC114" s="216"/>
      <c r="BD114" s="230"/>
      <c r="BE114" s="230"/>
      <c r="BF114" s="230"/>
      <c r="BG114" s="227"/>
      <c r="BH114" s="276"/>
      <c r="BI114" s="216"/>
      <c r="BJ114" s="216"/>
      <c r="BK114" s="216"/>
      <c r="BL114" s="216"/>
      <c r="BM114" s="216"/>
      <c r="BN114" s="216"/>
      <c r="BO114" s="216"/>
      <c r="BP114" s="216"/>
      <c r="BQ114" s="216"/>
      <c r="BR114" s="216"/>
      <c r="BS114" s="216"/>
      <c r="BT114" s="216"/>
      <c r="BU114" s="216"/>
      <c r="BV114" s="216"/>
      <c r="BW114" s="216"/>
      <c r="BX114" s="216"/>
      <c r="BY114" s="216"/>
      <c r="BZ114" s="216"/>
      <c r="CA114" s="216"/>
      <c r="CB114" s="216"/>
      <c r="CC114" s="216"/>
      <c r="CD114" s="216"/>
      <c r="CE114" s="216"/>
      <c r="CF114" s="216"/>
      <c r="CG114" s="216"/>
      <c r="CH114" s="216"/>
      <c r="CI114" s="216"/>
      <c r="CJ114" s="216"/>
      <c r="CK114" s="216"/>
      <c r="CL114" s="216"/>
    </row>
    <row r="115" spans="1:90" s="231" customFormat="1" ht="14.5" customHeight="1">
      <c r="A115" s="262"/>
      <c r="B115" s="277"/>
      <c r="C115" s="278"/>
      <c r="D115" s="278"/>
      <c r="E115" s="278"/>
      <c r="F115" s="278"/>
      <c r="G115" s="279"/>
      <c r="H115" s="276"/>
      <c r="I115" s="276"/>
      <c r="J115" s="276"/>
      <c r="K115" s="276"/>
      <c r="L115" s="276"/>
      <c r="M115" s="276"/>
      <c r="N115" s="276"/>
      <c r="O115" s="266"/>
      <c r="P115" s="266"/>
      <c r="Q115" s="266"/>
      <c r="R115" s="266"/>
      <c r="S115" s="267"/>
      <c r="T115" s="268"/>
      <c r="U115" s="269"/>
      <c r="V115" s="270"/>
      <c r="W115" s="271"/>
      <c r="X115" s="268"/>
      <c r="Y115" s="272"/>
      <c r="Z115" s="273"/>
      <c r="AA115" s="273"/>
      <c r="AB115" s="274"/>
      <c r="AC115" s="217">
        <v>5</v>
      </c>
      <c r="AD115" s="218"/>
      <c r="AE115" s="219"/>
      <c r="AF115" s="219"/>
      <c r="AG115" s="219"/>
      <c r="AH115" s="219"/>
      <c r="AI115" s="220" t="str">
        <f t="shared" si="96"/>
        <v/>
      </c>
      <c r="AJ115" s="221"/>
      <c r="AK115" s="221"/>
      <c r="AL115" s="222" t="str">
        <f t="shared" si="97"/>
        <v/>
      </c>
      <c r="AM115" s="221"/>
      <c r="AN115" s="221"/>
      <c r="AO115" s="221"/>
      <c r="AP115" s="223" t="str">
        <f>IF(ISBLANK(AA111),(IFERROR(IF(AND(AI114="Probabilidad",AI115="Probabilidad"),(AR114-(+AR114*AL115)),IF(AND(AI114="Impacto",AI115="Probabilidad"),(AR113-(+AR113*AL115)),IF(AI115="Impacto",AR114,""))),""))," ")</f>
        <v xml:space="preserve"> </v>
      </c>
      <c r="AQ115" s="224" t="str">
        <f>IF(ISBLANK(AA111),(IFERROR(IF(AP115="","",IF(AP115&lt;=0.2,"Muy Baja",IF(AP115&lt;=0.4,"Baja",IF(AP115&lt;=0.6,"Media",IF(AP115&lt;=0.8,"Alta","Muy Alta"))))),""))," ")</f>
        <v xml:space="preserve"> </v>
      </c>
      <c r="AR115" s="223" t="str">
        <f t="shared" si="98"/>
        <v xml:space="preserve"> </v>
      </c>
      <c r="AS115" s="225" t="str">
        <f t="shared" si="99"/>
        <v/>
      </c>
      <c r="AT115" s="223" t="str">
        <f>IFERROR(IF(AND(AI114="Impacto",AI115="Impacto"),(AT114-(+AT114*AL115)),IF(AND(AI114="Probabilidad",AI115="Impacto"),(AT113-(+AT113*AL115)),IF(AI115="Probabilidad",AT114,""))),"")</f>
        <v/>
      </c>
      <c r="AU115" s="226" t="str">
        <f t="shared" si="100"/>
        <v/>
      </c>
      <c r="AV115" s="273"/>
      <c r="AW115" s="275"/>
      <c r="AX115" s="274"/>
      <c r="AY115" s="261"/>
      <c r="AZ115" s="228"/>
      <c r="BA115" s="229"/>
      <c r="BB115" s="216"/>
      <c r="BC115" s="216"/>
      <c r="BD115" s="230"/>
      <c r="BE115" s="230"/>
      <c r="BF115" s="230"/>
      <c r="BG115" s="227"/>
      <c r="BH115" s="276"/>
      <c r="BI115" s="216"/>
      <c r="BJ115" s="216"/>
      <c r="BK115" s="216"/>
      <c r="BL115" s="216"/>
      <c r="BM115" s="216"/>
      <c r="BN115" s="216"/>
      <c r="BO115" s="216"/>
      <c r="BP115" s="216"/>
      <c r="BQ115" s="216"/>
      <c r="BR115" s="216"/>
      <c r="BS115" s="216"/>
      <c r="BT115" s="216"/>
      <c r="BU115" s="216"/>
      <c r="BV115" s="216"/>
      <c r="BW115" s="216"/>
      <c r="BX115" s="216"/>
      <c r="BY115" s="216"/>
      <c r="BZ115" s="216"/>
      <c r="CA115" s="216"/>
      <c r="CB115" s="216"/>
      <c r="CC115" s="216"/>
      <c r="CD115" s="216"/>
      <c r="CE115" s="216"/>
      <c r="CF115" s="216"/>
      <c r="CG115" s="216"/>
      <c r="CH115" s="216"/>
      <c r="CI115" s="216"/>
      <c r="CJ115" s="216"/>
      <c r="CK115" s="216"/>
      <c r="CL115" s="216"/>
    </row>
    <row r="116" spans="1:90" s="231" customFormat="1" ht="14.5" customHeight="1">
      <c r="A116" s="262"/>
      <c r="B116" s="277"/>
      <c r="C116" s="278"/>
      <c r="D116" s="278"/>
      <c r="E116" s="278"/>
      <c r="F116" s="278"/>
      <c r="G116" s="279"/>
      <c r="H116" s="276"/>
      <c r="I116" s="276"/>
      <c r="J116" s="276"/>
      <c r="K116" s="276"/>
      <c r="L116" s="276"/>
      <c r="M116" s="276"/>
      <c r="N116" s="276"/>
      <c r="O116" s="266"/>
      <c r="P116" s="266"/>
      <c r="Q116" s="266"/>
      <c r="R116" s="266"/>
      <c r="S116" s="267"/>
      <c r="T116" s="268"/>
      <c r="U116" s="269"/>
      <c r="V116" s="270"/>
      <c r="W116" s="271"/>
      <c r="X116" s="268"/>
      <c r="Y116" s="272"/>
      <c r="Z116" s="273"/>
      <c r="AA116" s="273"/>
      <c r="AB116" s="274"/>
      <c r="AC116" s="217">
        <v>6</v>
      </c>
      <c r="AD116" s="218"/>
      <c r="AE116" s="219"/>
      <c r="AF116" s="219"/>
      <c r="AG116" s="219"/>
      <c r="AH116" s="219"/>
      <c r="AI116" s="220" t="str">
        <f t="shared" si="96"/>
        <v/>
      </c>
      <c r="AJ116" s="221"/>
      <c r="AK116" s="221"/>
      <c r="AL116" s="222" t="str">
        <f t="shared" si="97"/>
        <v/>
      </c>
      <c r="AM116" s="221"/>
      <c r="AN116" s="221"/>
      <c r="AO116" s="221"/>
      <c r="AP116" s="223" t="str">
        <f>IF(ISBLANK(AA111),(IFERROR(IF(AND(AI114="Probabilidad",AI116="Probabilidad"),(AR114-(+AR114*AL116)),IF(AND(AI114="Impacto",AI116="Probabilidad"),(AR113-(+AR113*AL116)),IF(AI116="Impacto",AR114,""))),""))," ")</f>
        <v xml:space="preserve"> </v>
      </c>
      <c r="AQ116" s="224" t="str">
        <f>IF(ISBLANK(AA111),(IFERROR(IF(AP116="","",IF(AP116&lt;=0.2,"Muy Baja",IF(AP116&lt;=0.4,"Baja",IF(AP116&lt;=0.6,"Media",IF(AP116&lt;=0.8,"Alta","Muy Alta"))))),"")), " ")</f>
        <v xml:space="preserve"> </v>
      </c>
      <c r="AR116" s="223" t="str">
        <f t="shared" si="98"/>
        <v xml:space="preserve"> </v>
      </c>
      <c r="AS116" s="225" t="str">
        <f t="shared" si="99"/>
        <v/>
      </c>
      <c r="AT116" s="223" t="str">
        <f>IFERROR(IF(AND(AI115="Impacto",AI116="Impacto"),(AT114-(+AT115*AL116)),IF(AND(AI114="Probabilidad",AI116="Impacto"),(AT113-(+AT113*AL116)),IF(AI116="Probabilidad",AT114,""))),"")</f>
        <v/>
      </c>
      <c r="AU116" s="226" t="str">
        <f t="shared" si="100"/>
        <v/>
      </c>
      <c r="AV116" s="273"/>
      <c r="AW116" s="275"/>
      <c r="AX116" s="274"/>
      <c r="AY116" s="261"/>
      <c r="AZ116" s="228"/>
      <c r="BA116" s="229"/>
      <c r="BB116" s="216"/>
      <c r="BC116" s="216"/>
      <c r="BD116" s="230"/>
      <c r="BE116" s="230"/>
      <c r="BF116" s="230"/>
      <c r="BG116" s="227"/>
      <c r="BH116" s="276"/>
      <c r="BI116" s="216"/>
      <c r="BJ116" s="216"/>
      <c r="BK116" s="216"/>
      <c r="BL116" s="216"/>
      <c r="BM116" s="216"/>
      <c r="BN116" s="216"/>
      <c r="BO116" s="216"/>
      <c r="BP116" s="216"/>
      <c r="BQ116" s="216"/>
      <c r="BR116" s="216"/>
      <c r="BS116" s="216"/>
      <c r="BT116" s="216"/>
      <c r="BU116" s="216"/>
      <c r="BV116" s="216"/>
      <c r="BW116" s="216"/>
      <c r="BX116" s="216"/>
      <c r="BY116" s="216"/>
      <c r="BZ116" s="216"/>
      <c r="CA116" s="216"/>
      <c r="CB116" s="216"/>
      <c r="CC116" s="216"/>
      <c r="CD116" s="216"/>
      <c r="CE116" s="216"/>
      <c r="CF116" s="216"/>
      <c r="CG116" s="216"/>
      <c r="CH116" s="216"/>
      <c r="CI116" s="216"/>
      <c r="CJ116" s="216"/>
      <c r="CK116" s="216"/>
      <c r="CL116" s="216"/>
    </row>
    <row r="117" spans="1:90" s="231" customFormat="1" ht="75" hidden="1" customHeight="1">
      <c r="A117" s="262">
        <v>19</v>
      </c>
      <c r="B117" s="277" t="s">
        <v>1062</v>
      </c>
      <c r="C117" s="278" t="s">
        <v>1063</v>
      </c>
      <c r="D117" s="278"/>
      <c r="E117" s="278"/>
      <c r="F117" s="278" t="s">
        <v>1480</v>
      </c>
      <c r="G117" s="279" t="str">
        <f t="shared" si="72"/>
        <v>Posibilidad de afectación Reputacional por Limitaciones en el personal y su cualificación y Coyunturas nacionales que motivan al AR se vincule a actividades  debido a la carencia de advertencias en escenarios de riesgo de  violaciones y vulneraciones de los derechos humanos e infracciones al DIH</v>
      </c>
      <c r="H117" s="276" t="s">
        <v>224</v>
      </c>
      <c r="I117" s="276" t="s">
        <v>1231</v>
      </c>
      <c r="J117" s="276" t="s">
        <v>1232</v>
      </c>
      <c r="K117" s="276" t="str">
        <f t="shared" ref="K117" si="102">CONCATENATE("Posibilidad de afectación"," ",H117," por ",I117," ",J117)</f>
        <v>Posibilidad de afectación Reputacional por Limitaciones en el personal y su cualificación y Coyunturas nacionales que motivan al AR se vincule a actividades  debido a la carencia de advertencias en escenarios de riesgo de  violaciones y vulneraciones de los derechos humanos e infracciones al DIH</v>
      </c>
      <c r="L117" s="276" t="s">
        <v>101</v>
      </c>
      <c r="M117" s="276" t="s">
        <v>809</v>
      </c>
      <c r="N117" s="276">
        <v>54</v>
      </c>
      <c r="O117" s="266"/>
      <c r="P117" s="266"/>
      <c r="Q117" s="266"/>
      <c r="R117" s="266"/>
      <c r="S117" s="267" t="str">
        <f t="shared" ref="S117" si="103">IF(ISBLANK(Z117),(IF(N117&lt;=0,"",IF(N117&lt;=2,"Muy Baja",IF(N117&lt;=24,"Baja",IF(N117&lt;=500,"Media",IF(N117&lt;=5000,"Alta","Muy Alta"))))))," ")</f>
        <v>Media</v>
      </c>
      <c r="T117" s="268">
        <f t="shared" ref="T117" si="104">IF(ISBLANK(Z117),(IF(S117="","",IF(S117="Muy Baja",20%,IF(S117="Baja",40%,IF(S117="Media",60%,IF(S117="Alta",80%,IF(S117="Muy Alta",100%,0)))))))," ")</f>
        <v>0.6</v>
      </c>
      <c r="U117" s="269" t="s">
        <v>925</v>
      </c>
      <c r="V117" s="270" t="str">
        <f>IF(U117&gt;0,IF(NOT(ISERROR(MATCH(U117,'Listados Datos'!$N$3:$N$4,0))),'Listados Datos'!$N$6&amp;"Por favor no seleccionar este criterios de impacto (Afectación Económica o presupuestal y/o Pérdida Reputacional)",'Listados Datos'!$N$7),"")</f>
        <v>✔</v>
      </c>
      <c r="W117" s="271" t="str">
        <f>IF(OR(U117='Listados Datos'!$R$3,U117='Listados Datos'!$S$3),"Leve",IF(OR(U117='Listados Datos'!$R$4,U117='Listados Datos'!$S$4),"Menor",IF(OR(U117='Listados Datos'!$R$5,U117='Listados Datos'!$S$5),"Moderado",IF(OR(U117='Listados Datos'!$R$6,U117='Listados Datos'!$S$6),"Mayor",IF(OR(U117='Listados Datos'!$R$7,U117='Listados Datos'!$S$7),"Catastrófico","")))))</f>
        <v>Mayor</v>
      </c>
      <c r="X117" s="268">
        <f>IF(W117="","",IF(W117="Leve",20%,IF(W117="Menor",40%,IF(W117="Moderado",60%,IF(W117="Mayor",80%,IF(W117="Catastrófico",100%,0))))))</f>
        <v>0.8</v>
      </c>
      <c r="Y117" s="272" t="str">
        <f>IF(OR(AND(S117="Muy Baja",W117="Leve"),AND(S117="Muy Baja",W117="Menor"),AND(S117="Baja",W117="Leve")),"Bajo",IF(OR(AND(S117="Muy baja",W117="Moderado"),AND(S117="Baja",W117="Menor"),AND(S117="Baja",W117="Moderado"),AND(S117="Media",W117="Leve"),AND(S117="Media",W117="Menor"),AND(S117="Media",W117="Moderado"),AND(S117="Alta",W117="Leve"),AND(S117="Alta",W117="Menor")),"Moderado",IF(OR(AND(S117="Muy Baja",W117="Mayor"),AND(S117="Baja",W117="Mayor"),AND(S117="Media",W117="Mayor"),AND(S117="Alta",W117="Moderado"),AND(S117="Alta",W117="Mayor"),AND(S117="Muy Alta",W117="Leve"),AND(S117="Muy Alta",W117="Menor"),AND(S117="Muy Alta",W117="Moderado"),AND(S117="Muy Alta",W117="Mayor")),"Alto",IF(OR(AND(S117="Muy Baja",W117="Catastrófico"),AND(S117="Baja",W117="Catastrófico"),AND(S117="Media",W117="Catastrófico"),AND(S117="Alta",W117="Catastrófico"),AND(S117="Muy Alta",W117="Catastrófico")),"Extremo",""))))</f>
        <v>Alto</v>
      </c>
      <c r="Z117" s="273"/>
      <c r="AA117" s="273"/>
      <c r="AB117" s="274" t="str">
        <f t="shared" ref="AB117" si="105">IF(AND(Z117="Rara Vez",AA117="Insignificante"),("BAJA"),IF(AND(Z117="Rara Vez",AA117="Menor"),("BAJA"),IF(AND(Z117="Rara Vez",AA117="Moderado"),("MODERADA"),IF(AND(Z117="Rara Vez",AA117="Mayor"),("ALTA"),IF(AND(Z117="Improbable",AA117="Insignificante"),("BAJA"),IF(AND(Z117="Improbable",AA117="Menor"),("BAJA"),IF(AND(Z117="Improbable",AA117="Moderado"),("MODERADA"),IF(AND(Z117="Improbable",AA117="Mayor"),("ALTA"),IF(AND(Z117="Posible",AA117="Insignificante"),("BAJA"),IF(AND(Z117="Posible",AA117="Menor"),("MODERADA"),IF(AND(Z117="Posible",AA117="Moderado"),("ALTA"),IF(AND(Z117="Posible",AA117="Mayor"),("EXTREMA"),IF(AND(Z117="Probable",AA117="Insignificante"),("MODERADA"),IF(AND(Z117="Probable",AA117="Menor"),("ALTA"),IF(AND(Z117="Probable",AA117="Moderado"),("ALTA"),IF(AND(Z117="Probable",AA117="Mayor"),("EXTREMA"),IF(AND(Z117="Casi Seguro",AA117="Insignificante"),("ALTA"),IF(AND(Z117="Casi Seguro",AA117="Menor"),("ALTA"),IF(AND(Z117="Casi Seguro",AA117="Moderado"),("EXTREMA"),IF(AND(Z117="Casi Seguro",AA117="Mayor"),("EXTREMA"),IF(AA117="Catastrófico","EXTREMA","VALORAR")))))))))))))))))))))</f>
        <v>VALORAR</v>
      </c>
      <c r="AC117" s="217">
        <v>1</v>
      </c>
      <c r="AD117" s="218"/>
      <c r="AE117" s="219" t="s">
        <v>1237</v>
      </c>
      <c r="AF117" s="219" t="s">
        <v>1125</v>
      </c>
      <c r="AG117" s="219" t="s">
        <v>938</v>
      </c>
      <c r="AH117" s="219"/>
      <c r="AI117" s="220" t="str">
        <f t="shared" ref="AI117:AI140" si="106">IF(OR(AJ117="Preventivo",AJ117="Detectivo"),"Probabilidad",IF(AJ117="Correctivo","Impacto",""))</f>
        <v>Probabilidad</v>
      </c>
      <c r="AJ117" s="221" t="s">
        <v>292</v>
      </c>
      <c r="AK117" s="221" t="s">
        <v>297</v>
      </c>
      <c r="AL117" s="222" t="str">
        <f t="shared" ref="AL117:AL140" si="107">IF(AND(AJ117="Preventivo",AK117="Automático"),"50%",IF(AND(AJ117="Preventivo",AK117="Manual"),"40%",IF(AND(AJ117="Detectivo",AK117="Automático"),"40%",IF(AND(AJ117="Detectivo",AK117="Manual"),"30%",IF(AND(AJ117="Correctivo",AK117="Automático"),"35%",IF(AND(AJ117="Correctivo",AK117="Manual"),"25%",""))))))</f>
        <v>40%</v>
      </c>
      <c r="AM117" s="221" t="s">
        <v>301</v>
      </c>
      <c r="AN117" s="221" t="s">
        <v>305</v>
      </c>
      <c r="AO117" s="221" t="s">
        <v>308</v>
      </c>
      <c r="AP117" s="223">
        <f>IF(ISBLANK(AA117),(IFERROR(IF(AI117="Probabilidad",(T117-(+T117*AL117)),IF(AI117="Impacto",T117,"")),""))," ")</f>
        <v>0.36</v>
      </c>
      <c r="AQ117" s="224" t="str">
        <f>IF(ISBLANK(AA117), (IFERROR(IF(AP117="","",IF(AP117&lt;=0.2,"Muy Baja",IF(AP117&lt;=0.4,"Baja",IF(AP117&lt;=0.6,"Media",IF(AP117&lt;=0.8,"Alta","Muy Alta"))))),""))," ")</f>
        <v>Baja</v>
      </c>
      <c r="AR117" s="223">
        <f t="shared" ref="AR117:AR140" si="108">+AP117</f>
        <v>0.36</v>
      </c>
      <c r="AS117" s="225" t="str">
        <f t="shared" ref="AS117:AS140" si="109">IFERROR(IF(AT117="","",IF(AT117&lt;=0.2,"Leve",IF(AT117&lt;=0.4,"Menor",IF(AT117&lt;=0.6,"Moderado",IF(AT117&lt;=0.8,"Mayor","Catastrófico"))))),"")</f>
        <v>Mayor</v>
      </c>
      <c r="AT117" s="223">
        <f>IFERROR(IF(AI117="Impacto",(X117-(+X117*AL117)),IF(AI117="Probabilidad",X117,"")),"")</f>
        <v>0.8</v>
      </c>
      <c r="AU117" s="226" t="str">
        <f t="shared" ref="AU117:AU140" si="110">IFERROR(IF(OR(AND(AQ117="Muy Baja",AS117="Leve"),AND(AQ117="Muy Baja",AS117="Menor"),AND(AQ117="Baja",AS117="Leve")),"Bajo",IF(OR(AND(AQ117="Muy baja",AS117="Moderado"),AND(AQ117="Baja",AS117="Menor"),AND(AQ117="Baja",AS117="Moderado"),AND(AQ117="Media",AS117="Leve"),AND(AQ117="Media",AS117="Menor"),AND(AQ117="Media",AS117="Moderado"),AND(AQ117="Alta",AS117="Leve"),AND(AQ117="Alta",AS117="Menor")),"Moderado",IF(OR(AND(AQ117="Muy Baja",AS117="Mayor"),AND(AQ117="Baja",AS117="Mayor"),AND(AQ117="Media",AS117="Mayor"),AND(AQ117="Alta",AS117="Moderado"),AND(AQ117="Alta",AS117="Mayor"),AND(AQ117="Muy Alta",AS117="Leve"),AND(AQ117="Muy Alta",AS117="Menor"),AND(AQ117="Muy Alta",AS117="Moderado"),AND(AQ117="Muy Alta",AS117="Mayor")),"Alto",IF(OR(AND(AQ117="Muy Baja",AS117="Catastrófico"),AND(AQ117="Baja",AS117="Catastrófico"),AND(AQ117="Media",AS117="Catastrófico"),AND(AQ117="Alta",AS117="Catastrófico"),AND(AQ117="Muy Alta",AS117="Catastrófico")),"Extremo","")))),"")</f>
        <v>Alto</v>
      </c>
      <c r="AV117" s="273"/>
      <c r="AW117" s="275" t="str">
        <f>IF(ISBLANK(AA117), " ", AA117)</f>
        <v xml:space="preserve"> </v>
      </c>
      <c r="AX117" s="274" t="str">
        <f t="shared" ref="AX117" si="111">IF(AND(AV117="Rara Vez",AW117="Insignificante"),("BAJA"),IF(AND(AV117="Rara Vez",AW117="Menor"),("BAJA"),IF(AND(AV117="Rara Vez",AW117="Moderado"),("MODERADA"),IF(AND(AV117="Rara Vez",AW117="Mayor"),("ALTA"),IF(AND(AV117="Improbable",AW117="Insignificante"),("BAJA"),IF(AND(AV117="Improbable",AW117="Menor"),("BAJA"),IF(AND(AV117="Improbable",AW117="Moderado"),("MODERADA"),IF(AND(AV117="Improbable",AW117="Mayor"),("ALTA"),IF(AND(AV117="Posible",AW117="Insignificante"),("BAJA"),IF(AND(AV117="Posible",AW117="Menor"),("MODERADA"),IF(AND(AV117="Posible",AW117="Moderado"),("ALTA"),IF(AND(AV117="Posible",AW117="Mayor"),("EXTREMA"),IF(AND(AV117="Probable",AW117="Insignificante"),("MODERADA"),IF(AND(AV117="Probable",AW117="Menor"),("ALTA"),IF(AND(AV117="Probable",AW117="Moderado"),("ALTA"),IF(AND(AV117="Probable",AW117="Mayor"),("EXTREMA"),IF(AND(AV117="Casi Seguro",AW117="Insignificante"),("ALTA"),IF(AND(AV117="Casi Seguro",AW117="Menor"),("ALTA"),IF(AND(AV117="Casi Seguro",AW117="Moderado"),("EXTREMA"),IF(AND(AV117="Casi Seguro",AW117="Mayor"),("EXTREMA"),IF(AW117="Catastrófico","EXTREMA","VALORAR")))))))))))))))))))))</f>
        <v>VALORAR</v>
      </c>
      <c r="AY117" s="261" t="s">
        <v>314</v>
      </c>
      <c r="AZ117" s="228"/>
      <c r="BA117" s="229"/>
      <c r="BB117" s="216"/>
      <c r="BC117" s="216"/>
      <c r="BD117" s="230"/>
      <c r="BE117" s="230"/>
      <c r="BF117" s="230"/>
      <c r="BG117" s="227"/>
      <c r="BH117" s="276"/>
      <c r="BI117" s="216"/>
      <c r="BJ117" s="216"/>
      <c r="BK117" s="216"/>
      <c r="BL117" s="216"/>
      <c r="BM117" s="216"/>
      <c r="BN117" s="216"/>
      <c r="BO117" s="216"/>
      <c r="BP117" s="216"/>
      <c r="BQ117" s="216"/>
      <c r="BR117" s="216"/>
      <c r="BS117" s="216"/>
      <c r="BT117" s="216"/>
      <c r="BU117" s="216"/>
      <c r="BV117" s="216"/>
      <c r="BW117" s="216"/>
      <c r="BX117" s="216"/>
      <c r="BY117" s="216"/>
      <c r="BZ117" s="216"/>
      <c r="CA117" s="216"/>
      <c r="CB117" s="216"/>
      <c r="CC117" s="216"/>
      <c r="CD117" s="216"/>
      <c r="CE117" s="216"/>
      <c r="CF117" s="216"/>
      <c r="CG117" s="216"/>
      <c r="CH117" s="216"/>
      <c r="CI117" s="216"/>
      <c r="CJ117" s="216"/>
      <c r="CK117" s="216"/>
      <c r="CL117" s="216"/>
    </row>
    <row r="118" spans="1:90" s="231" customFormat="1" ht="75" hidden="1" customHeight="1">
      <c r="A118" s="262"/>
      <c r="B118" s="277"/>
      <c r="C118" s="278"/>
      <c r="D118" s="278"/>
      <c r="E118" s="278"/>
      <c r="F118" s="278"/>
      <c r="G118" s="279"/>
      <c r="H118" s="276"/>
      <c r="I118" s="276"/>
      <c r="J118" s="276"/>
      <c r="K118" s="276"/>
      <c r="L118" s="276"/>
      <c r="M118" s="276"/>
      <c r="N118" s="276"/>
      <c r="O118" s="266"/>
      <c r="P118" s="266"/>
      <c r="Q118" s="266"/>
      <c r="R118" s="266"/>
      <c r="S118" s="267"/>
      <c r="T118" s="268"/>
      <c r="U118" s="269"/>
      <c r="V118" s="270"/>
      <c r="W118" s="271"/>
      <c r="X118" s="268"/>
      <c r="Y118" s="272"/>
      <c r="Z118" s="273"/>
      <c r="AA118" s="273"/>
      <c r="AB118" s="274"/>
      <c r="AC118" s="217">
        <v>2</v>
      </c>
      <c r="AD118" s="218"/>
      <c r="AE118" s="219" t="s">
        <v>1236</v>
      </c>
      <c r="AF118" s="219" t="s">
        <v>1126</v>
      </c>
      <c r="AG118" s="219" t="s">
        <v>938</v>
      </c>
      <c r="AH118" s="219"/>
      <c r="AI118" s="220" t="str">
        <f t="shared" si="106"/>
        <v>Probabilidad</v>
      </c>
      <c r="AJ118" s="221" t="s">
        <v>292</v>
      </c>
      <c r="AK118" s="221" t="s">
        <v>297</v>
      </c>
      <c r="AL118" s="222" t="str">
        <f t="shared" si="107"/>
        <v>40%</v>
      </c>
      <c r="AM118" s="221" t="s">
        <v>301</v>
      </c>
      <c r="AN118" s="221" t="s">
        <v>305</v>
      </c>
      <c r="AO118" s="221" t="s">
        <v>308</v>
      </c>
      <c r="AP118" s="223">
        <f>IF(ISBLANK(AA117),(IFERROR(IF(AND(AI117="Probabilidad",AI118="Probabilidad"),(AR117-(+AR117*AL118)),IF(AI118="Probabilidad",(T117-(+T117*AL118)),IF(AI118="Impacto",AR117,""))),""))," ")</f>
        <v>0.216</v>
      </c>
      <c r="AQ118" s="224" t="str">
        <f>IF(ISBLANK(AA117),(IFERROR(IF(AP118="","",IF(AP118&lt;=0.2,"Muy Baja",IF(AP118&lt;=0.4,"Baja",IF(AP118&lt;=0.6,"Media",IF(AP118&lt;=0.8,"Alta","Muy Alta"))))),""))," ")</f>
        <v>Baja</v>
      </c>
      <c r="AR118" s="223">
        <f t="shared" si="108"/>
        <v>0.216</v>
      </c>
      <c r="AS118" s="225" t="str">
        <f t="shared" si="109"/>
        <v>Mayor</v>
      </c>
      <c r="AT118" s="223">
        <f>IFERROR(IF(AND(AI117="Impacto",AI118="Impacto"),(AT117-(+AT117*AL118)),IF(AI118="Impacto",(X117-(+X117*AL118)),IF(AI118="Probabilidad",AT117,""))),"")</f>
        <v>0.8</v>
      </c>
      <c r="AU118" s="226" t="str">
        <f t="shared" si="110"/>
        <v>Alto</v>
      </c>
      <c r="AV118" s="273"/>
      <c r="AW118" s="275"/>
      <c r="AX118" s="274"/>
      <c r="AY118" s="261"/>
      <c r="AZ118" s="228"/>
      <c r="BA118" s="229"/>
      <c r="BB118" s="216"/>
      <c r="BC118" s="216"/>
      <c r="BD118" s="230"/>
      <c r="BE118" s="230"/>
      <c r="BF118" s="230"/>
      <c r="BG118" s="227"/>
      <c r="BH118" s="276"/>
      <c r="BI118" s="216"/>
      <c r="BJ118" s="216"/>
      <c r="BK118" s="216"/>
      <c r="BL118" s="216"/>
      <c r="BM118" s="216"/>
      <c r="BN118" s="216"/>
      <c r="BO118" s="216"/>
      <c r="BP118" s="216"/>
      <c r="BQ118" s="216"/>
      <c r="BR118" s="216"/>
      <c r="BS118" s="216"/>
      <c r="BT118" s="216"/>
      <c r="BU118" s="216"/>
      <c r="BV118" s="216"/>
      <c r="BW118" s="216"/>
      <c r="BX118" s="216"/>
      <c r="BY118" s="216"/>
      <c r="BZ118" s="216"/>
      <c r="CA118" s="216"/>
      <c r="CB118" s="216"/>
      <c r="CC118" s="216"/>
      <c r="CD118" s="216"/>
      <c r="CE118" s="216"/>
      <c r="CF118" s="216"/>
      <c r="CG118" s="216"/>
      <c r="CH118" s="216"/>
      <c r="CI118" s="216"/>
      <c r="CJ118" s="216"/>
      <c r="CK118" s="216"/>
      <c r="CL118" s="216"/>
    </row>
    <row r="119" spans="1:90" s="231" customFormat="1" ht="14.5" hidden="1" customHeight="1">
      <c r="A119" s="262"/>
      <c r="B119" s="277"/>
      <c r="C119" s="278"/>
      <c r="D119" s="278"/>
      <c r="E119" s="278"/>
      <c r="F119" s="278"/>
      <c r="G119" s="279"/>
      <c r="H119" s="276"/>
      <c r="I119" s="276"/>
      <c r="J119" s="276"/>
      <c r="K119" s="276"/>
      <c r="L119" s="276"/>
      <c r="M119" s="276"/>
      <c r="N119" s="276"/>
      <c r="O119" s="266"/>
      <c r="P119" s="266"/>
      <c r="Q119" s="266"/>
      <c r="R119" s="266"/>
      <c r="S119" s="267"/>
      <c r="T119" s="268"/>
      <c r="U119" s="269"/>
      <c r="V119" s="270"/>
      <c r="W119" s="271"/>
      <c r="X119" s="268"/>
      <c r="Y119" s="272"/>
      <c r="Z119" s="273"/>
      <c r="AA119" s="273"/>
      <c r="AB119" s="274"/>
      <c r="AC119" s="217">
        <v>3</v>
      </c>
      <c r="AD119" s="218"/>
      <c r="AE119" s="219"/>
      <c r="AF119" s="219"/>
      <c r="AG119" s="219"/>
      <c r="AH119" s="219"/>
      <c r="AI119" s="220" t="str">
        <f t="shared" si="106"/>
        <v/>
      </c>
      <c r="AJ119" s="221"/>
      <c r="AK119" s="221"/>
      <c r="AL119" s="222" t="str">
        <f t="shared" si="107"/>
        <v/>
      </c>
      <c r="AM119" s="221"/>
      <c r="AN119" s="221"/>
      <c r="AO119" s="221"/>
      <c r="AP119" s="223" t="str">
        <f>IF(ISBLANK(AA117),(IFERROR(IF(AND(AI118="Probabilidad",AI119="Probabilidad"),(AR118-(+AR118*AL119)),IF(AND(AI118="Impacto",AI119="Probabilidad"),(AR117-(+AR117*AL119)),IF(AI119="Impacto",AR118,""))),""))," ")</f>
        <v/>
      </c>
      <c r="AQ119" s="224" t="str">
        <f>IF(ISBLANK(AA117),(IFERROR(IF(AP119="","",IF(AP119&lt;=0.2,"Muy Baja",IF(AP119&lt;=0.4,"Baja",IF(AP119&lt;=0.6,"Media",IF(AP119&lt;=0.8,"Alta","Muy Alta"))))),""))," ")</f>
        <v/>
      </c>
      <c r="AR119" s="223" t="str">
        <f t="shared" si="108"/>
        <v/>
      </c>
      <c r="AS119" s="225" t="str">
        <f t="shared" si="109"/>
        <v/>
      </c>
      <c r="AT119" s="223" t="str">
        <f>IFERROR(IF(AND(AI118="Impacto",AI119="Impacto"),(AT118-(+AT118*AL119)),IF(AND(AI118="Probabilidad",AI119="Impacto"),(AT117-(+AT117*AL119)),IF(AI119="Probabilidad",AT118,""))),"")</f>
        <v/>
      </c>
      <c r="AU119" s="226" t="str">
        <f t="shared" si="110"/>
        <v/>
      </c>
      <c r="AV119" s="273"/>
      <c r="AW119" s="275"/>
      <c r="AX119" s="274"/>
      <c r="AY119" s="261"/>
      <c r="AZ119" s="228"/>
      <c r="BA119" s="229"/>
      <c r="BB119" s="216"/>
      <c r="BC119" s="216"/>
      <c r="BD119" s="230"/>
      <c r="BE119" s="230"/>
      <c r="BF119" s="230"/>
      <c r="BG119" s="227"/>
      <c r="BH119" s="276"/>
      <c r="BI119" s="216"/>
      <c r="BJ119" s="216"/>
      <c r="BK119" s="216"/>
      <c r="BL119" s="216"/>
      <c r="BM119" s="216"/>
      <c r="BN119" s="216"/>
      <c r="BO119" s="216"/>
      <c r="BP119" s="216"/>
      <c r="BQ119" s="216"/>
      <c r="BR119" s="216"/>
      <c r="BS119" s="216"/>
      <c r="BT119" s="216"/>
      <c r="BU119" s="216"/>
      <c r="BV119" s="216"/>
      <c r="BW119" s="216"/>
      <c r="BX119" s="216"/>
      <c r="BY119" s="216"/>
      <c r="BZ119" s="216"/>
      <c r="CA119" s="216"/>
      <c r="CB119" s="216"/>
      <c r="CC119" s="216"/>
      <c r="CD119" s="216"/>
      <c r="CE119" s="216"/>
      <c r="CF119" s="216"/>
      <c r="CG119" s="216"/>
      <c r="CH119" s="216"/>
      <c r="CI119" s="216"/>
      <c r="CJ119" s="216"/>
      <c r="CK119" s="216"/>
      <c r="CL119" s="216"/>
    </row>
    <row r="120" spans="1:90" s="231" customFormat="1" ht="14.5" hidden="1" customHeight="1">
      <c r="A120" s="262"/>
      <c r="B120" s="277"/>
      <c r="C120" s="278"/>
      <c r="D120" s="278"/>
      <c r="E120" s="278"/>
      <c r="F120" s="278"/>
      <c r="G120" s="279"/>
      <c r="H120" s="276"/>
      <c r="I120" s="276"/>
      <c r="J120" s="276"/>
      <c r="K120" s="276"/>
      <c r="L120" s="276"/>
      <c r="M120" s="276"/>
      <c r="N120" s="276"/>
      <c r="O120" s="266"/>
      <c r="P120" s="266"/>
      <c r="Q120" s="266"/>
      <c r="R120" s="266"/>
      <c r="S120" s="267"/>
      <c r="T120" s="268"/>
      <c r="U120" s="269"/>
      <c r="V120" s="270"/>
      <c r="W120" s="271"/>
      <c r="X120" s="268"/>
      <c r="Y120" s="272"/>
      <c r="Z120" s="273"/>
      <c r="AA120" s="273"/>
      <c r="AB120" s="274"/>
      <c r="AC120" s="217">
        <v>4</v>
      </c>
      <c r="AD120" s="218"/>
      <c r="AE120" s="219"/>
      <c r="AF120" s="219"/>
      <c r="AG120" s="219"/>
      <c r="AH120" s="219"/>
      <c r="AI120" s="220" t="str">
        <f t="shared" si="106"/>
        <v/>
      </c>
      <c r="AJ120" s="221"/>
      <c r="AK120" s="221"/>
      <c r="AL120" s="222" t="str">
        <f t="shared" si="107"/>
        <v/>
      </c>
      <c r="AM120" s="221"/>
      <c r="AN120" s="221"/>
      <c r="AO120" s="221"/>
      <c r="AP120" s="223" t="str">
        <f>IF(ISBLANK(AA117),(IFERROR(IF(AND(AI119="Probabilidad",AI120="Probabilidad"),(AR119-(+AR119*AL120)),IF(AND(AI119="Impacto",AI120="Probabilidad"),(AR118-(+AR118*AL120)),IF(AI120="Impacto",AR119,""))),""))," ")</f>
        <v/>
      </c>
      <c r="AQ120" s="224" t="str">
        <f>IF(ISBLANK(AA117),(IFERROR(IF(AP120="","",IF(AP120&lt;=0.2,"Muy Baja",IF(AP120&lt;=0.4,"Baja",IF(AP120&lt;=0.6,"Media",IF(AP120&lt;=0.8,"Alta","Muy Alta"))))),""))," ")</f>
        <v/>
      </c>
      <c r="AR120" s="223" t="str">
        <f t="shared" si="108"/>
        <v/>
      </c>
      <c r="AS120" s="225" t="str">
        <f t="shared" si="109"/>
        <v/>
      </c>
      <c r="AT120" s="223" t="str">
        <f>IFERROR(IF(AND(AI119="Impacto",AI120="Impacto"),(AT119-(+AT119*AL120)),IF(AND(AI119="Probabilidad",AI120="Impacto"),(AT118-(+AT118*AL120)),IF(AI120="Probabilidad",AT119,""))),"")</f>
        <v/>
      </c>
      <c r="AU120" s="226" t="str">
        <f t="shared" si="110"/>
        <v/>
      </c>
      <c r="AV120" s="273"/>
      <c r="AW120" s="275"/>
      <c r="AX120" s="274"/>
      <c r="AY120" s="261"/>
      <c r="AZ120" s="228"/>
      <c r="BA120" s="229"/>
      <c r="BB120" s="216"/>
      <c r="BC120" s="216"/>
      <c r="BD120" s="230"/>
      <c r="BE120" s="230"/>
      <c r="BF120" s="230"/>
      <c r="BG120" s="227"/>
      <c r="BH120" s="276"/>
      <c r="BI120" s="216"/>
      <c r="BJ120" s="216"/>
      <c r="BK120" s="216"/>
      <c r="BL120" s="216"/>
      <c r="BM120" s="216"/>
      <c r="BN120" s="216"/>
      <c r="BO120" s="216"/>
      <c r="BP120" s="216"/>
      <c r="BQ120" s="216"/>
      <c r="BR120" s="216"/>
      <c r="BS120" s="216"/>
      <c r="BT120" s="216"/>
      <c r="BU120" s="216"/>
      <c r="BV120" s="216"/>
      <c r="BW120" s="216"/>
      <c r="BX120" s="216"/>
      <c r="BY120" s="216"/>
      <c r="BZ120" s="216"/>
      <c r="CA120" s="216"/>
      <c r="CB120" s="216"/>
      <c r="CC120" s="216"/>
      <c r="CD120" s="216"/>
      <c r="CE120" s="216"/>
      <c r="CF120" s="216"/>
      <c r="CG120" s="216"/>
      <c r="CH120" s="216"/>
      <c r="CI120" s="216"/>
      <c r="CJ120" s="216"/>
      <c r="CK120" s="216"/>
      <c r="CL120" s="216"/>
    </row>
    <row r="121" spans="1:90" s="231" customFormat="1" ht="14.5" hidden="1" customHeight="1">
      <c r="A121" s="262"/>
      <c r="B121" s="277"/>
      <c r="C121" s="278"/>
      <c r="D121" s="278"/>
      <c r="E121" s="278"/>
      <c r="F121" s="278"/>
      <c r="G121" s="279"/>
      <c r="H121" s="276"/>
      <c r="I121" s="276"/>
      <c r="J121" s="276"/>
      <c r="K121" s="276"/>
      <c r="L121" s="276"/>
      <c r="M121" s="276"/>
      <c r="N121" s="276"/>
      <c r="O121" s="266"/>
      <c r="P121" s="266"/>
      <c r="Q121" s="266"/>
      <c r="R121" s="266"/>
      <c r="S121" s="267"/>
      <c r="T121" s="268"/>
      <c r="U121" s="269"/>
      <c r="V121" s="270"/>
      <c r="W121" s="271"/>
      <c r="X121" s="268"/>
      <c r="Y121" s="272"/>
      <c r="Z121" s="273"/>
      <c r="AA121" s="273"/>
      <c r="AB121" s="274"/>
      <c r="AC121" s="217">
        <v>5</v>
      </c>
      <c r="AD121" s="218"/>
      <c r="AE121" s="219"/>
      <c r="AF121" s="219"/>
      <c r="AG121" s="219"/>
      <c r="AH121" s="219"/>
      <c r="AI121" s="220" t="str">
        <f t="shared" si="106"/>
        <v/>
      </c>
      <c r="AJ121" s="221"/>
      <c r="AK121" s="221"/>
      <c r="AL121" s="222" t="str">
        <f t="shared" si="107"/>
        <v/>
      </c>
      <c r="AM121" s="221"/>
      <c r="AN121" s="221"/>
      <c r="AO121" s="221"/>
      <c r="AP121" s="223" t="str">
        <f>IF(ISBLANK(AA117),(IFERROR(IF(AND(AI120="Probabilidad",AI121="Probabilidad"),(AR120-(+AR120*AL121)),IF(AND(AI120="Impacto",AI121="Probabilidad"),(AR119-(+AR119*AL121)),IF(AI121="Impacto",AR120,""))),""))," ")</f>
        <v/>
      </c>
      <c r="AQ121" s="224" t="str">
        <f>IF(ISBLANK(AA117),(IFERROR(IF(AP121="","",IF(AP121&lt;=0.2,"Muy Baja",IF(AP121&lt;=0.4,"Baja",IF(AP121&lt;=0.6,"Media",IF(AP121&lt;=0.8,"Alta","Muy Alta"))))),""))," ")</f>
        <v/>
      </c>
      <c r="AR121" s="223" t="str">
        <f t="shared" si="108"/>
        <v/>
      </c>
      <c r="AS121" s="225" t="str">
        <f t="shared" si="109"/>
        <v/>
      </c>
      <c r="AT121" s="223" t="str">
        <f>IFERROR(IF(AND(AI120="Impacto",AI121="Impacto"),(AT120-(+AT120*AL121)),IF(AND(AI120="Probabilidad",AI121="Impacto"),(AT119-(+AT119*AL121)),IF(AI121="Probabilidad",AT120,""))),"")</f>
        <v/>
      </c>
      <c r="AU121" s="226" t="str">
        <f t="shared" si="110"/>
        <v/>
      </c>
      <c r="AV121" s="273"/>
      <c r="AW121" s="275"/>
      <c r="AX121" s="274"/>
      <c r="AY121" s="261"/>
      <c r="AZ121" s="228"/>
      <c r="BA121" s="229"/>
      <c r="BB121" s="216"/>
      <c r="BC121" s="216"/>
      <c r="BD121" s="230"/>
      <c r="BE121" s="230"/>
      <c r="BF121" s="230"/>
      <c r="BG121" s="227"/>
      <c r="BH121" s="276"/>
      <c r="BI121" s="216"/>
      <c r="BJ121" s="216"/>
      <c r="BK121" s="216"/>
      <c r="BL121" s="216"/>
      <c r="BM121" s="216"/>
      <c r="BN121" s="216"/>
      <c r="BO121" s="216"/>
      <c r="BP121" s="216"/>
      <c r="BQ121" s="216"/>
      <c r="BR121" s="216"/>
      <c r="BS121" s="216"/>
      <c r="BT121" s="216"/>
      <c r="BU121" s="216"/>
      <c r="BV121" s="216"/>
      <c r="BW121" s="216"/>
      <c r="BX121" s="216"/>
      <c r="BY121" s="216"/>
      <c r="BZ121" s="216"/>
      <c r="CA121" s="216"/>
      <c r="CB121" s="216"/>
      <c r="CC121" s="216"/>
      <c r="CD121" s="216"/>
      <c r="CE121" s="216"/>
      <c r="CF121" s="216"/>
      <c r="CG121" s="216"/>
      <c r="CH121" s="216"/>
      <c r="CI121" s="216"/>
      <c r="CJ121" s="216"/>
      <c r="CK121" s="216"/>
      <c r="CL121" s="216"/>
    </row>
    <row r="122" spans="1:90" s="231" customFormat="1" ht="14.5" hidden="1" customHeight="1">
      <c r="A122" s="262"/>
      <c r="B122" s="277"/>
      <c r="C122" s="278"/>
      <c r="D122" s="278"/>
      <c r="E122" s="278"/>
      <c r="F122" s="278"/>
      <c r="G122" s="279"/>
      <c r="H122" s="276"/>
      <c r="I122" s="276"/>
      <c r="J122" s="276"/>
      <c r="K122" s="276"/>
      <c r="L122" s="276"/>
      <c r="M122" s="276"/>
      <c r="N122" s="276"/>
      <c r="O122" s="266"/>
      <c r="P122" s="266"/>
      <c r="Q122" s="266"/>
      <c r="R122" s="266"/>
      <c r="S122" s="267"/>
      <c r="T122" s="268"/>
      <c r="U122" s="269"/>
      <c r="V122" s="270"/>
      <c r="W122" s="271"/>
      <c r="X122" s="268"/>
      <c r="Y122" s="272"/>
      <c r="Z122" s="273"/>
      <c r="AA122" s="273"/>
      <c r="AB122" s="274"/>
      <c r="AC122" s="217">
        <v>6</v>
      </c>
      <c r="AD122" s="218"/>
      <c r="AE122" s="219"/>
      <c r="AF122" s="219"/>
      <c r="AG122" s="219"/>
      <c r="AH122" s="219"/>
      <c r="AI122" s="220" t="str">
        <f t="shared" si="106"/>
        <v/>
      </c>
      <c r="AJ122" s="221"/>
      <c r="AK122" s="221"/>
      <c r="AL122" s="222" t="str">
        <f t="shared" si="107"/>
        <v/>
      </c>
      <c r="AM122" s="221"/>
      <c r="AN122" s="221"/>
      <c r="AO122" s="221"/>
      <c r="AP122" s="223" t="str">
        <f>IF(ISBLANK(AA117),(IFERROR(IF(AND(AI120="Probabilidad",AI122="Probabilidad"),(AR120-(+AR120*AL122)),IF(AND(AI120="Impacto",AI122="Probabilidad"),(AR119-(+AR119*AL122)),IF(AI122="Impacto",AR120,""))),""))," ")</f>
        <v/>
      </c>
      <c r="AQ122" s="224" t="str">
        <f>IF(ISBLANK(AA117),(IFERROR(IF(AP122="","",IF(AP122&lt;=0.2,"Muy Baja",IF(AP122&lt;=0.4,"Baja",IF(AP122&lt;=0.6,"Media",IF(AP122&lt;=0.8,"Alta","Muy Alta"))))),"")), " ")</f>
        <v/>
      </c>
      <c r="AR122" s="223" t="str">
        <f t="shared" si="108"/>
        <v/>
      </c>
      <c r="AS122" s="225" t="str">
        <f t="shared" si="109"/>
        <v/>
      </c>
      <c r="AT122" s="223" t="str">
        <f>IFERROR(IF(AND(AI121="Impacto",AI122="Impacto"),(AT120-(+AT121*AL122)),IF(AND(AI120="Probabilidad",AI122="Impacto"),(AT119-(+AT119*AL122)),IF(AI122="Probabilidad",AT120,""))),"")</f>
        <v/>
      </c>
      <c r="AU122" s="226" t="str">
        <f t="shared" si="110"/>
        <v/>
      </c>
      <c r="AV122" s="273"/>
      <c r="AW122" s="275"/>
      <c r="AX122" s="274"/>
      <c r="AY122" s="261"/>
      <c r="AZ122" s="228"/>
      <c r="BA122" s="229"/>
      <c r="BB122" s="216"/>
      <c r="BC122" s="216"/>
      <c r="BD122" s="230"/>
      <c r="BE122" s="230"/>
      <c r="BF122" s="230"/>
      <c r="BG122" s="227"/>
      <c r="BH122" s="276"/>
      <c r="BI122" s="216"/>
      <c r="BJ122" s="216"/>
      <c r="BK122" s="216"/>
      <c r="BL122" s="216"/>
      <c r="BM122" s="216"/>
      <c r="BN122" s="216"/>
      <c r="BO122" s="216"/>
      <c r="BP122" s="216"/>
      <c r="BQ122" s="216"/>
      <c r="BR122" s="216"/>
      <c r="BS122" s="216"/>
      <c r="BT122" s="216"/>
      <c r="BU122" s="216"/>
      <c r="BV122" s="216"/>
      <c r="BW122" s="216"/>
      <c r="BX122" s="216"/>
      <c r="BY122" s="216"/>
      <c r="BZ122" s="216"/>
      <c r="CA122" s="216"/>
      <c r="CB122" s="216"/>
      <c r="CC122" s="216"/>
      <c r="CD122" s="216"/>
      <c r="CE122" s="216"/>
      <c r="CF122" s="216"/>
      <c r="CG122" s="216"/>
      <c r="CH122" s="216"/>
      <c r="CI122" s="216"/>
      <c r="CJ122" s="216"/>
      <c r="CK122" s="216"/>
      <c r="CL122" s="216"/>
    </row>
    <row r="123" spans="1:90" s="231" customFormat="1" ht="53" hidden="1" customHeight="1">
      <c r="A123" s="262">
        <v>20</v>
      </c>
      <c r="B123" s="277" t="s">
        <v>1062</v>
      </c>
      <c r="C123" s="278" t="s">
        <v>1063</v>
      </c>
      <c r="D123" s="278"/>
      <c r="E123" s="278"/>
      <c r="F123" s="278" t="s">
        <v>1480</v>
      </c>
      <c r="G123" s="279" t="str">
        <f t="shared" si="72"/>
        <v>Posibilidad de afectación Reputacional por Limitaciones en el personal y coyunturas nacionales debido a la carencia de documentos analíticos sobre la respuesta estatal a la advertencia</v>
      </c>
      <c r="H123" s="276" t="s">
        <v>224</v>
      </c>
      <c r="I123" s="276" t="s">
        <v>1233</v>
      </c>
      <c r="J123" s="276" t="s">
        <v>1234</v>
      </c>
      <c r="K123" s="276" t="str">
        <f t="shared" ref="K123" si="112">CONCATENATE("Posibilidad de afectación"," ",H123," por ",I123," ",J123)</f>
        <v>Posibilidad de afectación Reputacional por Limitaciones en el personal y coyunturas nacionales debido a la carencia de documentos analíticos sobre la respuesta estatal a la advertencia</v>
      </c>
      <c r="L123" s="276" t="s">
        <v>101</v>
      </c>
      <c r="M123" s="276" t="s">
        <v>809</v>
      </c>
      <c r="N123" s="276">
        <v>34</v>
      </c>
      <c r="O123" s="266"/>
      <c r="P123" s="266"/>
      <c r="Q123" s="266"/>
      <c r="R123" s="266"/>
      <c r="S123" s="267" t="str">
        <f t="shared" ref="S123" si="113">IF(ISBLANK(Z123),(IF(N123&lt;=0,"",IF(N123&lt;=2,"Muy Baja",IF(N123&lt;=24,"Baja",IF(N123&lt;=500,"Media",IF(N123&lt;=5000,"Alta","Muy Alta"))))))," ")</f>
        <v>Media</v>
      </c>
      <c r="T123" s="268">
        <f t="shared" ref="T123" si="114">IF(ISBLANK(Z123),(IF(S123="","",IF(S123="Muy Baja",20%,IF(S123="Baja",40%,IF(S123="Media",60%,IF(S123="Alta",80%,IF(S123="Muy Alta",100%,0)))))))," ")</f>
        <v>0.6</v>
      </c>
      <c r="U123" s="269" t="s">
        <v>286</v>
      </c>
      <c r="V123" s="270" t="str">
        <f>IF(U123&gt;0,IF(NOT(ISERROR(MATCH(U123,'Listados Datos'!$N$3:$N$4,0))),'Listados Datos'!$N$6&amp;"Por favor no seleccionar este criterios de impacto (Afectación Económica o presupuestal y/o Pérdida Reputacional)",'Listados Datos'!$N$7),"")</f>
        <v>✔</v>
      </c>
      <c r="W123" s="271" t="str">
        <f>IF(OR(U123='Listados Datos'!$R$3,U123='Listados Datos'!$S$3),"Leve",IF(OR(U123='Listados Datos'!$R$4,U123='Listados Datos'!$S$4),"Menor",IF(OR(U123='Listados Datos'!$R$5,U123='Listados Datos'!$S$5),"Moderado",IF(OR(U123='Listados Datos'!$R$6,U123='Listados Datos'!$S$6),"Mayor",IF(OR(U123='Listados Datos'!$R$7,U123='Listados Datos'!$S$7),"Catastrófico","")))))</f>
        <v>Moderado</v>
      </c>
      <c r="X123" s="268">
        <f>IF(W123="","",IF(W123="Leve",20%,IF(W123="Menor",40%,IF(W123="Moderado",60%,IF(W123="Mayor",80%,IF(W123="Catastrófico",100%,0))))))</f>
        <v>0.6</v>
      </c>
      <c r="Y123" s="272" t="str">
        <f>IF(OR(AND(S123="Muy Baja",W123="Leve"),AND(S123="Muy Baja",W123="Menor"),AND(S123="Baja",W123="Leve")),"Bajo",IF(OR(AND(S123="Muy baja",W123="Moderado"),AND(S123="Baja",W123="Menor"),AND(S123="Baja",W123="Moderado"),AND(S123="Media",W123="Leve"),AND(S123="Media",W123="Menor"),AND(S123="Media",W123="Moderado"),AND(S123="Alta",W123="Leve"),AND(S123="Alta",W123="Menor")),"Moderado",IF(OR(AND(S123="Muy Baja",W123="Mayor"),AND(S123="Baja",W123="Mayor"),AND(S123="Media",W123="Mayor"),AND(S123="Alta",W123="Moderado"),AND(S123="Alta",W123="Mayor"),AND(S123="Muy Alta",W123="Leve"),AND(S123="Muy Alta",W123="Menor"),AND(S123="Muy Alta",W123="Moderado"),AND(S123="Muy Alta",W123="Mayor")),"Alto",IF(OR(AND(S123="Muy Baja",W123="Catastrófico"),AND(S123="Baja",W123="Catastrófico"),AND(S123="Media",W123="Catastrófico"),AND(S123="Alta",W123="Catastrófico"),AND(S123="Muy Alta",W123="Catastrófico")),"Extremo",""))))</f>
        <v>Moderado</v>
      </c>
      <c r="Z123" s="273"/>
      <c r="AA123" s="273"/>
      <c r="AB123" s="274" t="str">
        <f t="shared" ref="AB123" si="115">IF(AND(Z123="Rara Vez",AA123="Insignificante"),("BAJA"),IF(AND(Z123="Rara Vez",AA123="Menor"),("BAJA"),IF(AND(Z123="Rara Vez",AA123="Moderado"),("MODERADA"),IF(AND(Z123="Rara Vez",AA123="Mayor"),("ALTA"),IF(AND(Z123="Improbable",AA123="Insignificante"),("BAJA"),IF(AND(Z123="Improbable",AA123="Menor"),("BAJA"),IF(AND(Z123="Improbable",AA123="Moderado"),("MODERADA"),IF(AND(Z123="Improbable",AA123="Mayor"),("ALTA"),IF(AND(Z123="Posible",AA123="Insignificante"),("BAJA"),IF(AND(Z123="Posible",AA123="Menor"),("MODERADA"),IF(AND(Z123="Posible",AA123="Moderado"),("ALTA"),IF(AND(Z123="Posible",AA123="Mayor"),("EXTREMA"),IF(AND(Z123="Probable",AA123="Insignificante"),("MODERADA"),IF(AND(Z123="Probable",AA123="Menor"),("ALTA"),IF(AND(Z123="Probable",AA123="Moderado"),("ALTA"),IF(AND(Z123="Probable",AA123="Mayor"),("EXTREMA"),IF(AND(Z123="Casi Seguro",AA123="Insignificante"),("ALTA"),IF(AND(Z123="Casi Seguro",AA123="Menor"),("ALTA"),IF(AND(Z123="Casi Seguro",AA123="Moderado"),("EXTREMA"),IF(AND(Z123="Casi Seguro",AA123="Mayor"),("EXTREMA"),IF(AA123="Catastrófico","EXTREMA","VALORAR")))))))))))))))))))))</f>
        <v>VALORAR</v>
      </c>
      <c r="AC123" s="217">
        <v>1</v>
      </c>
      <c r="AD123" s="218"/>
      <c r="AE123" s="219" t="s">
        <v>1238</v>
      </c>
      <c r="AF123" s="219" t="s">
        <v>1127</v>
      </c>
      <c r="AG123" s="219" t="s">
        <v>938</v>
      </c>
      <c r="AH123" s="219"/>
      <c r="AI123" s="220" t="str">
        <f t="shared" si="106"/>
        <v>Probabilidad</v>
      </c>
      <c r="AJ123" s="221" t="s">
        <v>292</v>
      </c>
      <c r="AK123" s="221" t="s">
        <v>297</v>
      </c>
      <c r="AL123" s="222" t="str">
        <f t="shared" si="107"/>
        <v>40%</v>
      </c>
      <c r="AM123" s="221" t="s">
        <v>301</v>
      </c>
      <c r="AN123" s="221" t="s">
        <v>305</v>
      </c>
      <c r="AO123" s="221" t="s">
        <v>308</v>
      </c>
      <c r="AP123" s="223">
        <f>IF(ISBLANK(AA123),(IFERROR(IF(AI123="Probabilidad",(T123-(+T123*AL123)),IF(AI123="Impacto",T123,"")),""))," ")</f>
        <v>0.36</v>
      </c>
      <c r="AQ123" s="224" t="str">
        <f>IF(ISBLANK(AA123), (IFERROR(IF(AP123="","",IF(AP123&lt;=0.2,"Muy Baja",IF(AP123&lt;=0.4,"Baja",IF(AP123&lt;=0.6,"Media",IF(AP123&lt;=0.8,"Alta","Muy Alta"))))),""))," ")</f>
        <v>Baja</v>
      </c>
      <c r="AR123" s="223">
        <f t="shared" si="108"/>
        <v>0.36</v>
      </c>
      <c r="AS123" s="225" t="str">
        <f t="shared" si="109"/>
        <v>Moderado</v>
      </c>
      <c r="AT123" s="223">
        <f>IFERROR(IF(AI123="Impacto",(X123-(+X123*AL123)),IF(AI123="Probabilidad",X123,"")),"")</f>
        <v>0.6</v>
      </c>
      <c r="AU123" s="226" t="str">
        <f t="shared" si="110"/>
        <v>Moderado</v>
      </c>
      <c r="AV123" s="273"/>
      <c r="AW123" s="275" t="str">
        <f>IF(ISBLANK(AA123), " ", AA123)</f>
        <v xml:space="preserve"> </v>
      </c>
      <c r="AX123" s="274" t="str">
        <f t="shared" ref="AX123" si="116">IF(AND(AV123="Rara Vez",AW123="Insignificante"),("BAJA"),IF(AND(AV123="Rara Vez",AW123="Menor"),("BAJA"),IF(AND(AV123="Rara Vez",AW123="Moderado"),("MODERADA"),IF(AND(AV123="Rara Vez",AW123="Mayor"),("ALTA"),IF(AND(AV123="Improbable",AW123="Insignificante"),("BAJA"),IF(AND(AV123="Improbable",AW123="Menor"),("BAJA"),IF(AND(AV123="Improbable",AW123="Moderado"),("MODERADA"),IF(AND(AV123="Improbable",AW123="Mayor"),("ALTA"),IF(AND(AV123="Posible",AW123="Insignificante"),("BAJA"),IF(AND(AV123="Posible",AW123="Menor"),("MODERADA"),IF(AND(AV123="Posible",AW123="Moderado"),("ALTA"),IF(AND(AV123="Posible",AW123="Mayor"),("EXTREMA"),IF(AND(AV123="Probable",AW123="Insignificante"),("MODERADA"),IF(AND(AV123="Probable",AW123="Menor"),("ALTA"),IF(AND(AV123="Probable",AW123="Moderado"),("ALTA"),IF(AND(AV123="Probable",AW123="Mayor"),("EXTREMA"),IF(AND(AV123="Casi Seguro",AW123="Insignificante"),("ALTA"),IF(AND(AV123="Casi Seguro",AW123="Menor"),("ALTA"),IF(AND(AV123="Casi Seguro",AW123="Moderado"),("EXTREMA"),IF(AND(AV123="Casi Seguro",AW123="Mayor"),("EXTREMA"),IF(AW123="Catastrófico","EXTREMA","VALORAR")))))))))))))))))))))</f>
        <v>VALORAR</v>
      </c>
      <c r="AY123" s="261" t="s">
        <v>314</v>
      </c>
      <c r="AZ123" s="228"/>
      <c r="BA123" s="229"/>
      <c r="BB123" s="216"/>
      <c r="BC123" s="216"/>
      <c r="BD123" s="230"/>
      <c r="BE123" s="230"/>
      <c r="BF123" s="230"/>
      <c r="BG123" s="227"/>
      <c r="BH123" s="276"/>
      <c r="BI123" s="216"/>
      <c r="BJ123" s="216"/>
      <c r="BK123" s="216"/>
      <c r="BL123" s="216"/>
      <c r="BM123" s="216"/>
      <c r="BN123" s="216"/>
      <c r="BO123" s="216"/>
      <c r="BP123" s="216"/>
      <c r="BQ123" s="216"/>
      <c r="BR123" s="216"/>
      <c r="BS123" s="216"/>
      <c r="BT123" s="216"/>
      <c r="BU123" s="216"/>
      <c r="BV123" s="216"/>
      <c r="BW123" s="216"/>
      <c r="BX123" s="216"/>
      <c r="BY123" s="216"/>
      <c r="BZ123" s="216"/>
      <c r="CA123" s="216"/>
      <c r="CB123" s="216"/>
      <c r="CC123" s="216"/>
      <c r="CD123" s="216"/>
      <c r="CE123" s="216"/>
      <c r="CF123" s="216"/>
      <c r="CG123" s="216"/>
      <c r="CH123" s="216"/>
      <c r="CI123" s="216"/>
      <c r="CJ123" s="216"/>
      <c r="CK123" s="216"/>
      <c r="CL123" s="216"/>
    </row>
    <row r="124" spans="1:90" s="231" customFormat="1" ht="14.5" hidden="1" customHeight="1">
      <c r="A124" s="262"/>
      <c r="B124" s="277"/>
      <c r="C124" s="278"/>
      <c r="D124" s="278"/>
      <c r="E124" s="278"/>
      <c r="F124" s="278"/>
      <c r="G124" s="279"/>
      <c r="H124" s="276"/>
      <c r="I124" s="276"/>
      <c r="J124" s="276"/>
      <c r="K124" s="276"/>
      <c r="L124" s="276"/>
      <c r="M124" s="276"/>
      <c r="N124" s="276"/>
      <c r="O124" s="266"/>
      <c r="P124" s="266"/>
      <c r="Q124" s="266"/>
      <c r="R124" s="266"/>
      <c r="S124" s="267"/>
      <c r="T124" s="268"/>
      <c r="U124" s="269"/>
      <c r="V124" s="270"/>
      <c r="W124" s="271"/>
      <c r="X124" s="268"/>
      <c r="Y124" s="272"/>
      <c r="Z124" s="273"/>
      <c r="AA124" s="273"/>
      <c r="AB124" s="274"/>
      <c r="AC124" s="217">
        <v>2</v>
      </c>
      <c r="AD124" s="218"/>
      <c r="AE124" s="219"/>
      <c r="AF124" s="219"/>
      <c r="AG124" s="219"/>
      <c r="AH124" s="219"/>
      <c r="AI124" s="220" t="str">
        <f t="shared" si="106"/>
        <v/>
      </c>
      <c r="AJ124" s="221"/>
      <c r="AK124" s="221"/>
      <c r="AL124" s="222" t="str">
        <f t="shared" si="107"/>
        <v/>
      </c>
      <c r="AM124" s="221"/>
      <c r="AN124" s="221"/>
      <c r="AO124" s="221"/>
      <c r="AP124" s="223" t="str">
        <f>IF(ISBLANK(AA123),(IFERROR(IF(AND(AI123="Probabilidad",AI124="Probabilidad"),(AR123-(+AR123*AL124)),IF(AI124="Probabilidad",(T123-(+T123*AL124)),IF(AI124="Impacto",AR123,""))),""))," ")</f>
        <v/>
      </c>
      <c r="AQ124" s="224" t="str">
        <f>IF(ISBLANK(AA123),(IFERROR(IF(AP124="","",IF(AP124&lt;=0.2,"Muy Baja",IF(AP124&lt;=0.4,"Baja",IF(AP124&lt;=0.6,"Media",IF(AP124&lt;=0.8,"Alta","Muy Alta"))))),""))," ")</f>
        <v/>
      </c>
      <c r="AR124" s="223" t="str">
        <f t="shared" si="108"/>
        <v/>
      </c>
      <c r="AS124" s="225" t="str">
        <f t="shared" si="109"/>
        <v/>
      </c>
      <c r="AT124" s="223" t="str">
        <f>IFERROR(IF(AND(AI123="Impacto",AI124="Impacto"),(AT123-(+AT123*AL124)),IF(AI124="Impacto",(X123-(+X123*AL124)),IF(AI124="Probabilidad",AT123,""))),"")</f>
        <v/>
      </c>
      <c r="AU124" s="226" t="str">
        <f t="shared" si="110"/>
        <v/>
      </c>
      <c r="AV124" s="273"/>
      <c r="AW124" s="275"/>
      <c r="AX124" s="274"/>
      <c r="AY124" s="261"/>
      <c r="AZ124" s="228"/>
      <c r="BA124" s="229"/>
      <c r="BB124" s="216"/>
      <c r="BC124" s="216"/>
      <c r="BD124" s="230"/>
      <c r="BE124" s="230"/>
      <c r="BF124" s="230"/>
      <c r="BG124" s="227"/>
      <c r="BH124" s="276"/>
      <c r="BI124" s="216"/>
      <c r="BJ124" s="216"/>
      <c r="BK124" s="216"/>
      <c r="BL124" s="216"/>
      <c r="BM124" s="216"/>
      <c r="BN124" s="216"/>
      <c r="BO124" s="216"/>
      <c r="BP124" s="216"/>
      <c r="BQ124" s="216"/>
      <c r="BR124" s="216"/>
      <c r="BS124" s="216"/>
      <c r="BT124" s="216"/>
      <c r="BU124" s="216"/>
      <c r="BV124" s="216"/>
      <c r="BW124" s="216"/>
      <c r="BX124" s="216"/>
      <c r="BY124" s="216"/>
      <c r="BZ124" s="216"/>
      <c r="CA124" s="216"/>
      <c r="CB124" s="216"/>
      <c r="CC124" s="216"/>
      <c r="CD124" s="216"/>
      <c r="CE124" s="216"/>
      <c r="CF124" s="216"/>
      <c r="CG124" s="216"/>
      <c r="CH124" s="216"/>
      <c r="CI124" s="216"/>
      <c r="CJ124" s="216"/>
      <c r="CK124" s="216"/>
      <c r="CL124" s="216"/>
    </row>
    <row r="125" spans="1:90" s="231" customFormat="1" ht="14.5" hidden="1" customHeight="1">
      <c r="A125" s="262"/>
      <c r="B125" s="277"/>
      <c r="C125" s="278"/>
      <c r="D125" s="278"/>
      <c r="E125" s="278"/>
      <c r="F125" s="278"/>
      <c r="G125" s="279"/>
      <c r="H125" s="276"/>
      <c r="I125" s="276"/>
      <c r="J125" s="276"/>
      <c r="K125" s="276"/>
      <c r="L125" s="276"/>
      <c r="M125" s="276"/>
      <c r="N125" s="276"/>
      <c r="O125" s="266"/>
      <c r="P125" s="266"/>
      <c r="Q125" s="266"/>
      <c r="R125" s="266"/>
      <c r="S125" s="267"/>
      <c r="T125" s="268"/>
      <c r="U125" s="269"/>
      <c r="V125" s="270"/>
      <c r="W125" s="271"/>
      <c r="X125" s="268"/>
      <c r="Y125" s="272"/>
      <c r="Z125" s="273"/>
      <c r="AA125" s="273"/>
      <c r="AB125" s="274"/>
      <c r="AC125" s="217">
        <v>3</v>
      </c>
      <c r="AD125" s="218"/>
      <c r="AE125" s="219"/>
      <c r="AF125" s="219"/>
      <c r="AG125" s="219"/>
      <c r="AH125" s="219"/>
      <c r="AI125" s="220" t="str">
        <f t="shared" si="106"/>
        <v/>
      </c>
      <c r="AJ125" s="221"/>
      <c r="AK125" s="221"/>
      <c r="AL125" s="222" t="str">
        <f t="shared" si="107"/>
        <v/>
      </c>
      <c r="AM125" s="221"/>
      <c r="AN125" s="221"/>
      <c r="AO125" s="221"/>
      <c r="AP125" s="223" t="str">
        <f>IF(ISBLANK(AA123),(IFERROR(IF(AND(AI124="Probabilidad",AI125="Probabilidad"),(AR124-(+AR124*AL125)),IF(AND(AI124="Impacto",AI125="Probabilidad"),(AR123-(+AR123*AL125)),IF(AI125="Impacto",AR124,""))),""))," ")</f>
        <v/>
      </c>
      <c r="AQ125" s="224" t="str">
        <f>IF(ISBLANK(AA123),(IFERROR(IF(AP125="","",IF(AP125&lt;=0.2,"Muy Baja",IF(AP125&lt;=0.4,"Baja",IF(AP125&lt;=0.6,"Media",IF(AP125&lt;=0.8,"Alta","Muy Alta"))))),""))," ")</f>
        <v/>
      </c>
      <c r="AR125" s="223" t="str">
        <f t="shared" si="108"/>
        <v/>
      </c>
      <c r="AS125" s="225" t="str">
        <f t="shared" si="109"/>
        <v/>
      </c>
      <c r="AT125" s="223" t="str">
        <f>IFERROR(IF(AND(AI124="Impacto",AI125="Impacto"),(AT124-(+AT124*AL125)),IF(AND(AI124="Probabilidad",AI125="Impacto"),(AT123-(+AT123*AL125)),IF(AI125="Probabilidad",AT124,""))),"")</f>
        <v/>
      </c>
      <c r="AU125" s="226" t="str">
        <f t="shared" si="110"/>
        <v/>
      </c>
      <c r="AV125" s="273"/>
      <c r="AW125" s="275"/>
      <c r="AX125" s="274"/>
      <c r="AY125" s="261"/>
      <c r="AZ125" s="228"/>
      <c r="BA125" s="229"/>
      <c r="BB125" s="216"/>
      <c r="BC125" s="216"/>
      <c r="BD125" s="230"/>
      <c r="BE125" s="230"/>
      <c r="BF125" s="230"/>
      <c r="BG125" s="227"/>
      <c r="BH125" s="27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6"/>
      <c r="CE125" s="216"/>
      <c r="CF125" s="216"/>
      <c r="CG125" s="216"/>
      <c r="CH125" s="216"/>
      <c r="CI125" s="216"/>
      <c r="CJ125" s="216"/>
      <c r="CK125" s="216"/>
      <c r="CL125" s="216"/>
    </row>
    <row r="126" spans="1:90" s="231" customFormat="1" ht="14.5" hidden="1" customHeight="1">
      <c r="A126" s="262"/>
      <c r="B126" s="277"/>
      <c r="C126" s="278"/>
      <c r="D126" s="278"/>
      <c r="E126" s="278"/>
      <c r="F126" s="278"/>
      <c r="G126" s="279"/>
      <c r="H126" s="276"/>
      <c r="I126" s="276"/>
      <c r="J126" s="276"/>
      <c r="K126" s="276"/>
      <c r="L126" s="276"/>
      <c r="M126" s="276"/>
      <c r="N126" s="276"/>
      <c r="O126" s="266"/>
      <c r="P126" s="266"/>
      <c r="Q126" s="266"/>
      <c r="R126" s="266"/>
      <c r="S126" s="267"/>
      <c r="T126" s="268"/>
      <c r="U126" s="269"/>
      <c r="V126" s="270"/>
      <c r="W126" s="271"/>
      <c r="X126" s="268"/>
      <c r="Y126" s="272"/>
      <c r="Z126" s="273"/>
      <c r="AA126" s="273"/>
      <c r="AB126" s="274"/>
      <c r="AC126" s="217">
        <v>4</v>
      </c>
      <c r="AD126" s="218"/>
      <c r="AE126" s="219"/>
      <c r="AF126" s="219"/>
      <c r="AG126" s="219"/>
      <c r="AH126" s="219"/>
      <c r="AI126" s="220" t="str">
        <f t="shared" si="106"/>
        <v/>
      </c>
      <c r="AJ126" s="221"/>
      <c r="AK126" s="221"/>
      <c r="AL126" s="222" t="str">
        <f t="shared" si="107"/>
        <v/>
      </c>
      <c r="AM126" s="221"/>
      <c r="AN126" s="221"/>
      <c r="AO126" s="221"/>
      <c r="AP126" s="223" t="str">
        <f>IF(ISBLANK(AA123),(IFERROR(IF(AND(AI125="Probabilidad",AI126="Probabilidad"),(AR125-(+AR125*AL126)),IF(AND(AI125="Impacto",AI126="Probabilidad"),(AR124-(+AR124*AL126)),IF(AI126="Impacto",AR125,""))),""))," ")</f>
        <v/>
      </c>
      <c r="AQ126" s="224" t="str">
        <f>IF(ISBLANK(AA123),(IFERROR(IF(AP126="","",IF(AP126&lt;=0.2,"Muy Baja",IF(AP126&lt;=0.4,"Baja",IF(AP126&lt;=0.6,"Media",IF(AP126&lt;=0.8,"Alta","Muy Alta"))))),""))," ")</f>
        <v/>
      </c>
      <c r="AR126" s="223" t="str">
        <f t="shared" si="108"/>
        <v/>
      </c>
      <c r="AS126" s="225" t="str">
        <f t="shared" si="109"/>
        <v/>
      </c>
      <c r="AT126" s="223" t="str">
        <f>IFERROR(IF(AND(AI125="Impacto",AI126="Impacto"),(AT125-(+AT125*AL126)),IF(AND(AI125="Probabilidad",AI126="Impacto"),(AT124-(+AT124*AL126)),IF(AI126="Probabilidad",AT125,""))),"")</f>
        <v/>
      </c>
      <c r="AU126" s="226" t="str">
        <f t="shared" si="110"/>
        <v/>
      </c>
      <c r="AV126" s="273"/>
      <c r="AW126" s="275"/>
      <c r="AX126" s="274"/>
      <c r="AY126" s="261"/>
      <c r="AZ126" s="228"/>
      <c r="BA126" s="229"/>
      <c r="BB126" s="216"/>
      <c r="BC126" s="216"/>
      <c r="BD126" s="230"/>
      <c r="BE126" s="230"/>
      <c r="BF126" s="230"/>
      <c r="BG126" s="227"/>
      <c r="BH126" s="27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16"/>
      <c r="CE126" s="216"/>
      <c r="CF126" s="216"/>
      <c r="CG126" s="216"/>
      <c r="CH126" s="216"/>
      <c r="CI126" s="216"/>
      <c r="CJ126" s="216"/>
      <c r="CK126" s="216"/>
      <c r="CL126" s="216"/>
    </row>
    <row r="127" spans="1:90" s="231" customFormat="1" ht="14.5" hidden="1" customHeight="1">
      <c r="A127" s="262"/>
      <c r="B127" s="277"/>
      <c r="C127" s="278"/>
      <c r="D127" s="278"/>
      <c r="E127" s="278"/>
      <c r="F127" s="278"/>
      <c r="G127" s="279"/>
      <c r="H127" s="276"/>
      <c r="I127" s="276"/>
      <c r="J127" s="276"/>
      <c r="K127" s="276"/>
      <c r="L127" s="276"/>
      <c r="M127" s="276"/>
      <c r="N127" s="276"/>
      <c r="O127" s="266"/>
      <c r="P127" s="266"/>
      <c r="Q127" s="266"/>
      <c r="R127" s="266"/>
      <c r="S127" s="267"/>
      <c r="T127" s="268"/>
      <c r="U127" s="269"/>
      <c r="V127" s="270"/>
      <c r="W127" s="271"/>
      <c r="X127" s="268"/>
      <c r="Y127" s="272"/>
      <c r="Z127" s="273"/>
      <c r="AA127" s="273"/>
      <c r="AB127" s="274"/>
      <c r="AC127" s="217">
        <v>5</v>
      </c>
      <c r="AD127" s="218"/>
      <c r="AE127" s="219"/>
      <c r="AF127" s="219"/>
      <c r="AG127" s="219"/>
      <c r="AH127" s="219"/>
      <c r="AI127" s="220" t="str">
        <f t="shared" si="106"/>
        <v/>
      </c>
      <c r="AJ127" s="221"/>
      <c r="AK127" s="221"/>
      <c r="AL127" s="222" t="str">
        <f t="shared" si="107"/>
        <v/>
      </c>
      <c r="AM127" s="221"/>
      <c r="AN127" s="221"/>
      <c r="AO127" s="221"/>
      <c r="AP127" s="223" t="str">
        <f>IF(ISBLANK(AA123),(IFERROR(IF(AND(AI126="Probabilidad",AI127="Probabilidad"),(AR126-(+AR126*AL127)),IF(AND(AI126="Impacto",AI127="Probabilidad"),(AR125-(+AR125*AL127)),IF(AI127="Impacto",AR126,""))),""))," ")</f>
        <v/>
      </c>
      <c r="AQ127" s="224" t="str">
        <f>IF(ISBLANK(AA123),(IFERROR(IF(AP127="","",IF(AP127&lt;=0.2,"Muy Baja",IF(AP127&lt;=0.4,"Baja",IF(AP127&lt;=0.6,"Media",IF(AP127&lt;=0.8,"Alta","Muy Alta"))))),""))," ")</f>
        <v/>
      </c>
      <c r="AR127" s="223" t="str">
        <f t="shared" si="108"/>
        <v/>
      </c>
      <c r="AS127" s="225" t="str">
        <f t="shared" si="109"/>
        <v/>
      </c>
      <c r="AT127" s="223" t="str">
        <f>IFERROR(IF(AND(AI126="Impacto",AI127="Impacto"),(AT126-(+AT126*AL127)),IF(AND(AI126="Probabilidad",AI127="Impacto"),(AT125-(+AT125*AL127)),IF(AI127="Probabilidad",AT126,""))),"")</f>
        <v/>
      </c>
      <c r="AU127" s="226" t="str">
        <f t="shared" si="110"/>
        <v/>
      </c>
      <c r="AV127" s="273"/>
      <c r="AW127" s="275"/>
      <c r="AX127" s="274"/>
      <c r="AY127" s="261"/>
      <c r="AZ127" s="228"/>
      <c r="BA127" s="229"/>
      <c r="BB127" s="216"/>
      <c r="BC127" s="216"/>
      <c r="BD127" s="230"/>
      <c r="BE127" s="230"/>
      <c r="BF127" s="230"/>
      <c r="BG127" s="227"/>
      <c r="BH127" s="276"/>
      <c r="BI127" s="216"/>
      <c r="BJ127" s="216"/>
      <c r="BK127" s="216"/>
      <c r="BL127" s="216"/>
      <c r="BM127" s="216"/>
      <c r="BN127" s="216"/>
      <c r="BO127" s="216"/>
      <c r="BP127" s="216"/>
      <c r="BQ127" s="216"/>
      <c r="BR127" s="216"/>
      <c r="BS127" s="216"/>
      <c r="BT127" s="216"/>
      <c r="BU127" s="216"/>
      <c r="BV127" s="216"/>
      <c r="BW127" s="216"/>
      <c r="BX127" s="216"/>
      <c r="BY127" s="216"/>
      <c r="BZ127" s="216"/>
      <c r="CA127" s="216"/>
      <c r="CB127" s="216"/>
      <c r="CC127" s="216"/>
      <c r="CD127" s="216"/>
      <c r="CE127" s="216"/>
      <c r="CF127" s="216"/>
      <c r="CG127" s="216"/>
      <c r="CH127" s="216"/>
      <c r="CI127" s="216"/>
      <c r="CJ127" s="216"/>
      <c r="CK127" s="216"/>
      <c r="CL127" s="216"/>
    </row>
    <row r="128" spans="1:90" s="231" customFormat="1" ht="14.5" hidden="1" customHeight="1">
      <c r="A128" s="262"/>
      <c r="B128" s="277"/>
      <c r="C128" s="278"/>
      <c r="D128" s="278"/>
      <c r="E128" s="278"/>
      <c r="F128" s="278"/>
      <c r="G128" s="279"/>
      <c r="H128" s="276"/>
      <c r="I128" s="276"/>
      <c r="J128" s="276"/>
      <c r="K128" s="276"/>
      <c r="L128" s="276"/>
      <c r="M128" s="276"/>
      <c r="N128" s="276"/>
      <c r="O128" s="266"/>
      <c r="P128" s="266"/>
      <c r="Q128" s="266"/>
      <c r="R128" s="266"/>
      <c r="S128" s="267"/>
      <c r="T128" s="268"/>
      <c r="U128" s="269"/>
      <c r="V128" s="270"/>
      <c r="W128" s="271"/>
      <c r="X128" s="268"/>
      <c r="Y128" s="272"/>
      <c r="Z128" s="273"/>
      <c r="AA128" s="273"/>
      <c r="AB128" s="274"/>
      <c r="AC128" s="217">
        <v>6</v>
      </c>
      <c r="AD128" s="218"/>
      <c r="AE128" s="219"/>
      <c r="AF128" s="219"/>
      <c r="AG128" s="219"/>
      <c r="AH128" s="219"/>
      <c r="AI128" s="220" t="str">
        <f t="shared" si="106"/>
        <v/>
      </c>
      <c r="AJ128" s="221"/>
      <c r="AK128" s="221"/>
      <c r="AL128" s="222" t="str">
        <f t="shared" si="107"/>
        <v/>
      </c>
      <c r="AM128" s="221"/>
      <c r="AN128" s="221"/>
      <c r="AO128" s="221"/>
      <c r="AP128" s="223" t="str">
        <f>IF(ISBLANK(AA123),(IFERROR(IF(AND(AI126="Probabilidad",AI128="Probabilidad"),(AR126-(+AR126*AL128)),IF(AND(AI126="Impacto",AI128="Probabilidad"),(AR125-(+AR125*AL128)),IF(AI128="Impacto",AR126,""))),""))," ")</f>
        <v/>
      </c>
      <c r="AQ128" s="224" t="str">
        <f>IF(ISBLANK(AA123),(IFERROR(IF(AP128="","",IF(AP128&lt;=0.2,"Muy Baja",IF(AP128&lt;=0.4,"Baja",IF(AP128&lt;=0.6,"Media",IF(AP128&lt;=0.8,"Alta","Muy Alta"))))),"")), " ")</f>
        <v/>
      </c>
      <c r="AR128" s="223" t="str">
        <f t="shared" si="108"/>
        <v/>
      </c>
      <c r="AS128" s="225" t="str">
        <f t="shared" si="109"/>
        <v/>
      </c>
      <c r="AT128" s="223" t="str">
        <f>IFERROR(IF(AND(AI127="Impacto",AI128="Impacto"),(AT126-(+AT127*AL128)),IF(AND(AI126="Probabilidad",AI128="Impacto"),(AT125-(+AT125*AL128)),IF(AI128="Probabilidad",AT126,""))),"")</f>
        <v/>
      </c>
      <c r="AU128" s="226" t="str">
        <f t="shared" si="110"/>
        <v/>
      </c>
      <c r="AV128" s="273"/>
      <c r="AW128" s="275"/>
      <c r="AX128" s="274"/>
      <c r="AY128" s="261"/>
      <c r="AZ128" s="228"/>
      <c r="BA128" s="229"/>
      <c r="BB128" s="216"/>
      <c r="BC128" s="216"/>
      <c r="BD128" s="230"/>
      <c r="BE128" s="230"/>
      <c r="BF128" s="230"/>
      <c r="BG128" s="227"/>
      <c r="BH128" s="276"/>
      <c r="BI128" s="216"/>
      <c r="BJ128" s="216"/>
      <c r="BK128" s="216"/>
      <c r="BL128" s="216"/>
      <c r="BM128" s="216"/>
      <c r="BN128" s="216"/>
      <c r="BO128" s="216"/>
      <c r="BP128" s="216"/>
      <c r="BQ128" s="216"/>
      <c r="BR128" s="216"/>
      <c r="BS128" s="216"/>
      <c r="BT128" s="216"/>
      <c r="BU128" s="216"/>
      <c r="BV128" s="216"/>
      <c r="BW128" s="216"/>
      <c r="BX128" s="216"/>
      <c r="BY128" s="216"/>
      <c r="BZ128" s="216"/>
      <c r="CA128" s="216"/>
      <c r="CB128" s="216"/>
      <c r="CC128" s="216"/>
      <c r="CD128" s="216"/>
      <c r="CE128" s="216"/>
      <c r="CF128" s="216"/>
      <c r="CG128" s="216"/>
      <c r="CH128" s="216"/>
      <c r="CI128" s="216"/>
      <c r="CJ128" s="216"/>
      <c r="CK128" s="216"/>
      <c r="CL128" s="216"/>
    </row>
    <row r="129" spans="1:90" s="231" customFormat="1" ht="62.5" customHeight="1">
      <c r="A129" s="262">
        <v>21</v>
      </c>
      <c r="B129" s="277" t="s">
        <v>1062</v>
      </c>
      <c r="C129" s="278" t="s">
        <v>1063</v>
      </c>
      <c r="D129" s="278"/>
      <c r="E129" s="278"/>
      <c r="F129" s="278" t="s">
        <v>1480</v>
      </c>
      <c r="G129" s="279" t="str">
        <f t="shared" si="72"/>
        <v xml:space="preserve">Posibilidad de omisión de advertencias en escenarios de riesgo de  violaciones y vulneraciones de los derechos humanos e infracciones al DIH </v>
      </c>
      <c r="H129" s="276" t="s">
        <v>1097</v>
      </c>
      <c r="I129" s="276"/>
      <c r="J129" s="276" t="s">
        <v>1243</v>
      </c>
      <c r="K129" s="276" t="s">
        <v>1244</v>
      </c>
      <c r="L129" s="276" t="s">
        <v>1406</v>
      </c>
      <c r="M129" s="276" t="s">
        <v>227</v>
      </c>
      <c r="N129" s="276"/>
      <c r="O129" s="266"/>
      <c r="P129" s="266"/>
      <c r="Q129" s="266"/>
      <c r="R129" s="266"/>
      <c r="S129" s="267" t="str">
        <f t="shared" ref="S129" si="117">IF(ISBLANK(Z129),(IF(N129&lt;=0,"",IF(N129&lt;=2,"Muy Baja",IF(N129&lt;=24,"Baja",IF(N129&lt;=500,"Media",IF(N129&lt;=5000,"Alta","Muy Alta"))))))," ")</f>
        <v xml:space="preserve"> </v>
      </c>
      <c r="T129" s="268" t="str">
        <f t="shared" ref="T129" si="118">IF(ISBLANK(Z129),(IF(S129="","",IF(S129="Muy Baja",20%,IF(S129="Baja",40%,IF(S129="Media",60%,IF(S129="Alta",80%,IF(S129="Muy Alta",100%,0)))))))," ")</f>
        <v xml:space="preserve"> </v>
      </c>
      <c r="U129" s="269"/>
      <c r="V129" s="270" t="str">
        <f>IF(U129&gt;0,IF(NOT(ISERROR(MATCH(U129,'Listados Datos'!$N$3:$N$4,0))),'Listados Datos'!$N$6&amp;"Por favor no seleccionar este criterios de impacto (Afectación Económica o presupuestal y/o Pérdida Reputacional)",'Listados Datos'!$N$7),"")</f>
        <v/>
      </c>
      <c r="W129" s="271" t="str">
        <f>IF(OR(U129='Listados Datos'!$R$3,U129='Listados Datos'!$S$3),"Leve",IF(OR(U129='Listados Datos'!$R$4,U129='Listados Datos'!$S$4),"Menor",IF(OR(U129='Listados Datos'!$R$5,U129='Listados Datos'!$S$5),"Moderado",IF(OR(U129='Listados Datos'!$R$6,U129='Listados Datos'!$S$6),"Mayor",IF(OR(U129='Listados Datos'!$R$7,U129='Listados Datos'!$S$7),"Catastrófico","")))))</f>
        <v/>
      </c>
      <c r="X129" s="268" t="str">
        <f>IF(W129="","",IF(W129="Leve",20%,IF(W129="Menor",40%,IF(W129="Moderado",60%,IF(W129="Mayor",80%,IF(W129="Catastrófico",100%,0))))))</f>
        <v/>
      </c>
      <c r="Y129" s="272" t="str">
        <f>IF(OR(AND(S129="Muy Baja",W129="Leve"),AND(S129="Muy Baja",W129="Menor"),AND(S129="Baja",W129="Leve")),"Bajo",IF(OR(AND(S129="Muy baja",W129="Moderado"),AND(S129="Baja",W129="Menor"),AND(S129="Baja",W129="Moderado"),AND(S129="Media",W129="Leve"),AND(S129="Media",W129="Menor"),AND(S129="Media",W129="Moderado"),AND(S129="Alta",W129="Leve"),AND(S129="Alta",W129="Menor")),"Moderado",IF(OR(AND(S129="Muy Baja",W129="Mayor"),AND(S129="Baja",W129="Mayor"),AND(S129="Media",W129="Mayor"),AND(S129="Alta",W129="Moderado"),AND(S129="Alta",W129="Mayor"),AND(S129="Muy Alta",W129="Leve"),AND(S129="Muy Alta",W129="Menor"),AND(S129="Muy Alta",W129="Moderado"),AND(S129="Muy Alta",W129="Mayor")),"Alto",IF(OR(AND(S129="Muy Baja",W129="Catastrófico"),AND(S129="Baja",W129="Catastrófico"),AND(S129="Media",W129="Catastrófico"),AND(S129="Alta",W129="Catastrófico"),AND(S129="Muy Alta",W129="Catastrófico")),"Extremo",""))))</f>
        <v/>
      </c>
      <c r="Z129" s="273" t="s">
        <v>326</v>
      </c>
      <c r="AA129" s="273" t="s">
        <v>11</v>
      </c>
      <c r="AB129" s="274" t="str">
        <f t="shared" ref="AB129" si="119">IF(AND(Z129="Rara Vez",AA129="Insignificante"),("BAJA"),IF(AND(Z129="Rara Vez",AA129="Menor"),("BAJA"),IF(AND(Z129="Rara Vez",AA129="Moderado"),("MODERADA"),IF(AND(Z129="Rara Vez",AA129="Mayor"),("ALTA"),IF(AND(Z129="Improbable",AA129="Insignificante"),("BAJA"),IF(AND(Z129="Improbable",AA129="Menor"),("BAJA"),IF(AND(Z129="Improbable",AA129="Moderado"),("MODERADA"),IF(AND(Z129="Improbable",AA129="Mayor"),("ALTA"),IF(AND(Z129="Posible",AA129="Insignificante"),("BAJA"),IF(AND(Z129="Posible",AA129="Menor"),("MODERADA"),IF(AND(Z129="Posible",AA129="Moderado"),("ALTA"),IF(AND(Z129="Posible",AA129="Mayor"),("EXTREMA"),IF(AND(Z129="Probable",AA129="Insignificante"),("MODERADA"),IF(AND(Z129="Probable",AA129="Menor"),("ALTA"),IF(AND(Z129="Probable",AA129="Moderado"),("ALTA"),IF(AND(Z129="Probable",AA129="Mayor"),("EXTREMA"),IF(AND(Z129="Casi Seguro",AA129="Insignificante"),("ALTA"),IF(AND(Z129="Casi Seguro",AA129="Menor"),("ALTA"),IF(AND(Z129="Casi Seguro",AA129="Moderado"),("EXTREMA"),IF(AND(Z129="Casi Seguro",AA129="Mayor"),("EXTREMA"),IF(AA129="Catastrófico","EXTREMA","VALORAR")))))))))))))))))))))</f>
        <v>ALTA</v>
      </c>
      <c r="AC129" s="217">
        <v>1</v>
      </c>
      <c r="AD129" s="218"/>
      <c r="AE129" s="219" t="s">
        <v>1245</v>
      </c>
      <c r="AF129" s="219" t="s">
        <v>1246</v>
      </c>
      <c r="AG129" s="219" t="s">
        <v>938</v>
      </c>
      <c r="AH129" s="219"/>
      <c r="AI129" s="220" t="str">
        <f t="shared" si="106"/>
        <v>Probabilidad</v>
      </c>
      <c r="AJ129" s="221" t="s">
        <v>292</v>
      </c>
      <c r="AK129" s="221" t="s">
        <v>297</v>
      </c>
      <c r="AL129" s="222" t="str">
        <f t="shared" si="107"/>
        <v>40%</v>
      </c>
      <c r="AM129" s="221" t="s">
        <v>301</v>
      </c>
      <c r="AN129" s="221" t="s">
        <v>305</v>
      </c>
      <c r="AO129" s="221" t="s">
        <v>308</v>
      </c>
      <c r="AP129" s="223" t="str">
        <f>IF(ISBLANK(AA129),(IFERROR(IF(AI129="Probabilidad",(T129-(+T129*AL129)),IF(AI129="Impacto",T129,"")),""))," ")</f>
        <v xml:space="preserve"> </v>
      </c>
      <c r="AQ129" s="224" t="str">
        <f>IF(ISBLANK(AA129), (IFERROR(IF(AP129="","",IF(AP129&lt;=0.2,"Muy Baja",IF(AP129&lt;=0.4,"Baja",IF(AP129&lt;=0.6,"Media",IF(AP129&lt;=0.8,"Alta","Muy Alta"))))),""))," ")</f>
        <v xml:space="preserve"> </v>
      </c>
      <c r="AR129" s="223" t="str">
        <f t="shared" si="108"/>
        <v xml:space="preserve"> </v>
      </c>
      <c r="AS129" s="225" t="str">
        <f t="shared" si="109"/>
        <v/>
      </c>
      <c r="AT129" s="223" t="str">
        <f>IFERROR(IF(AI129="Impacto",(X129-(+X129*AL129)),IF(AI129="Probabilidad",X129,"")),"")</f>
        <v/>
      </c>
      <c r="AU129" s="226" t="str">
        <f t="shared" si="110"/>
        <v/>
      </c>
      <c r="AV129" s="273" t="s">
        <v>326</v>
      </c>
      <c r="AW129" s="275" t="str">
        <f>IF(ISBLANK(AA129), " ", AA129)</f>
        <v>Mayor</v>
      </c>
      <c r="AX129" s="274" t="str">
        <f t="shared" ref="AX129" si="120">IF(AND(AV129="Rara Vez",AW129="Insignificante"),("BAJA"),IF(AND(AV129="Rara Vez",AW129="Menor"),("BAJA"),IF(AND(AV129="Rara Vez",AW129="Moderado"),("MODERADA"),IF(AND(AV129="Rara Vez",AW129="Mayor"),("ALTA"),IF(AND(AV129="Improbable",AW129="Insignificante"),("BAJA"),IF(AND(AV129="Improbable",AW129="Menor"),("BAJA"),IF(AND(AV129="Improbable",AW129="Moderado"),("MODERADA"),IF(AND(AV129="Improbable",AW129="Mayor"),("ALTA"),IF(AND(AV129="Posible",AW129="Insignificante"),("BAJA"),IF(AND(AV129="Posible",AW129="Menor"),("MODERADA"),IF(AND(AV129="Posible",AW129="Moderado"),("ALTA"),IF(AND(AV129="Posible",AW129="Mayor"),("EXTREMA"),IF(AND(AV129="Probable",AW129="Insignificante"),("MODERADA"),IF(AND(AV129="Probable",AW129="Menor"),("ALTA"),IF(AND(AV129="Probable",AW129="Moderado"),("ALTA"),IF(AND(AV129="Probable",AW129="Mayor"),("EXTREMA"),IF(AND(AV129="Casi Seguro",AW129="Insignificante"),("ALTA"),IF(AND(AV129="Casi Seguro",AW129="Menor"),("ALTA"),IF(AND(AV129="Casi Seguro",AW129="Moderado"),("EXTREMA"),IF(AND(AV129="Casi Seguro",AW129="Mayor"),("EXTREMA"),IF(AW129="Catastrófico","EXTREMA","VALORAR")))))))))))))))))))))</f>
        <v>ALTA</v>
      </c>
      <c r="AY129" s="261" t="s">
        <v>315</v>
      </c>
      <c r="AZ129" s="228"/>
      <c r="BA129" s="229"/>
      <c r="BB129" s="216"/>
      <c r="BC129" s="216"/>
      <c r="BD129" s="230"/>
      <c r="BE129" s="230"/>
      <c r="BF129" s="230"/>
      <c r="BG129" s="227"/>
      <c r="BH129" s="276"/>
      <c r="BI129" s="216"/>
      <c r="BJ129" s="216"/>
      <c r="BK129" s="216"/>
      <c r="BL129" s="216"/>
      <c r="BM129" s="216"/>
      <c r="BN129" s="216"/>
      <c r="BO129" s="216"/>
      <c r="BP129" s="216"/>
      <c r="BQ129" s="216"/>
      <c r="BR129" s="216"/>
      <c r="BS129" s="216"/>
      <c r="BT129" s="216"/>
      <c r="BU129" s="216"/>
      <c r="BV129" s="216"/>
      <c r="BW129" s="216"/>
      <c r="BX129" s="216"/>
      <c r="BY129" s="216"/>
      <c r="BZ129" s="216"/>
      <c r="CA129" s="216"/>
      <c r="CB129" s="216"/>
      <c r="CC129" s="216"/>
      <c r="CD129" s="216"/>
      <c r="CE129" s="216"/>
      <c r="CF129" s="216"/>
      <c r="CG129" s="216"/>
      <c r="CH129" s="216"/>
      <c r="CI129" s="216"/>
      <c r="CJ129" s="216"/>
      <c r="CK129" s="216"/>
      <c r="CL129" s="216"/>
    </row>
    <row r="130" spans="1:90" s="231" customFormat="1" ht="14.5" customHeight="1">
      <c r="A130" s="262"/>
      <c r="B130" s="277"/>
      <c r="C130" s="278"/>
      <c r="D130" s="278"/>
      <c r="E130" s="278"/>
      <c r="F130" s="278"/>
      <c r="G130" s="279"/>
      <c r="H130" s="276"/>
      <c r="I130" s="276"/>
      <c r="J130" s="276"/>
      <c r="K130" s="276"/>
      <c r="L130" s="276"/>
      <c r="M130" s="276"/>
      <c r="N130" s="276"/>
      <c r="O130" s="266"/>
      <c r="P130" s="266"/>
      <c r="Q130" s="266"/>
      <c r="R130" s="266"/>
      <c r="S130" s="267"/>
      <c r="T130" s="268"/>
      <c r="U130" s="269"/>
      <c r="V130" s="270"/>
      <c r="W130" s="271"/>
      <c r="X130" s="268"/>
      <c r="Y130" s="272"/>
      <c r="Z130" s="273"/>
      <c r="AA130" s="273"/>
      <c r="AB130" s="274"/>
      <c r="AC130" s="217">
        <v>2</v>
      </c>
      <c r="AD130" s="218"/>
      <c r="AE130" s="219"/>
      <c r="AF130" s="219"/>
      <c r="AG130" s="219"/>
      <c r="AH130" s="219"/>
      <c r="AI130" s="220" t="str">
        <f t="shared" si="106"/>
        <v/>
      </c>
      <c r="AJ130" s="221"/>
      <c r="AK130" s="221"/>
      <c r="AL130" s="222" t="str">
        <f t="shared" si="107"/>
        <v/>
      </c>
      <c r="AM130" s="221"/>
      <c r="AN130" s="221"/>
      <c r="AO130" s="221"/>
      <c r="AP130" s="223" t="str">
        <f>IF(ISBLANK(AA129),(IFERROR(IF(AND(AI129="Probabilidad",AI130="Probabilidad"),(AR129-(+AR129*AL130)),IF(AI130="Probabilidad",(T129-(+T129*AL130)),IF(AI130="Impacto",AR129,""))),""))," ")</f>
        <v xml:space="preserve"> </v>
      </c>
      <c r="AQ130" s="224" t="str">
        <f>IF(ISBLANK(AA129),(IFERROR(IF(AP130="","",IF(AP130&lt;=0.2,"Muy Baja",IF(AP130&lt;=0.4,"Baja",IF(AP130&lt;=0.6,"Media",IF(AP130&lt;=0.8,"Alta","Muy Alta"))))),""))," ")</f>
        <v xml:space="preserve"> </v>
      </c>
      <c r="AR130" s="223" t="str">
        <f t="shared" si="108"/>
        <v xml:space="preserve"> </v>
      </c>
      <c r="AS130" s="225" t="str">
        <f t="shared" si="109"/>
        <v/>
      </c>
      <c r="AT130" s="223" t="str">
        <f>IFERROR(IF(AND(AI129="Impacto",AI130="Impacto"),(AT129-(+AT129*AL130)),IF(AI130="Impacto",(X129-(+X129*AL130)),IF(AI130="Probabilidad",AT129,""))),"")</f>
        <v/>
      </c>
      <c r="AU130" s="226" t="str">
        <f t="shared" si="110"/>
        <v/>
      </c>
      <c r="AV130" s="273"/>
      <c r="AW130" s="275"/>
      <c r="AX130" s="274"/>
      <c r="AY130" s="261"/>
      <c r="AZ130" s="228"/>
      <c r="BA130" s="229"/>
      <c r="BB130" s="216"/>
      <c r="BC130" s="216"/>
      <c r="BD130" s="230"/>
      <c r="BE130" s="230"/>
      <c r="BF130" s="230"/>
      <c r="BG130" s="227"/>
      <c r="BH130" s="276"/>
      <c r="BI130" s="216"/>
      <c r="BJ130" s="216"/>
      <c r="BK130" s="216"/>
      <c r="BL130" s="216"/>
      <c r="BM130" s="216"/>
      <c r="BN130" s="216"/>
      <c r="BO130" s="216"/>
      <c r="BP130" s="216"/>
      <c r="BQ130" s="216"/>
      <c r="BR130" s="216"/>
      <c r="BS130" s="216"/>
      <c r="BT130" s="216"/>
      <c r="BU130" s="216"/>
      <c r="BV130" s="216"/>
      <c r="BW130" s="216"/>
      <c r="BX130" s="216"/>
      <c r="BY130" s="216"/>
      <c r="BZ130" s="216"/>
      <c r="CA130" s="216"/>
      <c r="CB130" s="216"/>
      <c r="CC130" s="216"/>
      <c r="CD130" s="216"/>
      <c r="CE130" s="216"/>
      <c r="CF130" s="216"/>
      <c r="CG130" s="216"/>
      <c r="CH130" s="216"/>
      <c r="CI130" s="216"/>
      <c r="CJ130" s="216"/>
      <c r="CK130" s="216"/>
      <c r="CL130" s="216"/>
    </row>
    <row r="131" spans="1:90" s="231" customFormat="1" ht="14.5" customHeight="1">
      <c r="A131" s="262"/>
      <c r="B131" s="277"/>
      <c r="C131" s="278"/>
      <c r="D131" s="278"/>
      <c r="E131" s="278"/>
      <c r="F131" s="278"/>
      <c r="G131" s="279"/>
      <c r="H131" s="276"/>
      <c r="I131" s="276"/>
      <c r="J131" s="276"/>
      <c r="K131" s="276"/>
      <c r="L131" s="276"/>
      <c r="M131" s="276"/>
      <c r="N131" s="276"/>
      <c r="O131" s="266"/>
      <c r="P131" s="266"/>
      <c r="Q131" s="266"/>
      <c r="R131" s="266"/>
      <c r="S131" s="267"/>
      <c r="T131" s="268"/>
      <c r="U131" s="269"/>
      <c r="V131" s="270"/>
      <c r="W131" s="271"/>
      <c r="X131" s="268"/>
      <c r="Y131" s="272"/>
      <c r="Z131" s="273"/>
      <c r="AA131" s="273"/>
      <c r="AB131" s="274"/>
      <c r="AC131" s="217">
        <v>3</v>
      </c>
      <c r="AD131" s="218"/>
      <c r="AE131" s="219"/>
      <c r="AF131" s="219"/>
      <c r="AG131" s="219"/>
      <c r="AH131" s="219"/>
      <c r="AI131" s="220" t="str">
        <f t="shared" si="106"/>
        <v/>
      </c>
      <c r="AJ131" s="221"/>
      <c r="AK131" s="221"/>
      <c r="AL131" s="222" t="str">
        <f t="shared" si="107"/>
        <v/>
      </c>
      <c r="AM131" s="221"/>
      <c r="AN131" s="221"/>
      <c r="AO131" s="221"/>
      <c r="AP131" s="223" t="str">
        <f>IF(ISBLANK(AA129),(IFERROR(IF(AND(AI130="Probabilidad",AI131="Probabilidad"),(AR130-(+AR130*AL131)),IF(AND(AI130="Impacto",AI131="Probabilidad"),(AR129-(+AR129*AL131)),IF(AI131="Impacto",AR130,""))),""))," ")</f>
        <v xml:space="preserve"> </v>
      </c>
      <c r="AQ131" s="224" t="str">
        <f>IF(ISBLANK(AA129),(IFERROR(IF(AP131="","",IF(AP131&lt;=0.2,"Muy Baja",IF(AP131&lt;=0.4,"Baja",IF(AP131&lt;=0.6,"Media",IF(AP131&lt;=0.8,"Alta","Muy Alta"))))),""))," ")</f>
        <v xml:space="preserve"> </v>
      </c>
      <c r="AR131" s="223" t="str">
        <f t="shared" si="108"/>
        <v xml:space="preserve"> </v>
      </c>
      <c r="AS131" s="225" t="str">
        <f t="shared" si="109"/>
        <v/>
      </c>
      <c r="AT131" s="223" t="str">
        <f>IFERROR(IF(AND(AI130="Impacto",AI131="Impacto"),(AT130-(+AT130*AL131)),IF(AND(AI130="Probabilidad",AI131="Impacto"),(AT129-(+AT129*AL131)),IF(AI131="Probabilidad",AT130,""))),"")</f>
        <v/>
      </c>
      <c r="AU131" s="226" t="str">
        <f t="shared" si="110"/>
        <v/>
      </c>
      <c r="AV131" s="273"/>
      <c r="AW131" s="275"/>
      <c r="AX131" s="274"/>
      <c r="AY131" s="261"/>
      <c r="AZ131" s="228"/>
      <c r="BA131" s="229"/>
      <c r="BB131" s="216"/>
      <c r="BC131" s="216"/>
      <c r="BD131" s="230"/>
      <c r="BE131" s="230"/>
      <c r="BF131" s="230"/>
      <c r="BG131" s="227"/>
      <c r="BH131" s="276"/>
      <c r="BI131" s="216"/>
      <c r="BJ131" s="216"/>
      <c r="BK131" s="216"/>
      <c r="BL131" s="216"/>
      <c r="BM131" s="216"/>
      <c r="BN131" s="216"/>
      <c r="BO131" s="216"/>
      <c r="BP131" s="216"/>
      <c r="BQ131" s="216"/>
      <c r="BR131" s="216"/>
      <c r="BS131" s="216"/>
      <c r="BT131" s="216"/>
      <c r="BU131" s="216"/>
      <c r="BV131" s="216"/>
      <c r="BW131" s="216"/>
      <c r="BX131" s="216"/>
      <c r="BY131" s="216"/>
      <c r="BZ131" s="216"/>
      <c r="CA131" s="216"/>
      <c r="CB131" s="216"/>
      <c r="CC131" s="216"/>
      <c r="CD131" s="216"/>
      <c r="CE131" s="216"/>
      <c r="CF131" s="216"/>
      <c r="CG131" s="216"/>
      <c r="CH131" s="216"/>
      <c r="CI131" s="216"/>
      <c r="CJ131" s="216"/>
      <c r="CK131" s="216"/>
      <c r="CL131" s="216"/>
    </row>
    <row r="132" spans="1:90" s="231" customFormat="1" ht="14.5" customHeight="1">
      <c r="A132" s="262"/>
      <c r="B132" s="277"/>
      <c r="C132" s="278"/>
      <c r="D132" s="278"/>
      <c r="E132" s="278"/>
      <c r="F132" s="278"/>
      <c r="G132" s="279"/>
      <c r="H132" s="276"/>
      <c r="I132" s="276"/>
      <c r="J132" s="276"/>
      <c r="K132" s="276"/>
      <c r="L132" s="276"/>
      <c r="M132" s="276"/>
      <c r="N132" s="276"/>
      <c r="O132" s="266"/>
      <c r="P132" s="266"/>
      <c r="Q132" s="266"/>
      <c r="R132" s="266"/>
      <c r="S132" s="267"/>
      <c r="T132" s="268"/>
      <c r="U132" s="269"/>
      <c r="V132" s="270"/>
      <c r="W132" s="271"/>
      <c r="X132" s="268"/>
      <c r="Y132" s="272"/>
      <c r="Z132" s="273"/>
      <c r="AA132" s="273"/>
      <c r="AB132" s="274"/>
      <c r="AC132" s="217">
        <v>4</v>
      </c>
      <c r="AD132" s="218"/>
      <c r="AE132" s="219"/>
      <c r="AF132" s="219"/>
      <c r="AG132" s="219"/>
      <c r="AH132" s="219"/>
      <c r="AI132" s="220" t="str">
        <f t="shared" si="106"/>
        <v/>
      </c>
      <c r="AJ132" s="221"/>
      <c r="AK132" s="221"/>
      <c r="AL132" s="222" t="str">
        <f t="shared" si="107"/>
        <v/>
      </c>
      <c r="AM132" s="221"/>
      <c r="AN132" s="221"/>
      <c r="AO132" s="221"/>
      <c r="AP132" s="223" t="str">
        <f>IF(ISBLANK(AA129),(IFERROR(IF(AND(AI131="Probabilidad",AI132="Probabilidad"),(AR131-(+AR131*AL132)),IF(AND(AI131="Impacto",AI132="Probabilidad"),(AR130-(+AR130*AL132)),IF(AI132="Impacto",AR131,""))),""))," ")</f>
        <v xml:space="preserve"> </v>
      </c>
      <c r="AQ132" s="224" t="str">
        <f>IF(ISBLANK(AA129),(IFERROR(IF(AP132="","",IF(AP132&lt;=0.2,"Muy Baja",IF(AP132&lt;=0.4,"Baja",IF(AP132&lt;=0.6,"Media",IF(AP132&lt;=0.8,"Alta","Muy Alta"))))),""))," ")</f>
        <v xml:space="preserve"> </v>
      </c>
      <c r="AR132" s="223" t="str">
        <f t="shared" si="108"/>
        <v xml:space="preserve"> </v>
      </c>
      <c r="AS132" s="225" t="str">
        <f t="shared" si="109"/>
        <v/>
      </c>
      <c r="AT132" s="223" t="str">
        <f>IFERROR(IF(AND(AI131="Impacto",AI132="Impacto"),(AT131-(+AT131*AL132)),IF(AND(AI131="Probabilidad",AI132="Impacto"),(AT130-(+AT130*AL132)),IF(AI132="Probabilidad",AT131,""))),"")</f>
        <v/>
      </c>
      <c r="AU132" s="226" t="str">
        <f t="shared" si="110"/>
        <v/>
      </c>
      <c r="AV132" s="273"/>
      <c r="AW132" s="275"/>
      <c r="AX132" s="274"/>
      <c r="AY132" s="261"/>
      <c r="AZ132" s="228"/>
      <c r="BA132" s="229"/>
      <c r="BB132" s="216"/>
      <c r="BC132" s="216"/>
      <c r="BD132" s="230"/>
      <c r="BE132" s="230"/>
      <c r="BF132" s="230"/>
      <c r="BG132" s="227"/>
      <c r="BH132" s="276"/>
      <c r="BI132" s="216"/>
      <c r="BJ132" s="216"/>
      <c r="BK132" s="216"/>
      <c r="BL132" s="216"/>
      <c r="BM132" s="216"/>
      <c r="BN132" s="216"/>
      <c r="BO132" s="216"/>
      <c r="BP132" s="216"/>
      <c r="BQ132" s="216"/>
      <c r="BR132" s="216"/>
      <c r="BS132" s="216"/>
      <c r="BT132" s="216"/>
      <c r="BU132" s="216"/>
      <c r="BV132" s="216"/>
      <c r="BW132" s="216"/>
      <c r="BX132" s="216"/>
      <c r="BY132" s="216"/>
      <c r="BZ132" s="216"/>
      <c r="CA132" s="216"/>
      <c r="CB132" s="216"/>
      <c r="CC132" s="216"/>
      <c r="CD132" s="216"/>
      <c r="CE132" s="216"/>
      <c r="CF132" s="216"/>
      <c r="CG132" s="216"/>
      <c r="CH132" s="216"/>
      <c r="CI132" s="216"/>
      <c r="CJ132" s="216"/>
      <c r="CK132" s="216"/>
      <c r="CL132" s="216"/>
    </row>
    <row r="133" spans="1:90" s="231" customFormat="1" ht="14.5" customHeight="1">
      <c r="A133" s="262"/>
      <c r="B133" s="277"/>
      <c r="C133" s="278"/>
      <c r="D133" s="278"/>
      <c r="E133" s="278"/>
      <c r="F133" s="278"/>
      <c r="G133" s="279"/>
      <c r="H133" s="276"/>
      <c r="I133" s="276"/>
      <c r="J133" s="276"/>
      <c r="K133" s="276"/>
      <c r="L133" s="276"/>
      <c r="M133" s="276"/>
      <c r="N133" s="276"/>
      <c r="O133" s="266"/>
      <c r="P133" s="266"/>
      <c r="Q133" s="266"/>
      <c r="R133" s="266"/>
      <c r="S133" s="267"/>
      <c r="T133" s="268"/>
      <c r="U133" s="269"/>
      <c r="V133" s="270"/>
      <c r="W133" s="271"/>
      <c r="X133" s="268"/>
      <c r="Y133" s="272"/>
      <c r="Z133" s="273"/>
      <c r="AA133" s="273"/>
      <c r="AB133" s="274"/>
      <c r="AC133" s="217">
        <v>5</v>
      </c>
      <c r="AD133" s="218"/>
      <c r="AE133" s="219"/>
      <c r="AF133" s="219"/>
      <c r="AG133" s="219"/>
      <c r="AH133" s="219"/>
      <c r="AI133" s="220" t="str">
        <f t="shared" si="106"/>
        <v/>
      </c>
      <c r="AJ133" s="221"/>
      <c r="AK133" s="221"/>
      <c r="AL133" s="222" t="str">
        <f t="shared" si="107"/>
        <v/>
      </c>
      <c r="AM133" s="221"/>
      <c r="AN133" s="221"/>
      <c r="AO133" s="221"/>
      <c r="AP133" s="223" t="str">
        <f>IF(ISBLANK(AA129),(IFERROR(IF(AND(AI132="Probabilidad",AI133="Probabilidad"),(AR132-(+AR132*AL133)),IF(AND(AI132="Impacto",AI133="Probabilidad"),(AR131-(+AR131*AL133)),IF(AI133="Impacto",AR132,""))),""))," ")</f>
        <v xml:space="preserve"> </v>
      </c>
      <c r="AQ133" s="224" t="str">
        <f>IF(ISBLANK(AA129),(IFERROR(IF(AP133="","",IF(AP133&lt;=0.2,"Muy Baja",IF(AP133&lt;=0.4,"Baja",IF(AP133&lt;=0.6,"Media",IF(AP133&lt;=0.8,"Alta","Muy Alta"))))),""))," ")</f>
        <v xml:space="preserve"> </v>
      </c>
      <c r="AR133" s="223" t="str">
        <f t="shared" si="108"/>
        <v xml:space="preserve"> </v>
      </c>
      <c r="AS133" s="225" t="str">
        <f t="shared" si="109"/>
        <v/>
      </c>
      <c r="AT133" s="223" t="str">
        <f>IFERROR(IF(AND(AI132="Impacto",AI133="Impacto"),(AT132-(+AT132*AL133)),IF(AND(AI132="Probabilidad",AI133="Impacto"),(AT131-(+AT131*AL133)),IF(AI133="Probabilidad",AT132,""))),"")</f>
        <v/>
      </c>
      <c r="AU133" s="226" t="str">
        <f t="shared" si="110"/>
        <v/>
      </c>
      <c r="AV133" s="273"/>
      <c r="AW133" s="275"/>
      <c r="AX133" s="274"/>
      <c r="AY133" s="261"/>
      <c r="AZ133" s="228"/>
      <c r="BA133" s="229"/>
      <c r="BB133" s="216"/>
      <c r="BC133" s="216"/>
      <c r="BD133" s="230"/>
      <c r="BE133" s="230"/>
      <c r="BF133" s="230"/>
      <c r="BG133" s="227"/>
      <c r="BH133" s="276"/>
      <c r="BI133" s="216"/>
      <c r="BJ133" s="216"/>
      <c r="BK133" s="216"/>
      <c r="BL133" s="216"/>
      <c r="BM133" s="216"/>
      <c r="BN133" s="216"/>
      <c r="BO133" s="216"/>
      <c r="BP133" s="216"/>
      <c r="BQ133" s="216"/>
      <c r="BR133" s="216"/>
      <c r="BS133" s="216"/>
      <c r="BT133" s="216"/>
      <c r="BU133" s="216"/>
      <c r="BV133" s="216"/>
      <c r="BW133" s="216"/>
      <c r="BX133" s="216"/>
      <c r="BY133" s="216"/>
      <c r="BZ133" s="216"/>
      <c r="CA133" s="216"/>
      <c r="CB133" s="216"/>
      <c r="CC133" s="216"/>
      <c r="CD133" s="216"/>
      <c r="CE133" s="216"/>
      <c r="CF133" s="216"/>
      <c r="CG133" s="216"/>
      <c r="CH133" s="216"/>
      <c r="CI133" s="216"/>
      <c r="CJ133" s="216"/>
      <c r="CK133" s="216"/>
      <c r="CL133" s="216"/>
    </row>
    <row r="134" spans="1:90" s="231" customFormat="1" ht="14.5" customHeight="1">
      <c r="A134" s="262"/>
      <c r="B134" s="277"/>
      <c r="C134" s="278"/>
      <c r="D134" s="278"/>
      <c r="E134" s="278"/>
      <c r="F134" s="278"/>
      <c r="G134" s="279"/>
      <c r="H134" s="276"/>
      <c r="I134" s="276"/>
      <c r="J134" s="276"/>
      <c r="K134" s="276"/>
      <c r="L134" s="276"/>
      <c r="M134" s="276"/>
      <c r="N134" s="276"/>
      <c r="O134" s="266"/>
      <c r="P134" s="266"/>
      <c r="Q134" s="266"/>
      <c r="R134" s="266"/>
      <c r="S134" s="267"/>
      <c r="T134" s="268"/>
      <c r="U134" s="269"/>
      <c r="V134" s="270"/>
      <c r="W134" s="271"/>
      <c r="X134" s="268"/>
      <c r="Y134" s="272"/>
      <c r="Z134" s="273"/>
      <c r="AA134" s="273"/>
      <c r="AB134" s="274"/>
      <c r="AC134" s="217">
        <v>6</v>
      </c>
      <c r="AD134" s="218"/>
      <c r="AE134" s="219"/>
      <c r="AF134" s="219"/>
      <c r="AG134" s="219"/>
      <c r="AH134" s="219"/>
      <c r="AI134" s="220" t="str">
        <f t="shared" si="106"/>
        <v/>
      </c>
      <c r="AJ134" s="221"/>
      <c r="AK134" s="221"/>
      <c r="AL134" s="222" t="str">
        <f t="shared" si="107"/>
        <v/>
      </c>
      <c r="AM134" s="221"/>
      <c r="AN134" s="221"/>
      <c r="AO134" s="221"/>
      <c r="AP134" s="223" t="str">
        <f>IF(ISBLANK(AA129),(IFERROR(IF(AND(AI132="Probabilidad",AI134="Probabilidad"),(AR132-(+AR132*AL134)),IF(AND(AI132="Impacto",AI134="Probabilidad"),(AR131-(+AR131*AL134)),IF(AI134="Impacto",AR132,""))),""))," ")</f>
        <v xml:space="preserve"> </v>
      </c>
      <c r="AQ134" s="224" t="str">
        <f>IF(ISBLANK(AA129),(IFERROR(IF(AP134="","",IF(AP134&lt;=0.2,"Muy Baja",IF(AP134&lt;=0.4,"Baja",IF(AP134&lt;=0.6,"Media",IF(AP134&lt;=0.8,"Alta","Muy Alta"))))),"")), " ")</f>
        <v xml:space="preserve"> </v>
      </c>
      <c r="AR134" s="223" t="str">
        <f t="shared" si="108"/>
        <v xml:space="preserve"> </v>
      </c>
      <c r="AS134" s="225" t="str">
        <f t="shared" si="109"/>
        <v/>
      </c>
      <c r="AT134" s="223" t="str">
        <f>IFERROR(IF(AND(AI133="Impacto",AI134="Impacto"),(AT132-(+AT133*AL134)),IF(AND(AI132="Probabilidad",AI134="Impacto"),(AT131-(+AT131*AL134)),IF(AI134="Probabilidad",AT132,""))),"")</f>
        <v/>
      </c>
      <c r="AU134" s="226" t="str">
        <f t="shared" si="110"/>
        <v/>
      </c>
      <c r="AV134" s="273"/>
      <c r="AW134" s="275"/>
      <c r="AX134" s="274"/>
      <c r="AY134" s="261"/>
      <c r="AZ134" s="228"/>
      <c r="BA134" s="229"/>
      <c r="BB134" s="216"/>
      <c r="BC134" s="216"/>
      <c r="BD134" s="230"/>
      <c r="BE134" s="230"/>
      <c r="BF134" s="230"/>
      <c r="BG134" s="227"/>
      <c r="BH134" s="276"/>
      <c r="BI134" s="216"/>
      <c r="BJ134" s="216"/>
      <c r="BK134" s="216"/>
      <c r="BL134" s="216"/>
      <c r="BM134" s="216"/>
      <c r="BN134" s="216"/>
      <c r="BO134" s="216"/>
      <c r="BP134" s="216"/>
      <c r="BQ134" s="216"/>
      <c r="BR134" s="216"/>
      <c r="BS134" s="216"/>
      <c r="BT134" s="216"/>
      <c r="BU134" s="216"/>
      <c r="BV134" s="216"/>
      <c r="BW134" s="216"/>
      <c r="BX134" s="216"/>
      <c r="BY134" s="216"/>
      <c r="BZ134" s="216"/>
      <c r="CA134" s="216"/>
      <c r="CB134" s="216"/>
      <c r="CC134" s="216"/>
      <c r="CD134" s="216"/>
      <c r="CE134" s="216"/>
      <c r="CF134" s="216"/>
      <c r="CG134" s="216"/>
      <c r="CH134" s="216"/>
      <c r="CI134" s="216"/>
      <c r="CJ134" s="216"/>
      <c r="CK134" s="216"/>
      <c r="CL134" s="216"/>
    </row>
    <row r="135" spans="1:90" s="231" customFormat="1" ht="73.5" hidden="1" customHeight="1">
      <c r="A135" s="262">
        <v>22</v>
      </c>
      <c r="B135" s="277" t="s">
        <v>1064</v>
      </c>
      <c r="C135" s="278" t="s">
        <v>1065</v>
      </c>
      <c r="D135" s="278"/>
      <c r="E135" s="278"/>
      <c r="F135" s="278" t="s">
        <v>1481</v>
      </c>
      <c r="G135" s="279" t="str">
        <f t="shared" si="72"/>
        <v xml:space="preserve">Posibilidad de afectación Reputacional por Falta del cumplimiento de procedimiento AT-P01 debido al inadecuado trámite de las peticiones recibidas </v>
      </c>
      <c r="H135" s="276" t="s">
        <v>224</v>
      </c>
      <c r="I135" s="280" t="s">
        <v>1247</v>
      </c>
      <c r="J135" s="276" t="s">
        <v>1248</v>
      </c>
      <c r="K135" s="276" t="str">
        <f>CONCATENATE("Posibilidad de afectación"," ",H135," por ",I135," ",J135)</f>
        <v xml:space="preserve">Posibilidad de afectación Reputacional por Falta del cumplimiento de procedimiento AT-P01 debido al inadecuado trámite de las peticiones recibidas </v>
      </c>
      <c r="L135" s="276" t="s">
        <v>101</v>
      </c>
      <c r="M135" s="276" t="s">
        <v>809</v>
      </c>
      <c r="N135" s="276">
        <v>229331</v>
      </c>
      <c r="O135" s="266"/>
      <c r="P135" s="266"/>
      <c r="Q135" s="266"/>
      <c r="R135" s="266"/>
      <c r="S135" s="267" t="str">
        <f t="shared" ref="S135" si="121">IF(ISBLANK(Z135),(IF(N135&lt;=0,"",IF(N135&lt;=2,"Muy Baja",IF(N135&lt;=24,"Baja",IF(N135&lt;=500,"Media",IF(N135&lt;=5000,"Alta","Muy Alta"))))))," ")</f>
        <v>Muy Alta</v>
      </c>
      <c r="T135" s="268">
        <f t="shared" ref="T135" si="122">IF(ISBLANK(Z135),(IF(S135="","",IF(S135="Muy Baja",20%,IF(S135="Baja",40%,IF(S135="Media",60%,IF(S135="Alta",80%,IF(S135="Muy Alta",100%,0)))))))," ")</f>
        <v>1</v>
      </c>
      <c r="U135" s="269" t="s">
        <v>925</v>
      </c>
      <c r="V135" s="270" t="str">
        <f>IF(U135&gt;0,IF(NOT(ISERROR(MATCH(U135,'Listados Datos'!$N$3:$N$4,0))),'Listados Datos'!$N$6&amp;"Por favor no seleccionar este criterios de impacto (Afectación Económica o presupuestal y/o Pérdida Reputacional)",'Listados Datos'!$N$7),"")</f>
        <v>✔</v>
      </c>
      <c r="W135" s="271" t="str">
        <f>IF(OR(U135='Listados Datos'!$R$3,U135='Listados Datos'!$S$3),"Leve",IF(OR(U135='Listados Datos'!$R$4,U135='Listados Datos'!$S$4),"Menor",IF(OR(U135='Listados Datos'!$R$5,U135='Listados Datos'!$S$5),"Moderado",IF(OR(U135='Listados Datos'!$R$6,U135='Listados Datos'!$S$6),"Mayor",IF(OR(U135='Listados Datos'!$R$7,U135='Listados Datos'!$S$7),"Catastrófico","")))))</f>
        <v>Mayor</v>
      </c>
      <c r="X135" s="268">
        <f>IF(W135="","",IF(W135="Leve",20%,IF(W135="Menor",40%,IF(W135="Moderado",60%,IF(W135="Mayor",80%,IF(W135="Catastrófico",100%,0))))))</f>
        <v>0.8</v>
      </c>
      <c r="Y135" s="272" t="str">
        <f>IF(OR(AND(S135="Muy Baja",W135="Leve"),AND(S135="Muy Baja",W135="Menor"),AND(S135="Baja",W135="Leve")),"Bajo",IF(OR(AND(S135="Muy baja",W135="Moderado"),AND(S135="Baja",W135="Menor"),AND(S135="Baja",W135="Moderado"),AND(S135="Media",W135="Leve"),AND(S135="Media",W135="Menor"),AND(S135="Media",W135="Moderado"),AND(S135="Alta",W135="Leve"),AND(S135="Alta",W135="Menor")),"Moderado",IF(OR(AND(S135="Muy Baja",W135="Mayor"),AND(S135="Baja",W135="Mayor"),AND(S135="Media",W135="Mayor"),AND(S135="Alta",W135="Moderado"),AND(S135="Alta",W135="Mayor"),AND(S135="Muy Alta",W135="Leve"),AND(S135="Muy Alta",W135="Menor"),AND(S135="Muy Alta",W135="Moderado"),AND(S135="Muy Alta",W135="Mayor")),"Alto",IF(OR(AND(S135="Muy Baja",W135="Catastrófico"),AND(S135="Baja",W135="Catastrófico"),AND(S135="Media",W135="Catastrófico"),AND(S135="Alta",W135="Catastrófico"),AND(S135="Muy Alta",W135="Catastrófico")),"Extremo",""))))</f>
        <v>Alto</v>
      </c>
      <c r="Z135" s="273"/>
      <c r="AA135" s="273"/>
      <c r="AB135" s="274" t="str">
        <f t="shared" ref="AB135" si="123">IF(AND(Z135="Rara Vez",AA135="Insignificante"),("BAJA"),IF(AND(Z135="Rara Vez",AA135="Menor"),("BAJA"),IF(AND(Z135="Rara Vez",AA135="Moderado"),("MODERADA"),IF(AND(Z135="Rara Vez",AA135="Mayor"),("ALTA"),IF(AND(Z135="Improbable",AA135="Insignificante"),("BAJA"),IF(AND(Z135="Improbable",AA135="Menor"),("BAJA"),IF(AND(Z135="Improbable",AA135="Moderado"),("MODERADA"),IF(AND(Z135="Improbable",AA135="Mayor"),("ALTA"),IF(AND(Z135="Posible",AA135="Insignificante"),("BAJA"),IF(AND(Z135="Posible",AA135="Menor"),("MODERADA"),IF(AND(Z135="Posible",AA135="Moderado"),("ALTA"),IF(AND(Z135="Posible",AA135="Mayor"),("EXTREMA"),IF(AND(Z135="Probable",AA135="Insignificante"),("MODERADA"),IF(AND(Z135="Probable",AA135="Menor"),("ALTA"),IF(AND(Z135="Probable",AA135="Moderado"),("ALTA"),IF(AND(Z135="Probable",AA135="Mayor"),("EXTREMA"),IF(AND(Z135="Casi Seguro",AA135="Insignificante"),("ALTA"),IF(AND(Z135="Casi Seguro",AA135="Menor"),("ALTA"),IF(AND(Z135="Casi Seguro",AA135="Moderado"),("EXTREMA"),IF(AND(Z135="Casi Seguro",AA135="Mayor"),("EXTREMA"),IF(AA135="Catastrófico","EXTREMA","VALORAR")))))))))))))))))))))</f>
        <v>VALORAR</v>
      </c>
      <c r="AC135" s="217">
        <v>1</v>
      </c>
      <c r="AD135" s="218"/>
      <c r="AE135" s="219" t="s">
        <v>1249</v>
      </c>
      <c r="AF135" s="219" t="s">
        <v>1128</v>
      </c>
      <c r="AG135" s="219" t="s">
        <v>938</v>
      </c>
      <c r="AH135" s="219"/>
      <c r="AI135" s="220" t="str">
        <f t="shared" si="106"/>
        <v>Impacto</v>
      </c>
      <c r="AJ135" s="221" t="s">
        <v>294</v>
      </c>
      <c r="AK135" s="221" t="s">
        <v>297</v>
      </c>
      <c r="AL135" s="222" t="str">
        <f t="shared" si="107"/>
        <v>25%</v>
      </c>
      <c r="AM135" s="221" t="s">
        <v>301</v>
      </c>
      <c r="AN135" s="221" t="s">
        <v>305</v>
      </c>
      <c r="AO135" s="221" t="s">
        <v>308</v>
      </c>
      <c r="AP135" s="223">
        <f>IF(ISBLANK(AA135),(IFERROR(IF(AI135="Probabilidad",(T135-(+T135*AL135)),IF(AI135="Impacto",T135,"")),""))," ")</f>
        <v>1</v>
      </c>
      <c r="AQ135" s="224" t="str">
        <f>IF(ISBLANK(AA135), (IFERROR(IF(AP135="","",IF(AP135&lt;=0.2,"Muy Baja",IF(AP135&lt;=0.4,"Baja",IF(AP135&lt;=0.6,"Media",IF(AP135&lt;=0.8,"Alta","Muy Alta"))))),""))," ")</f>
        <v>Muy Alta</v>
      </c>
      <c r="AR135" s="223">
        <f t="shared" si="108"/>
        <v>1</v>
      </c>
      <c r="AS135" s="225" t="str">
        <f t="shared" si="109"/>
        <v>Moderado</v>
      </c>
      <c r="AT135" s="223">
        <f>IFERROR(IF(AI135="Impacto",(X135-(+X135*AL135)),IF(AI135="Probabilidad",X135,"")),"")</f>
        <v>0.60000000000000009</v>
      </c>
      <c r="AU135" s="226" t="str">
        <f t="shared" si="110"/>
        <v>Alto</v>
      </c>
      <c r="AV135" s="273"/>
      <c r="AW135" s="275" t="str">
        <f>IF(ISBLANK(AA135), " ", AA135)</f>
        <v xml:space="preserve"> </v>
      </c>
      <c r="AX135" s="274" t="str">
        <f t="shared" ref="AX135" si="124">IF(AND(AV135="Rara Vez",AW135="Insignificante"),("BAJA"),IF(AND(AV135="Rara Vez",AW135="Menor"),("BAJA"),IF(AND(AV135="Rara Vez",AW135="Moderado"),("MODERADA"),IF(AND(AV135="Rara Vez",AW135="Mayor"),("ALTA"),IF(AND(AV135="Improbable",AW135="Insignificante"),("BAJA"),IF(AND(AV135="Improbable",AW135="Menor"),("BAJA"),IF(AND(AV135="Improbable",AW135="Moderado"),("MODERADA"),IF(AND(AV135="Improbable",AW135="Mayor"),("ALTA"),IF(AND(AV135="Posible",AW135="Insignificante"),("BAJA"),IF(AND(AV135="Posible",AW135="Menor"),("MODERADA"),IF(AND(AV135="Posible",AW135="Moderado"),("ALTA"),IF(AND(AV135="Posible",AW135="Mayor"),("EXTREMA"),IF(AND(AV135="Probable",AW135="Insignificante"),("MODERADA"),IF(AND(AV135="Probable",AW135="Menor"),("ALTA"),IF(AND(AV135="Probable",AW135="Moderado"),("ALTA"),IF(AND(AV135="Probable",AW135="Mayor"),("EXTREMA"),IF(AND(AV135="Casi Seguro",AW135="Insignificante"),("ALTA"),IF(AND(AV135="Casi Seguro",AW135="Menor"),("ALTA"),IF(AND(AV135="Casi Seguro",AW135="Moderado"),("EXTREMA"),IF(AND(AV135="Casi Seguro",AW135="Mayor"),("EXTREMA"),IF(AW135="Catastrófico","EXTREMA","VALORAR")))))))))))))))))))))</f>
        <v>VALORAR</v>
      </c>
      <c r="AY135" s="261" t="s">
        <v>314</v>
      </c>
      <c r="AZ135" s="228"/>
      <c r="BA135" s="229"/>
      <c r="BB135" s="216"/>
      <c r="BC135" s="216"/>
      <c r="BD135" s="230"/>
      <c r="BE135" s="230"/>
      <c r="BF135" s="230"/>
      <c r="BG135" s="227"/>
      <c r="BH135" s="276"/>
      <c r="BI135" s="216"/>
      <c r="BJ135" s="216"/>
      <c r="BK135" s="216"/>
      <c r="BL135" s="216"/>
      <c r="BM135" s="216"/>
      <c r="BN135" s="216"/>
      <c r="BO135" s="216"/>
      <c r="BP135" s="216"/>
      <c r="BQ135" s="216"/>
      <c r="BR135" s="216"/>
      <c r="BS135" s="216"/>
      <c r="BT135" s="216"/>
      <c r="BU135" s="216"/>
      <c r="BV135" s="216"/>
      <c r="BW135" s="216"/>
      <c r="BX135" s="216"/>
      <c r="BY135" s="216"/>
      <c r="BZ135" s="216"/>
      <c r="CA135" s="216"/>
      <c r="CB135" s="216"/>
      <c r="CC135" s="216"/>
      <c r="CD135" s="216"/>
      <c r="CE135" s="216"/>
      <c r="CF135" s="216"/>
      <c r="CG135" s="216"/>
      <c r="CH135" s="216"/>
      <c r="CI135" s="216"/>
      <c r="CJ135" s="216"/>
      <c r="CK135" s="216"/>
      <c r="CL135" s="216"/>
    </row>
    <row r="136" spans="1:90" s="231" customFormat="1" ht="14.5" hidden="1" customHeight="1">
      <c r="A136" s="262"/>
      <c r="B136" s="277"/>
      <c r="C136" s="278"/>
      <c r="D136" s="278"/>
      <c r="E136" s="278"/>
      <c r="F136" s="278"/>
      <c r="G136" s="279"/>
      <c r="H136" s="276"/>
      <c r="I136" s="281"/>
      <c r="J136" s="276"/>
      <c r="K136" s="276"/>
      <c r="L136" s="276"/>
      <c r="M136" s="276"/>
      <c r="N136" s="276"/>
      <c r="O136" s="266"/>
      <c r="P136" s="266"/>
      <c r="Q136" s="266"/>
      <c r="R136" s="266"/>
      <c r="S136" s="267"/>
      <c r="T136" s="268"/>
      <c r="U136" s="269"/>
      <c r="V136" s="270"/>
      <c r="W136" s="271"/>
      <c r="X136" s="268"/>
      <c r="Y136" s="272"/>
      <c r="Z136" s="273"/>
      <c r="AA136" s="273"/>
      <c r="AB136" s="274"/>
      <c r="AC136" s="217">
        <v>2</v>
      </c>
      <c r="AD136" s="218"/>
      <c r="AE136" s="219"/>
      <c r="AF136" s="219"/>
      <c r="AG136" s="219"/>
      <c r="AH136" s="219"/>
      <c r="AI136" s="220" t="str">
        <f t="shared" si="106"/>
        <v/>
      </c>
      <c r="AJ136" s="221"/>
      <c r="AK136" s="221"/>
      <c r="AL136" s="222" t="str">
        <f t="shared" si="107"/>
        <v/>
      </c>
      <c r="AM136" s="221"/>
      <c r="AN136" s="221"/>
      <c r="AO136" s="221"/>
      <c r="AP136" s="223" t="str">
        <f>IF(ISBLANK(AA135),(IFERROR(IF(AND(AI135="Probabilidad",AI136="Probabilidad"),(AR135-(+AR135*AL136)),IF(AI136="Probabilidad",(T135-(+T135*AL136)),IF(AI136="Impacto",AR135,""))),""))," ")</f>
        <v/>
      </c>
      <c r="AQ136" s="224" t="str">
        <f>IF(ISBLANK(AA135),(IFERROR(IF(AP136="","",IF(AP136&lt;=0.2,"Muy Baja",IF(AP136&lt;=0.4,"Baja",IF(AP136&lt;=0.6,"Media",IF(AP136&lt;=0.8,"Alta","Muy Alta"))))),""))," ")</f>
        <v/>
      </c>
      <c r="AR136" s="223" t="str">
        <f t="shared" si="108"/>
        <v/>
      </c>
      <c r="AS136" s="225" t="str">
        <f t="shared" si="109"/>
        <v/>
      </c>
      <c r="AT136" s="223" t="str">
        <f>IFERROR(IF(AND(AI135="Impacto",AI136="Impacto"),(AT135-(+AT135*AL136)),IF(AI136="Impacto",(X135-(+X135*AL136)),IF(AI136="Probabilidad",AT135,""))),"")</f>
        <v/>
      </c>
      <c r="AU136" s="226" t="str">
        <f t="shared" si="110"/>
        <v/>
      </c>
      <c r="AV136" s="273"/>
      <c r="AW136" s="275"/>
      <c r="AX136" s="274"/>
      <c r="AY136" s="261"/>
      <c r="AZ136" s="228"/>
      <c r="BA136" s="229"/>
      <c r="BB136" s="216"/>
      <c r="BC136" s="216"/>
      <c r="BD136" s="230"/>
      <c r="BE136" s="230"/>
      <c r="BF136" s="230"/>
      <c r="BG136" s="227"/>
      <c r="BH136" s="276"/>
      <c r="BI136" s="216"/>
      <c r="BJ136" s="216"/>
      <c r="BK136" s="216"/>
      <c r="BL136" s="216"/>
      <c r="BM136" s="216"/>
      <c r="BN136" s="216"/>
      <c r="BO136" s="216"/>
      <c r="BP136" s="216"/>
      <c r="BQ136" s="216"/>
      <c r="BR136" s="216"/>
      <c r="BS136" s="216"/>
      <c r="BT136" s="216"/>
      <c r="BU136" s="216"/>
      <c r="BV136" s="216"/>
      <c r="BW136" s="216"/>
      <c r="BX136" s="216"/>
      <c r="BY136" s="216"/>
      <c r="BZ136" s="216"/>
      <c r="CA136" s="216"/>
      <c r="CB136" s="216"/>
      <c r="CC136" s="216"/>
      <c r="CD136" s="216"/>
      <c r="CE136" s="216"/>
      <c r="CF136" s="216"/>
      <c r="CG136" s="216"/>
      <c r="CH136" s="216"/>
      <c r="CI136" s="216"/>
      <c r="CJ136" s="216"/>
      <c r="CK136" s="216"/>
      <c r="CL136" s="216"/>
    </row>
    <row r="137" spans="1:90" s="231" customFormat="1" ht="14.5" hidden="1" customHeight="1">
      <c r="A137" s="262"/>
      <c r="B137" s="277"/>
      <c r="C137" s="278"/>
      <c r="D137" s="278"/>
      <c r="E137" s="278"/>
      <c r="F137" s="278"/>
      <c r="G137" s="279"/>
      <c r="H137" s="276"/>
      <c r="I137" s="281"/>
      <c r="J137" s="276"/>
      <c r="K137" s="276"/>
      <c r="L137" s="276"/>
      <c r="M137" s="276"/>
      <c r="N137" s="276"/>
      <c r="O137" s="266"/>
      <c r="P137" s="266"/>
      <c r="Q137" s="266"/>
      <c r="R137" s="266"/>
      <c r="S137" s="267"/>
      <c r="T137" s="268"/>
      <c r="U137" s="269"/>
      <c r="V137" s="270"/>
      <c r="W137" s="271"/>
      <c r="X137" s="268"/>
      <c r="Y137" s="272"/>
      <c r="Z137" s="273"/>
      <c r="AA137" s="273"/>
      <c r="AB137" s="274"/>
      <c r="AC137" s="217">
        <v>3</v>
      </c>
      <c r="AD137" s="218"/>
      <c r="AE137" s="219"/>
      <c r="AF137" s="219"/>
      <c r="AG137" s="219"/>
      <c r="AH137" s="219"/>
      <c r="AI137" s="220" t="str">
        <f t="shared" si="106"/>
        <v/>
      </c>
      <c r="AJ137" s="221"/>
      <c r="AK137" s="221"/>
      <c r="AL137" s="222" t="str">
        <f t="shared" si="107"/>
        <v/>
      </c>
      <c r="AM137" s="221"/>
      <c r="AN137" s="221"/>
      <c r="AO137" s="221"/>
      <c r="AP137" s="223" t="str">
        <f>IF(ISBLANK(AA135),(IFERROR(IF(AND(AI136="Probabilidad",AI137="Probabilidad"),(AR136-(+AR136*AL137)),IF(AND(AI136="Impacto",AI137="Probabilidad"),(AR135-(+AR135*AL137)),IF(AI137="Impacto",AR136,""))),""))," ")</f>
        <v/>
      </c>
      <c r="AQ137" s="224" t="str">
        <f>IF(ISBLANK(AA135),(IFERROR(IF(AP137="","",IF(AP137&lt;=0.2,"Muy Baja",IF(AP137&lt;=0.4,"Baja",IF(AP137&lt;=0.6,"Media",IF(AP137&lt;=0.8,"Alta","Muy Alta"))))),""))," ")</f>
        <v/>
      </c>
      <c r="AR137" s="223" t="str">
        <f t="shared" si="108"/>
        <v/>
      </c>
      <c r="AS137" s="225" t="str">
        <f t="shared" si="109"/>
        <v/>
      </c>
      <c r="AT137" s="223" t="str">
        <f>IFERROR(IF(AND(AI136="Impacto",AI137="Impacto"),(AT136-(+AT136*AL137)),IF(AND(AI136="Probabilidad",AI137="Impacto"),(AT135-(+AT135*AL137)),IF(AI137="Probabilidad",AT136,""))),"")</f>
        <v/>
      </c>
      <c r="AU137" s="226" t="str">
        <f t="shared" si="110"/>
        <v/>
      </c>
      <c r="AV137" s="273"/>
      <c r="AW137" s="275"/>
      <c r="AX137" s="274"/>
      <c r="AY137" s="261"/>
      <c r="AZ137" s="228"/>
      <c r="BA137" s="229"/>
      <c r="BB137" s="216"/>
      <c r="BC137" s="216"/>
      <c r="BD137" s="230"/>
      <c r="BE137" s="230"/>
      <c r="BF137" s="230"/>
      <c r="BG137" s="227"/>
      <c r="BH137" s="276"/>
      <c r="BI137" s="216"/>
      <c r="BJ137" s="216"/>
      <c r="BK137" s="216"/>
      <c r="BL137" s="216"/>
      <c r="BM137" s="216"/>
      <c r="BN137" s="216"/>
      <c r="BO137" s="216"/>
      <c r="BP137" s="216"/>
      <c r="BQ137" s="216"/>
      <c r="BR137" s="216"/>
      <c r="BS137" s="216"/>
      <c r="BT137" s="216"/>
      <c r="BU137" s="216"/>
      <c r="BV137" s="216"/>
      <c r="BW137" s="216"/>
      <c r="BX137" s="216"/>
      <c r="BY137" s="216"/>
      <c r="BZ137" s="216"/>
      <c r="CA137" s="216"/>
      <c r="CB137" s="216"/>
      <c r="CC137" s="216"/>
      <c r="CD137" s="216"/>
      <c r="CE137" s="216"/>
      <c r="CF137" s="216"/>
      <c r="CG137" s="216"/>
      <c r="CH137" s="216"/>
      <c r="CI137" s="216"/>
      <c r="CJ137" s="216"/>
      <c r="CK137" s="216"/>
      <c r="CL137" s="216"/>
    </row>
    <row r="138" spans="1:90" s="231" customFormat="1" ht="14.5" hidden="1" customHeight="1">
      <c r="A138" s="262"/>
      <c r="B138" s="277"/>
      <c r="C138" s="278"/>
      <c r="D138" s="278"/>
      <c r="E138" s="278"/>
      <c r="F138" s="278"/>
      <c r="G138" s="279"/>
      <c r="H138" s="276"/>
      <c r="I138" s="281"/>
      <c r="J138" s="276"/>
      <c r="K138" s="276"/>
      <c r="L138" s="276"/>
      <c r="M138" s="276"/>
      <c r="N138" s="276"/>
      <c r="O138" s="266"/>
      <c r="P138" s="266"/>
      <c r="Q138" s="266"/>
      <c r="R138" s="266"/>
      <c r="S138" s="267"/>
      <c r="T138" s="268"/>
      <c r="U138" s="269"/>
      <c r="V138" s="270"/>
      <c r="W138" s="271"/>
      <c r="X138" s="268"/>
      <c r="Y138" s="272"/>
      <c r="Z138" s="273"/>
      <c r="AA138" s="273"/>
      <c r="AB138" s="274"/>
      <c r="AC138" s="217">
        <v>4</v>
      </c>
      <c r="AD138" s="218"/>
      <c r="AE138" s="219"/>
      <c r="AF138" s="219"/>
      <c r="AG138" s="219"/>
      <c r="AH138" s="219"/>
      <c r="AI138" s="220" t="str">
        <f t="shared" si="106"/>
        <v/>
      </c>
      <c r="AJ138" s="221"/>
      <c r="AK138" s="221"/>
      <c r="AL138" s="222" t="str">
        <f t="shared" si="107"/>
        <v/>
      </c>
      <c r="AM138" s="221"/>
      <c r="AN138" s="221"/>
      <c r="AO138" s="221"/>
      <c r="AP138" s="223" t="str">
        <f>IF(ISBLANK(AA135),(IFERROR(IF(AND(AI137="Probabilidad",AI138="Probabilidad"),(AR137-(+AR137*AL138)),IF(AND(AI137="Impacto",AI138="Probabilidad"),(AR136-(+AR136*AL138)),IF(AI138="Impacto",AR137,""))),""))," ")</f>
        <v/>
      </c>
      <c r="AQ138" s="224" t="str">
        <f>IF(ISBLANK(AA135),(IFERROR(IF(AP138="","",IF(AP138&lt;=0.2,"Muy Baja",IF(AP138&lt;=0.4,"Baja",IF(AP138&lt;=0.6,"Media",IF(AP138&lt;=0.8,"Alta","Muy Alta"))))),""))," ")</f>
        <v/>
      </c>
      <c r="AR138" s="223" t="str">
        <f t="shared" si="108"/>
        <v/>
      </c>
      <c r="AS138" s="225" t="str">
        <f t="shared" si="109"/>
        <v/>
      </c>
      <c r="AT138" s="223" t="str">
        <f>IFERROR(IF(AND(AI137="Impacto",AI138="Impacto"),(AT137-(+AT137*AL138)),IF(AND(AI137="Probabilidad",AI138="Impacto"),(AT136-(+AT136*AL138)),IF(AI138="Probabilidad",AT137,""))),"")</f>
        <v/>
      </c>
      <c r="AU138" s="226" t="str">
        <f t="shared" si="110"/>
        <v/>
      </c>
      <c r="AV138" s="273"/>
      <c r="AW138" s="275"/>
      <c r="AX138" s="274"/>
      <c r="AY138" s="261"/>
      <c r="AZ138" s="228"/>
      <c r="BA138" s="229"/>
      <c r="BB138" s="216"/>
      <c r="BC138" s="216"/>
      <c r="BD138" s="230"/>
      <c r="BE138" s="230"/>
      <c r="BF138" s="230"/>
      <c r="BG138" s="227"/>
      <c r="BH138" s="276"/>
      <c r="BI138" s="216"/>
      <c r="BJ138" s="216"/>
      <c r="BK138" s="216"/>
      <c r="BL138" s="216"/>
      <c r="BM138" s="216"/>
      <c r="BN138" s="216"/>
      <c r="BO138" s="216"/>
      <c r="BP138" s="216"/>
      <c r="BQ138" s="216"/>
      <c r="BR138" s="216"/>
      <c r="BS138" s="216"/>
      <c r="BT138" s="216"/>
      <c r="BU138" s="216"/>
      <c r="BV138" s="216"/>
      <c r="BW138" s="216"/>
      <c r="BX138" s="216"/>
      <c r="BY138" s="216"/>
      <c r="BZ138" s="216"/>
      <c r="CA138" s="216"/>
      <c r="CB138" s="216"/>
      <c r="CC138" s="216"/>
      <c r="CD138" s="216"/>
      <c r="CE138" s="216"/>
      <c r="CF138" s="216"/>
      <c r="CG138" s="216"/>
      <c r="CH138" s="216"/>
      <c r="CI138" s="216"/>
      <c r="CJ138" s="216"/>
      <c r="CK138" s="216"/>
      <c r="CL138" s="216"/>
    </row>
    <row r="139" spans="1:90" s="231" customFormat="1" ht="14.5" hidden="1" customHeight="1">
      <c r="A139" s="262"/>
      <c r="B139" s="277"/>
      <c r="C139" s="278"/>
      <c r="D139" s="278"/>
      <c r="E139" s="278"/>
      <c r="F139" s="278"/>
      <c r="G139" s="279"/>
      <c r="H139" s="276"/>
      <c r="I139" s="281"/>
      <c r="J139" s="276"/>
      <c r="K139" s="276"/>
      <c r="L139" s="276"/>
      <c r="M139" s="276"/>
      <c r="N139" s="276"/>
      <c r="O139" s="266"/>
      <c r="P139" s="266"/>
      <c r="Q139" s="266"/>
      <c r="R139" s="266"/>
      <c r="S139" s="267"/>
      <c r="T139" s="268"/>
      <c r="U139" s="269"/>
      <c r="V139" s="270"/>
      <c r="W139" s="271"/>
      <c r="X139" s="268"/>
      <c r="Y139" s="272"/>
      <c r="Z139" s="273"/>
      <c r="AA139" s="273"/>
      <c r="AB139" s="274"/>
      <c r="AC139" s="217">
        <v>5</v>
      </c>
      <c r="AD139" s="218"/>
      <c r="AE139" s="219"/>
      <c r="AF139" s="219"/>
      <c r="AG139" s="219"/>
      <c r="AH139" s="219"/>
      <c r="AI139" s="220" t="str">
        <f t="shared" si="106"/>
        <v/>
      </c>
      <c r="AJ139" s="221"/>
      <c r="AK139" s="221"/>
      <c r="AL139" s="222" t="str">
        <f t="shared" si="107"/>
        <v/>
      </c>
      <c r="AM139" s="221"/>
      <c r="AN139" s="221"/>
      <c r="AO139" s="221"/>
      <c r="AP139" s="223" t="str">
        <f>IF(ISBLANK(AA135),(IFERROR(IF(AND(AI138="Probabilidad",AI139="Probabilidad"),(AR138-(+AR138*AL139)),IF(AND(AI138="Impacto",AI139="Probabilidad"),(AR137-(+AR137*AL139)),IF(AI139="Impacto",AR138,""))),""))," ")</f>
        <v/>
      </c>
      <c r="AQ139" s="224" t="str">
        <f>IF(ISBLANK(AA135),(IFERROR(IF(AP139="","",IF(AP139&lt;=0.2,"Muy Baja",IF(AP139&lt;=0.4,"Baja",IF(AP139&lt;=0.6,"Media",IF(AP139&lt;=0.8,"Alta","Muy Alta"))))),""))," ")</f>
        <v/>
      </c>
      <c r="AR139" s="223" t="str">
        <f t="shared" si="108"/>
        <v/>
      </c>
      <c r="AS139" s="225" t="str">
        <f t="shared" si="109"/>
        <v/>
      </c>
      <c r="AT139" s="223" t="str">
        <f>IFERROR(IF(AND(AI138="Impacto",AI139="Impacto"),(AT138-(+AT138*AL139)),IF(AND(AI138="Probabilidad",AI139="Impacto"),(AT137-(+AT137*AL139)),IF(AI139="Probabilidad",AT138,""))),"")</f>
        <v/>
      </c>
      <c r="AU139" s="226" t="str">
        <f t="shared" si="110"/>
        <v/>
      </c>
      <c r="AV139" s="273"/>
      <c r="AW139" s="275"/>
      <c r="AX139" s="274"/>
      <c r="AY139" s="261"/>
      <c r="AZ139" s="228"/>
      <c r="BA139" s="229"/>
      <c r="BB139" s="216"/>
      <c r="BC139" s="216"/>
      <c r="BD139" s="230"/>
      <c r="BE139" s="230"/>
      <c r="BF139" s="230"/>
      <c r="BG139" s="227"/>
      <c r="BH139" s="276"/>
      <c r="BI139" s="216"/>
      <c r="BJ139" s="216"/>
      <c r="BK139" s="216"/>
      <c r="BL139" s="216"/>
      <c r="BM139" s="216"/>
      <c r="BN139" s="216"/>
      <c r="BO139" s="216"/>
      <c r="BP139" s="216"/>
      <c r="BQ139" s="216"/>
      <c r="BR139" s="216"/>
      <c r="BS139" s="216"/>
      <c r="BT139" s="216"/>
      <c r="BU139" s="216"/>
      <c r="BV139" s="216"/>
      <c r="BW139" s="216"/>
      <c r="BX139" s="216"/>
      <c r="BY139" s="216"/>
      <c r="BZ139" s="216"/>
      <c r="CA139" s="216"/>
      <c r="CB139" s="216"/>
      <c r="CC139" s="216"/>
      <c r="CD139" s="216"/>
      <c r="CE139" s="216"/>
      <c r="CF139" s="216"/>
      <c r="CG139" s="216"/>
      <c r="CH139" s="216"/>
      <c r="CI139" s="216"/>
      <c r="CJ139" s="216"/>
      <c r="CK139" s="216"/>
      <c r="CL139" s="216"/>
    </row>
    <row r="140" spans="1:90" s="231" customFormat="1" ht="14.5" hidden="1" customHeight="1">
      <c r="A140" s="262"/>
      <c r="B140" s="277"/>
      <c r="C140" s="278"/>
      <c r="D140" s="278"/>
      <c r="E140" s="278"/>
      <c r="F140" s="278"/>
      <c r="G140" s="279"/>
      <c r="H140" s="276"/>
      <c r="I140" s="282"/>
      <c r="J140" s="276"/>
      <c r="K140" s="276"/>
      <c r="L140" s="276"/>
      <c r="M140" s="276"/>
      <c r="N140" s="276"/>
      <c r="O140" s="266"/>
      <c r="P140" s="266"/>
      <c r="Q140" s="266"/>
      <c r="R140" s="266"/>
      <c r="S140" s="267"/>
      <c r="T140" s="268"/>
      <c r="U140" s="269"/>
      <c r="V140" s="270"/>
      <c r="W140" s="271"/>
      <c r="X140" s="268"/>
      <c r="Y140" s="272"/>
      <c r="Z140" s="273"/>
      <c r="AA140" s="273"/>
      <c r="AB140" s="274"/>
      <c r="AC140" s="217">
        <v>6</v>
      </c>
      <c r="AD140" s="218"/>
      <c r="AE140" s="219"/>
      <c r="AF140" s="219"/>
      <c r="AG140" s="219"/>
      <c r="AH140" s="219"/>
      <c r="AI140" s="220" t="str">
        <f t="shared" si="106"/>
        <v/>
      </c>
      <c r="AJ140" s="221"/>
      <c r="AK140" s="221"/>
      <c r="AL140" s="222" t="str">
        <f t="shared" si="107"/>
        <v/>
      </c>
      <c r="AM140" s="221"/>
      <c r="AN140" s="221"/>
      <c r="AO140" s="221"/>
      <c r="AP140" s="223" t="str">
        <f>IF(ISBLANK(AA135),(IFERROR(IF(AND(AI138="Probabilidad",AI140="Probabilidad"),(AR138-(+AR138*AL140)),IF(AND(AI138="Impacto",AI140="Probabilidad"),(AR137-(+AR137*AL140)),IF(AI140="Impacto",AR138,""))),""))," ")</f>
        <v/>
      </c>
      <c r="AQ140" s="224" t="str">
        <f>IF(ISBLANK(AA135),(IFERROR(IF(AP140="","",IF(AP140&lt;=0.2,"Muy Baja",IF(AP140&lt;=0.4,"Baja",IF(AP140&lt;=0.6,"Media",IF(AP140&lt;=0.8,"Alta","Muy Alta"))))),"")), " ")</f>
        <v/>
      </c>
      <c r="AR140" s="223" t="str">
        <f t="shared" si="108"/>
        <v/>
      </c>
      <c r="AS140" s="225" t="str">
        <f t="shared" si="109"/>
        <v/>
      </c>
      <c r="AT140" s="223" t="str">
        <f>IFERROR(IF(AND(AI139="Impacto",AI140="Impacto"),(AT138-(+AT139*AL140)),IF(AND(AI138="Probabilidad",AI140="Impacto"),(AT137-(+AT137*AL140)),IF(AI140="Probabilidad",AT138,""))),"")</f>
        <v/>
      </c>
      <c r="AU140" s="226" t="str">
        <f t="shared" si="110"/>
        <v/>
      </c>
      <c r="AV140" s="273"/>
      <c r="AW140" s="275"/>
      <c r="AX140" s="274"/>
      <c r="AY140" s="261"/>
      <c r="AZ140" s="228"/>
      <c r="BA140" s="229"/>
      <c r="BB140" s="216"/>
      <c r="BC140" s="216"/>
      <c r="BD140" s="230"/>
      <c r="BE140" s="230"/>
      <c r="BF140" s="230"/>
      <c r="BG140" s="227"/>
      <c r="BH140" s="276"/>
      <c r="BI140" s="216"/>
      <c r="BJ140" s="216"/>
      <c r="BK140" s="216"/>
      <c r="BL140" s="216"/>
      <c r="BM140" s="216"/>
      <c r="BN140" s="216"/>
      <c r="BO140" s="216"/>
      <c r="BP140" s="216"/>
      <c r="BQ140" s="216"/>
      <c r="BR140" s="216"/>
      <c r="BS140" s="216"/>
      <c r="BT140" s="216"/>
      <c r="BU140" s="216"/>
      <c r="BV140" s="216"/>
      <c r="BW140" s="216"/>
      <c r="BX140" s="216"/>
      <c r="BY140" s="216"/>
      <c r="BZ140" s="216"/>
      <c r="CA140" s="216"/>
      <c r="CB140" s="216"/>
      <c r="CC140" s="216"/>
      <c r="CD140" s="216"/>
      <c r="CE140" s="216"/>
      <c r="CF140" s="216"/>
      <c r="CG140" s="216"/>
      <c r="CH140" s="216"/>
      <c r="CI140" s="216"/>
      <c r="CJ140" s="216"/>
      <c r="CK140" s="216"/>
      <c r="CL140" s="216"/>
    </row>
    <row r="141" spans="1:90" s="231" customFormat="1" ht="45" customHeight="1">
      <c r="A141" s="262">
        <v>23</v>
      </c>
      <c r="B141" s="277" t="s">
        <v>1064</v>
      </c>
      <c r="C141" s="278" t="s">
        <v>1065</v>
      </c>
      <c r="D141" s="278"/>
      <c r="E141" s="278"/>
      <c r="F141" s="278" t="s">
        <v>1481</v>
      </c>
      <c r="G141" s="279" t="str">
        <f t="shared" si="72"/>
        <v>Posibilidad de prestación del servicio en beneficio propio o de un tercero.</v>
      </c>
      <c r="H141" s="276" t="s">
        <v>224</v>
      </c>
      <c r="I141" s="276"/>
      <c r="J141" s="276" t="s">
        <v>1250</v>
      </c>
      <c r="K141" s="276" t="s">
        <v>1251</v>
      </c>
      <c r="L141" s="276" t="s">
        <v>1406</v>
      </c>
      <c r="M141" s="276" t="s">
        <v>227</v>
      </c>
      <c r="N141" s="276"/>
      <c r="O141" s="266"/>
      <c r="P141" s="266"/>
      <c r="Q141" s="266"/>
      <c r="R141" s="266"/>
      <c r="S141" s="267" t="str">
        <f t="shared" ref="S141" si="125">IF(ISBLANK(Z141),(IF(N141&lt;=0,"",IF(N141&lt;=2,"Muy Baja",IF(N141&lt;=24,"Baja",IF(N141&lt;=500,"Media",IF(N141&lt;=5000,"Alta","Muy Alta"))))))," ")</f>
        <v xml:space="preserve"> </v>
      </c>
      <c r="T141" s="268" t="str">
        <f t="shared" ref="T141" si="126">IF(ISBLANK(Z141),(IF(S141="","",IF(S141="Muy Baja",20%,IF(S141="Baja",40%,IF(S141="Media",60%,IF(S141="Alta",80%,IF(S141="Muy Alta",100%,0)))))))," ")</f>
        <v xml:space="preserve"> </v>
      </c>
      <c r="U141" s="269"/>
      <c r="V141" s="270" t="str">
        <f>IF(U141&gt;0,IF(NOT(ISERROR(MATCH(U141,'Listados Datos'!$N$3:$N$4,0))),'Listados Datos'!$N$6&amp;"Por favor no seleccionar este criterios de impacto (Afectación Económica o presupuestal y/o Pérdida Reputacional)",'Listados Datos'!$N$7),"")</f>
        <v/>
      </c>
      <c r="W141" s="271" t="str">
        <f>IF(OR(U141='Listados Datos'!$R$3,U141='Listados Datos'!$S$3),"Leve",IF(OR(U141='Listados Datos'!$R$4,U141='Listados Datos'!$S$4),"Menor",IF(OR(U141='Listados Datos'!$R$5,U141='Listados Datos'!$S$5),"Moderado",IF(OR(U141='Listados Datos'!$R$6,U141='Listados Datos'!$S$6),"Mayor",IF(OR(U141='Listados Datos'!$R$7,U141='Listados Datos'!$S$7),"Catastrófico","")))))</f>
        <v/>
      </c>
      <c r="X141" s="268" t="str">
        <f>IF(W141="","",IF(W141="Leve",20%,IF(W141="Menor",40%,IF(W141="Moderado",60%,IF(W141="Mayor",80%,IF(W141="Catastrófico",100%,0))))))</f>
        <v/>
      </c>
      <c r="Y141" s="272" t="str">
        <f>IF(OR(AND(S141="Muy Baja",W141="Leve"),AND(S141="Muy Baja",W141="Menor"),AND(S141="Baja",W141="Leve")),"Bajo",IF(OR(AND(S141="Muy baja",W141="Moderado"),AND(S141="Baja",W141="Menor"),AND(S141="Baja",W141="Moderado"),AND(S141="Media",W141="Leve"),AND(S141="Media",W141="Menor"),AND(S141="Media",W141="Moderado"),AND(S141="Alta",W141="Leve"),AND(S141="Alta",W141="Menor")),"Moderado",IF(OR(AND(S141="Muy Baja",W141="Mayor"),AND(S141="Baja",W141="Mayor"),AND(S141="Media",W141="Mayor"),AND(S141="Alta",W141="Moderado"),AND(S141="Alta",W141="Mayor"),AND(S141="Muy Alta",W141="Leve"),AND(S141="Muy Alta",W141="Menor"),AND(S141="Muy Alta",W141="Moderado"),AND(S141="Muy Alta",W141="Mayor")),"Alto",IF(OR(AND(S141="Muy Baja",W141="Catastrófico"),AND(S141="Baja",W141="Catastrófico"),AND(S141="Media",W141="Catastrófico"),AND(S141="Alta",W141="Catastrófico"),AND(S141="Muy Alta",W141="Catastrófico")),"Extremo",""))))</f>
        <v/>
      </c>
      <c r="Z141" s="273" t="s">
        <v>327</v>
      </c>
      <c r="AA141" s="273" t="s">
        <v>11</v>
      </c>
      <c r="AB141" s="274" t="str">
        <f t="shared" ref="AB141" si="127">IF(AND(Z141="Rara Vez",AA141="Insignificante"),("BAJA"),IF(AND(Z141="Rara Vez",AA141="Menor"),("BAJA"),IF(AND(Z141="Rara Vez",AA141="Moderado"),("MODERADA"),IF(AND(Z141="Rara Vez",AA141="Mayor"),("ALTA"),IF(AND(Z141="Improbable",AA141="Insignificante"),("BAJA"),IF(AND(Z141="Improbable",AA141="Menor"),("BAJA"),IF(AND(Z141="Improbable",AA141="Moderado"),("MODERADA"),IF(AND(Z141="Improbable",AA141="Mayor"),("ALTA"),IF(AND(Z141="Posible",AA141="Insignificante"),("BAJA"),IF(AND(Z141="Posible",AA141="Menor"),("MODERADA"),IF(AND(Z141="Posible",AA141="Moderado"),("ALTA"),IF(AND(Z141="Posible",AA141="Mayor"),("EXTREMA"),IF(AND(Z141="Probable",AA141="Insignificante"),("MODERADA"),IF(AND(Z141="Probable",AA141="Menor"),("ALTA"),IF(AND(Z141="Probable",AA141="Moderado"),("ALTA"),IF(AND(Z141="Probable",AA141="Mayor"),("EXTREMA"),IF(AND(Z141="Casi Seguro",AA141="Insignificante"),("ALTA"),IF(AND(Z141="Casi Seguro",AA141="Menor"),("ALTA"),IF(AND(Z141="Casi Seguro",AA141="Moderado"),("EXTREMA"),IF(AND(Z141="Casi Seguro",AA141="Mayor"),("EXTREMA"),IF(AA141="Catastrófico","EXTREMA","VALORAR")))))))))))))))))))))</f>
        <v>ALTA</v>
      </c>
      <c r="AC141" s="217">
        <v>1</v>
      </c>
      <c r="AD141" s="218"/>
      <c r="AE141" s="219" t="s">
        <v>1252</v>
      </c>
      <c r="AF141" s="219" t="s">
        <v>1253</v>
      </c>
      <c r="AG141" s="219" t="s">
        <v>938</v>
      </c>
      <c r="AH141" s="219"/>
      <c r="AI141" s="220" t="str">
        <f t="shared" ref="AI141:AI182" si="128">IF(OR(AJ141="Preventivo",AJ141="Detectivo"),"Probabilidad",IF(AJ141="Correctivo","Impacto",""))</f>
        <v>Impacto</v>
      </c>
      <c r="AJ141" s="221" t="s">
        <v>294</v>
      </c>
      <c r="AK141" s="221" t="s">
        <v>297</v>
      </c>
      <c r="AL141" s="222" t="str">
        <f t="shared" ref="AL141:AL182" si="129">IF(AND(AJ141="Preventivo",AK141="Automático"),"50%",IF(AND(AJ141="Preventivo",AK141="Manual"),"40%",IF(AND(AJ141="Detectivo",AK141="Automático"),"40%",IF(AND(AJ141="Detectivo",AK141="Manual"),"30%",IF(AND(AJ141="Correctivo",AK141="Automático"),"35%",IF(AND(AJ141="Correctivo",AK141="Manual"),"25%",""))))))</f>
        <v>25%</v>
      </c>
      <c r="AM141" s="221" t="s">
        <v>301</v>
      </c>
      <c r="AN141" s="221" t="s">
        <v>305</v>
      </c>
      <c r="AO141" s="221" t="s">
        <v>308</v>
      </c>
      <c r="AP141" s="223" t="str">
        <f>IF(ISBLANK(AA141),(IFERROR(IF(AI141="Probabilidad",(T141-(+T141*AL141)),IF(AI141="Impacto",T141,"")),""))," ")</f>
        <v xml:space="preserve"> </v>
      </c>
      <c r="AQ141" s="224" t="str">
        <f>IF(ISBLANK(AA141), (IFERROR(IF(AP141="","",IF(AP141&lt;=0.2,"Muy Baja",IF(AP141&lt;=0.4,"Baja",IF(AP141&lt;=0.6,"Media",IF(AP141&lt;=0.8,"Alta","Muy Alta"))))),""))," ")</f>
        <v xml:space="preserve"> </v>
      </c>
      <c r="AR141" s="223" t="str">
        <f t="shared" ref="AR141:AR182" si="130">+AP141</f>
        <v xml:space="preserve"> </v>
      </c>
      <c r="AS141" s="225" t="str">
        <f t="shared" ref="AS141:AS182" si="131">IFERROR(IF(AT141="","",IF(AT141&lt;=0.2,"Leve",IF(AT141&lt;=0.4,"Menor",IF(AT141&lt;=0.6,"Moderado",IF(AT141&lt;=0.8,"Mayor","Catastrófico"))))),"")</f>
        <v/>
      </c>
      <c r="AT141" s="223" t="str">
        <f>IFERROR(IF(AI141="Impacto",(X141-(+X141*AL141)),IF(AI141="Probabilidad",X141,"")),"")</f>
        <v/>
      </c>
      <c r="AU141" s="226" t="str">
        <f t="shared" ref="AU141:AU182" si="132">IFERROR(IF(OR(AND(AQ141="Muy Baja",AS141="Leve"),AND(AQ141="Muy Baja",AS141="Menor"),AND(AQ141="Baja",AS141="Leve")),"Bajo",IF(OR(AND(AQ141="Muy baja",AS141="Moderado"),AND(AQ141="Baja",AS141="Menor"),AND(AQ141="Baja",AS141="Moderado"),AND(AQ141="Media",AS141="Leve"),AND(AQ141="Media",AS141="Menor"),AND(AQ141="Media",AS141="Moderado"),AND(AQ141="Alta",AS141="Leve"),AND(AQ141="Alta",AS141="Menor")),"Moderado",IF(OR(AND(AQ141="Muy Baja",AS141="Mayor"),AND(AQ141="Baja",AS141="Mayor"),AND(AQ141="Media",AS141="Mayor"),AND(AQ141="Alta",AS141="Moderado"),AND(AQ141="Alta",AS141="Mayor"),AND(AQ141="Muy Alta",AS141="Leve"),AND(AQ141="Muy Alta",AS141="Menor"),AND(AQ141="Muy Alta",AS141="Moderado"),AND(AQ141="Muy Alta",AS141="Mayor")),"Alto",IF(OR(AND(AQ141="Muy Baja",AS141="Catastrófico"),AND(AQ141="Baja",AS141="Catastrófico"),AND(AQ141="Media",AS141="Catastrófico"),AND(AQ141="Alta",AS141="Catastrófico"),AND(AQ141="Muy Alta",AS141="Catastrófico")),"Extremo","")))),"")</f>
        <v/>
      </c>
      <c r="AV141" s="273" t="s">
        <v>326</v>
      </c>
      <c r="AW141" s="275" t="str">
        <f>IF(ISBLANK(AA141), " ", AA141)</f>
        <v>Mayor</v>
      </c>
      <c r="AX141" s="274" t="str">
        <f t="shared" ref="AX141" si="133">IF(AND(AV141="Rara Vez",AW141="Insignificante"),("BAJA"),IF(AND(AV141="Rara Vez",AW141="Menor"),("BAJA"),IF(AND(AV141="Rara Vez",AW141="Moderado"),("MODERADA"),IF(AND(AV141="Rara Vez",AW141="Mayor"),("ALTA"),IF(AND(AV141="Improbable",AW141="Insignificante"),("BAJA"),IF(AND(AV141="Improbable",AW141="Menor"),("BAJA"),IF(AND(AV141="Improbable",AW141="Moderado"),("MODERADA"),IF(AND(AV141="Improbable",AW141="Mayor"),("ALTA"),IF(AND(AV141="Posible",AW141="Insignificante"),("BAJA"),IF(AND(AV141="Posible",AW141="Menor"),("MODERADA"),IF(AND(AV141="Posible",AW141="Moderado"),("ALTA"),IF(AND(AV141="Posible",AW141="Mayor"),("EXTREMA"),IF(AND(AV141="Probable",AW141="Insignificante"),("MODERADA"),IF(AND(AV141="Probable",AW141="Menor"),("ALTA"),IF(AND(AV141="Probable",AW141="Moderado"),("ALTA"),IF(AND(AV141="Probable",AW141="Mayor"),("EXTREMA"),IF(AND(AV141="Casi Seguro",AW141="Insignificante"),("ALTA"),IF(AND(AV141="Casi Seguro",AW141="Menor"),("ALTA"),IF(AND(AV141="Casi Seguro",AW141="Moderado"),("EXTREMA"),IF(AND(AV141="Casi Seguro",AW141="Mayor"),("EXTREMA"),IF(AW141="Catastrófico","EXTREMA","VALORAR")))))))))))))))))))))</f>
        <v>ALTA</v>
      </c>
      <c r="AY141" s="261" t="s">
        <v>315</v>
      </c>
      <c r="AZ141" s="228"/>
      <c r="BA141" s="229"/>
      <c r="BB141" s="216"/>
      <c r="BC141" s="216"/>
      <c r="BD141" s="230"/>
      <c r="BE141" s="230"/>
      <c r="BF141" s="230"/>
      <c r="BG141" s="227"/>
      <c r="BH141" s="276"/>
      <c r="BI141" s="216"/>
      <c r="BJ141" s="216"/>
      <c r="BK141" s="216"/>
      <c r="BL141" s="216"/>
      <c r="BM141" s="216"/>
      <c r="BN141" s="216"/>
      <c r="BO141" s="216"/>
      <c r="BP141" s="216"/>
      <c r="BQ141" s="216"/>
      <c r="BR141" s="216"/>
      <c r="BS141" s="216"/>
      <c r="BT141" s="216"/>
      <c r="BU141" s="216"/>
      <c r="BV141" s="216"/>
      <c r="BW141" s="216"/>
      <c r="BX141" s="216"/>
      <c r="BY141" s="216"/>
      <c r="BZ141" s="216"/>
      <c r="CA141" s="216"/>
      <c r="CB141" s="216"/>
      <c r="CC141" s="216"/>
      <c r="CD141" s="216"/>
      <c r="CE141" s="216"/>
      <c r="CF141" s="216"/>
      <c r="CG141" s="216"/>
      <c r="CH141" s="216"/>
      <c r="CI141" s="216"/>
      <c r="CJ141" s="216"/>
      <c r="CK141" s="216"/>
      <c r="CL141" s="216"/>
    </row>
    <row r="142" spans="1:90" s="231" customFormat="1" ht="14.5" customHeight="1">
      <c r="A142" s="262"/>
      <c r="B142" s="277"/>
      <c r="C142" s="278"/>
      <c r="D142" s="278"/>
      <c r="E142" s="278"/>
      <c r="F142" s="278"/>
      <c r="G142" s="279"/>
      <c r="H142" s="276"/>
      <c r="I142" s="276"/>
      <c r="J142" s="276"/>
      <c r="K142" s="276"/>
      <c r="L142" s="276"/>
      <c r="M142" s="276"/>
      <c r="N142" s="276"/>
      <c r="O142" s="266"/>
      <c r="P142" s="266"/>
      <c r="Q142" s="266"/>
      <c r="R142" s="266"/>
      <c r="S142" s="267"/>
      <c r="T142" s="268"/>
      <c r="U142" s="269"/>
      <c r="V142" s="270"/>
      <c r="W142" s="271"/>
      <c r="X142" s="268"/>
      <c r="Y142" s="272"/>
      <c r="Z142" s="273"/>
      <c r="AA142" s="273"/>
      <c r="AB142" s="274"/>
      <c r="AC142" s="217">
        <v>2</v>
      </c>
      <c r="AD142" s="218"/>
      <c r="AE142" s="219"/>
      <c r="AF142" s="219"/>
      <c r="AG142" s="219"/>
      <c r="AH142" s="219"/>
      <c r="AI142" s="220" t="str">
        <f t="shared" si="128"/>
        <v/>
      </c>
      <c r="AJ142" s="221"/>
      <c r="AK142" s="221"/>
      <c r="AL142" s="222" t="str">
        <f t="shared" si="129"/>
        <v/>
      </c>
      <c r="AM142" s="221"/>
      <c r="AN142" s="221"/>
      <c r="AO142" s="221"/>
      <c r="AP142" s="223" t="str">
        <f>IF(ISBLANK(AA141),(IFERROR(IF(AND(AI141="Probabilidad",AI142="Probabilidad"),(AR141-(+AR141*AL142)),IF(AI142="Probabilidad",(T141-(+T141*AL142)),IF(AI142="Impacto",AR141,""))),""))," ")</f>
        <v xml:space="preserve"> </v>
      </c>
      <c r="AQ142" s="224" t="str">
        <f>IF(ISBLANK(AA141),(IFERROR(IF(AP142="","",IF(AP142&lt;=0.2,"Muy Baja",IF(AP142&lt;=0.4,"Baja",IF(AP142&lt;=0.6,"Media",IF(AP142&lt;=0.8,"Alta","Muy Alta"))))),""))," ")</f>
        <v xml:space="preserve"> </v>
      </c>
      <c r="AR142" s="223" t="str">
        <f t="shared" si="130"/>
        <v xml:space="preserve"> </v>
      </c>
      <c r="AS142" s="225" t="str">
        <f t="shared" si="131"/>
        <v/>
      </c>
      <c r="AT142" s="223" t="str">
        <f>IFERROR(IF(AND(AI141="Impacto",AI142="Impacto"),(AT141-(+AT141*AL142)),IF(AI142="Impacto",(X141-(+X141*AL142)),IF(AI142="Probabilidad",AT141,""))),"")</f>
        <v/>
      </c>
      <c r="AU142" s="226" t="str">
        <f t="shared" si="132"/>
        <v/>
      </c>
      <c r="AV142" s="273"/>
      <c r="AW142" s="275"/>
      <c r="AX142" s="274"/>
      <c r="AY142" s="261"/>
      <c r="AZ142" s="228"/>
      <c r="BA142" s="229"/>
      <c r="BB142" s="216"/>
      <c r="BC142" s="216"/>
      <c r="BD142" s="230"/>
      <c r="BE142" s="230"/>
      <c r="BF142" s="230"/>
      <c r="BG142" s="227"/>
      <c r="BH142" s="276"/>
      <c r="BI142" s="216"/>
      <c r="BJ142" s="216"/>
      <c r="BK142" s="216"/>
      <c r="BL142" s="216"/>
      <c r="BM142" s="216"/>
      <c r="BN142" s="216"/>
      <c r="BO142" s="216"/>
      <c r="BP142" s="216"/>
      <c r="BQ142" s="216"/>
      <c r="BR142" s="216"/>
      <c r="BS142" s="216"/>
      <c r="BT142" s="216"/>
      <c r="BU142" s="216"/>
      <c r="BV142" s="216"/>
      <c r="BW142" s="216"/>
      <c r="BX142" s="216"/>
      <c r="BY142" s="216"/>
      <c r="BZ142" s="216"/>
      <c r="CA142" s="216"/>
      <c r="CB142" s="216"/>
      <c r="CC142" s="216"/>
      <c r="CD142" s="216"/>
      <c r="CE142" s="216"/>
      <c r="CF142" s="216"/>
      <c r="CG142" s="216"/>
      <c r="CH142" s="216"/>
      <c r="CI142" s="216"/>
      <c r="CJ142" s="216"/>
      <c r="CK142" s="216"/>
      <c r="CL142" s="216"/>
    </row>
    <row r="143" spans="1:90" s="231" customFormat="1" ht="14.5" customHeight="1">
      <c r="A143" s="262"/>
      <c r="B143" s="277"/>
      <c r="C143" s="278"/>
      <c r="D143" s="278"/>
      <c r="E143" s="278"/>
      <c r="F143" s="278"/>
      <c r="G143" s="279"/>
      <c r="H143" s="276"/>
      <c r="I143" s="276"/>
      <c r="J143" s="276"/>
      <c r="K143" s="276"/>
      <c r="L143" s="276"/>
      <c r="M143" s="276"/>
      <c r="N143" s="276"/>
      <c r="O143" s="266"/>
      <c r="P143" s="266"/>
      <c r="Q143" s="266"/>
      <c r="R143" s="266"/>
      <c r="S143" s="267"/>
      <c r="T143" s="268"/>
      <c r="U143" s="269"/>
      <c r="V143" s="270"/>
      <c r="W143" s="271"/>
      <c r="X143" s="268"/>
      <c r="Y143" s="272"/>
      <c r="Z143" s="273"/>
      <c r="AA143" s="273"/>
      <c r="AB143" s="274"/>
      <c r="AC143" s="217">
        <v>3</v>
      </c>
      <c r="AD143" s="218"/>
      <c r="AE143" s="219"/>
      <c r="AF143" s="219"/>
      <c r="AG143" s="219"/>
      <c r="AH143" s="219"/>
      <c r="AI143" s="220" t="str">
        <f t="shared" si="128"/>
        <v/>
      </c>
      <c r="AJ143" s="221"/>
      <c r="AK143" s="221"/>
      <c r="AL143" s="222" t="str">
        <f t="shared" si="129"/>
        <v/>
      </c>
      <c r="AM143" s="221"/>
      <c r="AN143" s="221"/>
      <c r="AO143" s="221"/>
      <c r="AP143" s="223" t="str">
        <f>IF(ISBLANK(AA141),(IFERROR(IF(AND(AI142="Probabilidad",AI143="Probabilidad"),(AR142-(+AR142*AL143)),IF(AND(AI142="Impacto",AI143="Probabilidad"),(AR141-(+AR141*AL143)),IF(AI143="Impacto",AR142,""))),""))," ")</f>
        <v xml:space="preserve"> </v>
      </c>
      <c r="AQ143" s="224" t="str">
        <f>IF(ISBLANK(AA141),(IFERROR(IF(AP143="","",IF(AP143&lt;=0.2,"Muy Baja",IF(AP143&lt;=0.4,"Baja",IF(AP143&lt;=0.6,"Media",IF(AP143&lt;=0.8,"Alta","Muy Alta"))))),""))," ")</f>
        <v xml:space="preserve"> </v>
      </c>
      <c r="AR143" s="223" t="str">
        <f t="shared" si="130"/>
        <v xml:space="preserve"> </v>
      </c>
      <c r="AS143" s="225" t="str">
        <f t="shared" si="131"/>
        <v/>
      </c>
      <c r="AT143" s="223" t="str">
        <f>IFERROR(IF(AND(AI142="Impacto",AI143="Impacto"),(AT142-(+AT142*AL143)),IF(AND(AI142="Probabilidad",AI143="Impacto"),(AT141-(+AT141*AL143)),IF(AI143="Probabilidad",AT142,""))),"")</f>
        <v/>
      </c>
      <c r="AU143" s="226" t="str">
        <f t="shared" si="132"/>
        <v/>
      </c>
      <c r="AV143" s="273"/>
      <c r="AW143" s="275"/>
      <c r="AX143" s="274"/>
      <c r="AY143" s="261"/>
      <c r="AZ143" s="228"/>
      <c r="BA143" s="229"/>
      <c r="BB143" s="216"/>
      <c r="BC143" s="216"/>
      <c r="BD143" s="230"/>
      <c r="BE143" s="230"/>
      <c r="BF143" s="230"/>
      <c r="BG143" s="227"/>
      <c r="BH143" s="276"/>
      <c r="BI143" s="216"/>
      <c r="BJ143" s="216"/>
      <c r="BK143" s="216"/>
      <c r="BL143" s="216"/>
      <c r="BM143" s="216"/>
      <c r="BN143" s="216"/>
      <c r="BO143" s="216"/>
      <c r="BP143" s="216"/>
      <c r="BQ143" s="216"/>
      <c r="BR143" s="216"/>
      <c r="BS143" s="216"/>
      <c r="BT143" s="216"/>
      <c r="BU143" s="216"/>
      <c r="BV143" s="216"/>
      <c r="BW143" s="216"/>
      <c r="BX143" s="216"/>
      <c r="BY143" s="216"/>
      <c r="BZ143" s="216"/>
      <c r="CA143" s="216"/>
      <c r="CB143" s="216"/>
      <c r="CC143" s="216"/>
      <c r="CD143" s="216"/>
      <c r="CE143" s="216"/>
      <c r="CF143" s="216"/>
      <c r="CG143" s="216"/>
      <c r="CH143" s="216"/>
      <c r="CI143" s="216"/>
      <c r="CJ143" s="216"/>
      <c r="CK143" s="216"/>
      <c r="CL143" s="216"/>
    </row>
    <row r="144" spans="1:90" s="231" customFormat="1" ht="14.5" customHeight="1">
      <c r="A144" s="262"/>
      <c r="B144" s="277"/>
      <c r="C144" s="278"/>
      <c r="D144" s="278"/>
      <c r="E144" s="278"/>
      <c r="F144" s="278"/>
      <c r="G144" s="279"/>
      <c r="H144" s="276"/>
      <c r="I144" s="276"/>
      <c r="J144" s="276"/>
      <c r="K144" s="276"/>
      <c r="L144" s="276"/>
      <c r="M144" s="276"/>
      <c r="N144" s="276"/>
      <c r="O144" s="266"/>
      <c r="P144" s="266"/>
      <c r="Q144" s="266"/>
      <c r="R144" s="266"/>
      <c r="S144" s="267"/>
      <c r="T144" s="268"/>
      <c r="U144" s="269"/>
      <c r="V144" s="270"/>
      <c r="W144" s="271"/>
      <c r="X144" s="268"/>
      <c r="Y144" s="272"/>
      <c r="Z144" s="273"/>
      <c r="AA144" s="273"/>
      <c r="AB144" s="274"/>
      <c r="AC144" s="217">
        <v>4</v>
      </c>
      <c r="AD144" s="218"/>
      <c r="AE144" s="219"/>
      <c r="AF144" s="219"/>
      <c r="AG144" s="219"/>
      <c r="AH144" s="219"/>
      <c r="AI144" s="220" t="str">
        <f t="shared" si="128"/>
        <v/>
      </c>
      <c r="AJ144" s="221"/>
      <c r="AK144" s="221"/>
      <c r="AL144" s="222" t="str">
        <f t="shared" si="129"/>
        <v/>
      </c>
      <c r="AM144" s="221"/>
      <c r="AN144" s="221"/>
      <c r="AO144" s="221"/>
      <c r="AP144" s="223" t="str">
        <f>IF(ISBLANK(AA141),(IFERROR(IF(AND(AI143="Probabilidad",AI144="Probabilidad"),(AR143-(+AR143*AL144)),IF(AND(AI143="Impacto",AI144="Probabilidad"),(AR142-(+AR142*AL144)),IF(AI144="Impacto",AR143,""))),""))," ")</f>
        <v xml:space="preserve"> </v>
      </c>
      <c r="AQ144" s="224" t="str">
        <f>IF(ISBLANK(AA141),(IFERROR(IF(AP144="","",IF(AP144&lt;=0.2,"Muy Baja",IF(AP144&lt;=0.4,"Baja",IF(AP144&lt;=0.6,"Media",IF(AP144&lt;=0.8,"Alta","Muy Alta"))))),""))," ")</f>
        <v xml:space="preserve"> </v>
      </c>
      <c r="AR144" s="223" t="str">
        <f t="shared" si="130"/>
        <v xml:space="preserve"> </v>
      </c>
      <c r="AS144" s="225" t="str">
        <f t="shared" si="131"/>
        <v/>
      </c>
      <c r="AT144" s="223" t="str">
        <f>IFERROR(IF(AND(AI143="Impacto",AI144="Impacto"),(AT143-(+AT143*AL144)),IF(AND(AI143="Probabilidad",AI144="Impacto"),(AT142-(+AT142*AL144)),IF(AI144="Probabilidad",AT143,""))),"")</f>
        <v/>
      </c>
      <c r="AU144" s="226" t="str">
        <f t="shared" si="132"/>
        <v/>
      </c>
      <c r="AV144" s="273"/>
      <c r="AW144" s="275"/>
      <c r="AX144" s="274"/>
      <c r="AY144" s="261"/>
      <c r="AZ144" s="228"/>
      <c r="BA144" s="229"/>
      <c r="BB144" s="216"/>
      <c r="BC144" s="216"/>
      <c r="BD144" s="230"/>
      <c r="BE144" s="230"/>
      <c r="BF144" s="230"/>
      <c r="BG144" s="227"/>
      <c r="BH144" s="276"/>
      <c r="BI144" s="216"/>
      <c r="BJ144" s="216"/>
      <c r="BK144" s="216"/>
      <c r="BL144" s="216"/>
      <c r="BM144" s="216"/>
      <c r="BN144" s="216"/>
      <c r="BO144" s="216"/>
      <c r="BP144" s="216"/>
      <c r="BQ144" s="216"/>
      <c r="BR144" s="216"/>
      <c r="BS144" s="216"/>
      <c r="BT144" s="216"/>
      <c r="BU144" s="216"/>
      <c r="BV144" s="216"/>
      <c r="BW144" s="216"/>
      <c r="BX144" s="216"/>
      <c r="BY144" s="216"/>
      <c r="BZ144" s="216"/>
      <c r="CA144" s="216"/>
      <c r="CB144" s="216"/>
      <c r="CC144" s="216"/>
      <c r="CD144" s="216"/>
      <c r="CE144" s="216"/>
      <c r="CF144" s="216"/>
      <c r="CG144" s="216"/>
      <c r="CH144" s="216"/>
      <c r="CI144" s="216"/>
      <c r="CJ144" s="216"/>
      <c r="CK144" s="216"/>
      <c r="CL144" s="216"/>
    </row>
    <row r="145" spans="1:90" s="231" customFormat="1" ht="14.5" customHeight="1">
      <c r="A145" s="262"/>
      <c r="B145" s="277"/>
      <c r="C145" s="278"/>
      <c r="D145" s="278"/>
      <c r="E145" s="278"/>
      <c r="F145" s="278"/>
      <c r="G145" s="279"/>
      <c r="H145" s="276"/>
      <c r="I145" s="276"/>
      <c r="J145" s="276"/>
      <c r="K145" s="276"/>
      <c r="L145" s="276"/>
      <c r="M145" s="276"/>
      <c r="N145" s="276"/>
      <c r="O145" s="266"/>
      <c r="P145" s="266"/>
      <c r="Q145" s="266"/>
      <c r="R145" s="266"/>
      <c r="S145" s="267"/>
      <c r="T145" s="268"/>
      <c r="U145" s="269"/>
      <c r="V145" s="270"/>
      <c r="W145" s="271"/>
      <c r="X145" s="268"/>
      <c r="Y145" s="272"/>
      <c r="Z145" s="273"/>
      <c r="AA145" s="273"/>
      <c r="AB145" s="274"/>
      <c r="AC145" s="217">
        <v>5</v>
      </c>
      <c r="AD145" s="218"/>
      <c r="AE145" s="219"/>
      <c r="AF145" s="219"/>
      <c r="AG145" s="219"/>
      <c r="AH145" s="219"/>
      <c r="AI145" s="220" t="str">
        <f t="shared" si="128"/>
        <v/>
      </c>
      <c r="AJ145" s="221"/>
      <c r="AK145" s="221"/>
      <c r="AL145" s="222" t="str">
        <f t="shared" si="129"/>
        <v/>
      </c>
      <c r="AM145" s="221"/>
      <c r="AN145" s="221"/>
      <c r="AO145" s="221"/>
      <c r="AP145" s="223" t="str">
        <f>IF(ISBLANK(AA141),(IFERROR(IF(AND(AI144="Probabilidad",AI145="Probabilidad"),(AR144-(+AR144*AL145)),IF(AND(AI144="Impacto",AI145="Probabilidad"),(AR143-(+AR143*AL145)),IF(AI145="Impacto",AR144,""))),""))," ")</f>
        <v xml:space="preserve"> </v>
      </c>
      <c r="AQ145" s="224" t="str">
        <f>IF(ISBLANK(AA141),(IFERROR(IF(AP145="","",IF(AP145&lt;=0.2,"Muy Baja",IF(AP145&lt;=0.4,"Baja",IF(AP145&lt;=0.6,"Media",IF(AP145&lt;=0.8,"Alta","Muy Alta"))))),""))," ")</f>
        <v xml:space="preserve"> </v>
      </c>
      <c r="AR145" s="223" t="str">
        <f t="shared" si="130"/>
        <v xml:space="preserve"> </v>
      </c>
      <c r="AS145" s="225" t="str">
        <f t="shared" si="131"/>
        <v/>
      </c>
      <c r="AT145" s="223" t="str">
        <f>IFERROR(IF(AND(AI144="Impacto",AI145="Impacto"),(AT144-(+AT144*AL145)),IF(AND(AI144="Probabilidad",AI145="Impacto"),(AT143-(+AT143*AL145)),IF(AI145="Probabilidad",AT144,""))),"")</f>
        <v/>
      </c>
      <c r="AU145" s="226" t="str">
        <f t="shared" si="132"/>
        <v/>
      </c>
      <c r="AV145" s="273"/>
      <c r="AW145" s="275"/>
      <c r="AX145" s="274"/>
      <c r="AY145" s="261"/>
      <c r="AZ145" s="228"/>
      <c r="BA145" s="229"/>
      <c r="BB145" s="216"/>
      <c r="BC145" s="216"/>
      <c r="BD145" s="230"/>
      <c r="BE145" s="230"/>
      <c r="BF145" s="230"/>
      <c r="BG145" s="227"/>
      <c r="BH145" s="276"/>
      <c r="BI145" s="216"/>
      <c r="BJ145" s="216"/>
      <c r="BK145" s="216"/>
      <c r="BL145" s="216"/>
      <c r="BM145" s="216"/>
      <c r="BN145" s="216"/>
      <c r="BO145" s="216"/>
      <c r="BP145" s="216"/>
      <c r="BQ145" s="216"/>
      <c r="BR145" s="216"/>
      <c r="BS145" s="216"/>
      <c r="BT145" s="216"/>
      <c r="BU145" s="216"/>
      <c r="BV145" s="216"/>
      <c r="BW145" s="216"/>
      <c r="BX145" s="216"/>
      <c r="BY145" s="216"/>
      <c r="BZ145" s="216"/>
      <c r="CA145" s="216"/>
      <c r="CB145" s="216"/>
      <c r="CC145" s="216"/>
      <c r="CD145" s="216"/>
      <c r="CE145" s="216"/>
      <c r="CF145" s="216"/>
      <c r="CG145" s="216"/>
      <c r="CH145" s="216"/>
      <c r="CI145" s="216"/>
      <c r="CJ145" s="216"/>
      <c r="CK145" s="216"/>
      <c r="CL145" s="216"/>
    </row>
    <row r="146" spans="1:90" s="231" customFormat="1" ht="14.5" customHeight="1">
      <c r="A146" s="262"/>
      <c r="B146" s="277"/>
      <c r="C146" s="278"/>
      <c r="D146" s="278"/>
      <c r="E146" s="278"/>
      <c r="F146" s="278"/>
      <c r="G146" s="279"/>
      <c r="H146" s="276"/>
      <c r="I146" s="276"/>
      <c r="J146" s="276"/>
      <c r="K146" s="276"/>
      <c r="L146" s="276"/>
      <c r="M146" s="276"/>
      <c r="N146" s="276"/>
      <c r="O146" s="266"/>
      <c r="P146" s="266"/>
      <c r="Q146" s="266"/>
      <c r="R146" s="266"/>
      <c r="S146" s="267"/>
      <c r="T146" s="268"/>
      <c r="U146" s="269"/>
      <c r="V146" s="270"/>
      <c r="W146" s="271"/>
      <c r="X146" s="268"/>
      <c r="Y146" s="272"/>
      <c r="Z146" s="273"/>
      <c r="AA146" s="273"/>
      <c r="AB146" s="274"/>
      <c r="AC146" s="217">
        <v>6</v>
      </c>
      <c r="AD146" s="218"/>
      <c r="AE146" s="219"/>
      <c r="AF146" s="219"/>
      <c r="AG146" s="219"/>
      <c r="AH146" s="219"/>
      <c r="AI146" s="220" t="str">
        <f t="shared" si="128"/>
        <v/>
      </c>
      <c r="AJ146" s="221"/>
      <c r="AK146" s="221"/>
      <c r="AL146" s="222" t="str">
        <f t="shared" si="129"/>
        <v/>
      </c>
      <c r="AM146" s="221"/>
      <c r="AN146" s="221"/>
      <c r="AO146" s="221"/>
      <c r="AP146" s="223" t="str">
        <f>IF(ISBLANK(AA141),(IFERROR(IF(AND(AI144="Probabilidad",AI146="Probabilidad"),(AR144-(+AR144*AL146)),IF(AND(AI144="Impacto",AI146="Probabilidad"),(AR143-(+AR143*AL146)),IF(AI146="Impacto",AR144,""))),""))," ")</f>
        <v xml:space="preserve"> </v>
      </c>
      <c r="AQ146" s="224" t="str">
        <f>IF(ISBLANK(AA141),(IFERROR(IF(AP146="","",IF(AP146&lt;=0.2,"Muy Baja",IF(AP146&lt;=0.4,"Baja",IF(AP146&lt;=0.6,"Media",IF(AP146&lt;=0.8,"Alta","Muy Alta"))))),"")), " ")</f>
        <v xml:space="preserve"> </v>
      </c>
      <c r="AR146" s="223" t="str">
        <f t="shared" si="130"/>
        <v xml:space="preserve"> </v>
      </c>
      <c r="AS146" s="225" t="str">
        <f t="shared" si="131"/>
        <v/>
      </c>
      <c r="AT146" s="223" t="str">
        <f>IFERROR(IF(AND(AI145="Impacto",AI146="Impacto"),(AT144-(+AT145*AL146)),IF(AND(AI144="Probabilidad",AI146="Impacto"),(AT143-(+AT143*AL146)),IF(AI146="Probabilidad",AT144,""))),"")</f>
        <v/>
      </c>
      <c r="AU146" s="226" t="str">
        <f t="shared" si="132"/>
        <v/>
      </c>
      <c r="AV146" s="273"/>
      <c r="AW146" s="275"/>
      <c r="AX146" s="274"/>
      <c r="AY146" s="261"/>
      <c r="AZ146" s="228"/>
      <c r="BA146" s="229"/>
      <c r="BB146" s="216"/>
      <c r="BC146" s="216"/>
      <c r="BD146" s="230"/>
      <c r="BE146" s="230"/>
      <c r="BF146" s="230"/>
      <c r="BG146" s="227"/>
      <c r="BH146" s="276"/>
      <c r="BI146" s="216"/>
      <c r="BJ146" s="216"/>
      <c r="BK146" s="216"/>
      <c r="BL146" s="216"/>
      <c r="BM146" s="216"/>
      <c r="BN146" s="216"/>
      <c r="BO146" s="216"/>
      <c r="BP146" s="216"/>
      <c r="BQ146" s="216"/>
      <c r="BR146" s="216"/>
      <c r="BS146" s="216"/>
      <c r="BT146" s="216"/>
      <c r="BU146" s="216"/>
      <c r="BV146" s="216"/>
      <c r="BW146" s="216"/>
      <c r="BX146" s="216"/>
      <c r="BY146" s="216"/>
      <c r="BZ146" s="216"/>
      <c r="CA146" s="216"/>
      <c r="CB146" s="216"/>
      <c r="CC146" s="216"/>
      <c r="CD146" s="216"/>
      <c r="CE146" s="216"/>
      <c r="CF146" s="216"/>
      <c r="CG146" s="216"/>
      <c r="CH146" s="216"/>
      <c r="CI146" s="216"/>
      <c r="CJ146" s="216"/>
      <c r="CK146" s="216"/>
      <c r="CL146" s="216"/>
    </row>
    <row r="147" spans="1:90" s="231" customFormat="1" ht="127.5" hidden="1" customHeight="1">
      <c r="A147" s="262">
        <v>24</v>
      </c>
      <c r="B147" s="277" t="s">
        <v>1066</v>
      </c>
      <c r="C147" s="278" t="s">
        <v>1067</v>
      </c>
      <c r="D147" s="278"/>
      <c r="E147" s="278"/>
      <c r="F147" s="278" t="s">
        <v>1481</v>
      </c>
      <c r="G147" s="279" t="str">
        <f t="shared" si="72"/>
        <v xml:space="preserve">Posibilidad de afectación Reputacional por Control y seguimiento deficiente por parte de Defensores Regionales, Delegadas y jefe de Oficina. debido a la falta   de oportunidad en el Reparto de las peticiones (quejas, solicitudes y asesorías) en el Sistema de Información VisionWeb-ATQ. </v>
      </c>
      <c r="H147" s="276" t="s">
        <v>224</v>
      </c>
      <c r="I147" s="276" t="s">
        <v>1254</v>
      </c>
      <c r="J147" s="276" t="s">
        <v>1255</v>
      </c>
      <c r="K147" s="276" t="str">
        <f t="shared" ref="K147" si="134">CONCATENATE("Posibilidad de afectación"," ",H147," por ",I147," ",J147)</f>
        <v xml:space="preserve">Posibilidad de afectación Reputacional por Control y seguimiento deficiente por parte de Defensores Regionales, Delegadas y jefe de Oficina. debido a la falta   de oportunidad en el Reparto de las peticiones (quejas, solicitudes y asesorías) en el Sistema de Información VisionWeb-ATQ. </v>
      </c>
      <c r="L147" s="276" t="s">
        <v>101</v>
      </c>
      <c r="M147" s="276" t="s">
        <v>809</v>
      </c>
      <c r="N147" s="276">
        <v>82500</v>
      </c>
      <c r="O147" s="266"/>
      <c r="P147" s="266"/>
      <c r="Q147" s="266"/>
      <c r="R147" s="266"/>
      <c r="S147" s="267" t="str">
        <f t="shared" ref="S147" si="135">IF(ISBLANK(Z147),(IF(N147&lt;=0,"",IF(N147&lt;=2,"Muy Baja",IF(N147&lt;=24,"Baja",IF(N147&lt;=500,"Media",IF(N147&lt;=5000,"Alta","Muy Alta"))))))," ")</f>
        <v>Muy Alta</v>
      </c>
      <c r="T147" s="268">
        <f t="shared" ref="T147" si="136">IF(ISBLANK(Z147),(IF(S147="","",IF(S147="Muy Baja",20%,IF(S147="Baja",40%,IF(S147="Media",60%,IF(S147="Alta",80%,IF(S147="Muy Alta",100%,0)))))))," ")</f>
        <v>1</v>
      </c>
      <c r="U147" s="269" t="s">
        <v>925</v>
      </c>
      <c r="V147" s="270" t="str">
        <f>IF(U147&gt;0,IF(NOT(ISERROR(MATCH(U147,'Listados Datos'!$N$3:$N$4,0))),'Listados Datos'!$N$6&amp;"Por favor no seleccionar este criterios de impacto (Afectación Económica o presupuestal y/o Pérdida Reputacional)",'Listados Datos'!$N$7),"")</f>
        <v>✔</v>
      </c>
      <c r="W147" s="271" t="str">
        <f>IF(OR(U147='Listados Datos'!$R$3,U147='Listados Datos'!$S$3),"Leve",IF(OR(U147='Listados Datos'!$R$4,U147='Listados Datos'!$S$4),"Menor",IF(OR(U147='Listados Datos'!$R$5,U147='Listados Datos'!$S$5),"Moderado",IF(OR(U147='Listados Datos'!$R$6,U147='Listados Datos'!$S$6),"Mayor",IF(OR(U147='Listados Datos'!$R$7,U147='Listados Datos'!$S$7),"Catastrófico","")))))</f>
        <v>Mayor</v>
      </c>
      <c r="X147" s="268">
        <f>IF(W147="","",IF(W147="Leve",20%,IF(W147="Menor",40%,IF(W147="Moderado",60%,IF(W147="Mayor",80%,IF(W147="Catastrófico",100%,0))))))</f>
        <v>0.8</v>
      </c>
      <c r="Y147" s="272" t="str">
        <f>IF(OR(AND(S147="Muy Baja",W147="Leve"),AND(S147="Muy Baja",W147="Menor"),AND(S147="Baja",W147="Leve")),"Bajo",IF(OR(AND(S147="Muy baja",W147="Moderado"),AND(S147="Baja",W147="Menor"),AND(S147="Baja",W147="Moderado"),AND(S147="Media",W147="Leve"),AND(S147="Media",W147="Menor"),AND(S147="Media",W147="Moderado"),AND(S147="Alta",W147="Leve"),AND(S147="Alta",W147="Menor")),"Moderado",IF(OR(AND(S147="Muy Baja",W147="Mayor"),AND(S147="Baja",W147="Mayor"),AND(S147="Media",W147="Mayor"),AND(S147="Alta",W147="Moderado"),AND(S147="Alta",W147="Mayor"),AND(S147="Muy Alta",W147="Leve"),AND(S147="Muy Alta",W147="Menor"),AND(S147="Muy Alta",W147="Moderado"),AND(S147="Muy Alta",W147="Mayor")),"Alto",IF(OR(AND(S147="Muy Baja",W147="Catastrófico"),AND(S147="Baja",W147="Catastrófico"),AND(S147="Media",W147="Catastrófico"),AND(S147="Alta",W147="Catastrófico"),AND(S147="Muy Alta",W147="Catastrófico")),"Extremo",""))))</f>
        <v>Alto</v>
      </c>
      <c r="Z147" s="273"/>
      <c r="AA147" s="273"/>
      <c r="AB147" s="274" t="str">
        <f t="shared" ref="AB147" si="137">IF(AND(Z147="Rara Vez",AA147="Insignificante"),("BAJA"),IF(AND(Z147="Rara Vez",AA147="Menor"),("BAJA"),IF(AND(Z147="Rara Vez",AA147="Moderado"),("MODERADA"),IF(AND(Z147="Rara Vez",AA147="Mayor"),("ALTA"),IF(AND(Z147="Improbable",AA147="Insignificante"),("BAJA"),IF(AND(Z147="Improbable",AA147="Menor"),("BAJA"),IF(AND(Z147="Improbable",AA147="Moderado"),("MODERADA"),IF(AND(Z147="Improbable",AA147="Mayor"),("ALTA"),IF(AND(Z147="Posible",AA147="Insignificante"),("BAJA"),IF(AND(Z147="Posible",AA147="Menor"),("MODERADA"),IF(AND(Z147="Posible",AA147="Moderado"),("ALTA"),IF(AND(Z147="Posible",AA147="Mayor"),("EXTREMA"),IF(AND(Z147="Probable",AA147="Insignificante"),("MODERADA"),IF(AND(Z147="Probable",AA147="Menor"),("ALTA"),IF(AND(Z147="Probable",AA147="Moderado"),("ALTA"),IF(AND(Z147="Probable",AA147="Mayor"),("EXTREMA"),IF(AND(Z147="Casi Seguro",AA147="Insignificante"),("ALTA"),IF(AND(Z147="Casi Seguro",AA147="Menor"),("ALTA"),IF(AND(Z147="Casi Seguro",AA147="Moderado"),("EXTREMA"),IF(AND(Z147="Casi Seguro",AA147="Mayor"),("EXTREMA"),IF(AA147="Catastrófico","EXTREMA","VALORAR")))))))))))))))))))))</f>
        <v>VALORAR</v>
      </c>
      <c r="AC147" s="217">
        <v>1</v>
      </c>
      <c r="AD147" s="218"/>
      <c r="AE147" s="219" t="s">
        <v>1256</v>
      </c>
      <c r="AF147" s="219" t="s">
        <v>1129</v>
      </c>
      <c r="AG147" s="219" t="s">
        <v>938</v>
      </c>
      <c r="AH147" s="219"/>
      <c r="AI147" s="220" t="str">
        <f t="shared" si="128"/>
        <v>Probabilidad</v>
      </c>
      <c r="AJ147" s="221" t="s">
        <v>292</v>
      </c>
      <c r="AK147" s="221" t="s">
        <v>297</v>
      </c>
      <c r="AL147" s="222" t="str">
        <f t="shared" si="129"/>
        <v>40%</v>
      </c>
      <c r="AM147" s="221" t="s">
        <v>301</v>
      </c>
      <c r="AN147" s="221" t="s">
        <v>305</v>
      </c>
      <c r="AO147" s="221" t="s">
        <v>308</v>
      </c>
      <c r="AP147" s="223">
        <f>IF(ISBLANK(AA147),(IFERROR(IF(AI147="Probabilidad",(T147-(+T147*AL147)),IF(AI147="Impacto",T147,"")),""))," ")</f>
        <v>0.6</v>
      </c>
      <c r="AQ147" s="224" t="str">
        <f>IF(ISBLANK(AA147), (IFERROR(IF(AP147="","",IF(AP147&lt;=0.2,"Muy Baja",IF(AP147&lt;=0.4,"Baja",IF(AP147&lt;=0.6,"Media",IF(AP147&lt;=0.8,"Alta","Muy Alta"))))),""))," ")</f>
        <v>Media</v>
      </c>
      <c r="AR147" s="223">
        <f t="shared" si="130"/>
        <v>0.6</v>
      </c>
      <c r="AS147" s="225" t="str">
        <f t="shared" si="131"/>
        <v>Mayor</v>
      </c>
      <c r="AT147" s="223">
        <f>IFERROR(IF(AI147="Impacto",(X147-(+X147*AL147)),IF(AI147="Probabilidad",X147,"")),"")</f>
        <v>0.8</v>
      </c>
      <c r="AU147" s="226" t="str">
        <f t="shared" si="132"/>
        <v>Alto</v>
      </c>
      <c r="AV147" s="273"/>
      <c r="AW147" s="275" t="str">
        <f>IF(ISBLANK(AA147), " ", AA147)</f>
        <v xml:space="preserve"> </v>
      </c>
      <c r="AX147" s="274" t="str">
        <f t="shared" ref="AX147" si="138">IF(AND(AV147="Rara Vez",AW147="Insignificante"),("BAJA"),IF(AND(AV147="Rara Vez",AW147="Menor"),("BAJA"),IF(AND(AV147="Rara Vez",AW147="Moderado"),("MODERADA"),IF(AND(AV147="Rara Vez",AW147="Mayor"),("ALTA"),IF(AND(AV147="Improbable",AW147="Insignificante"),("BAJA"),IF(AND(AV147="Improbable",AW147="Menor"),("BAJA"),IF(AND(AV147="Improbable",AW147="Moderado"),("MODERADA"),IF(AND(AV147="Improbable",AW147="Mayor"),("ALTA"),IF(AND(AV147="Posible",AW147="Insignificante"),("BAJA"),IF(AND(AV147="Posible",AW147="Menor"),("MODERADA"),IF(AND(AV147="Posible",AW147="Moderado"),("ALTA"),IF(AND(AV147="Posible",AW147="Mayor"),("EXTREMA"),IF(AND(AV147="Probable",AW147="Insignificante"),("MODERADA"),IF(AND(AV147="Probable",AW147="Menor"),("ALTA"),IF(AND(AV147="Probable",AW147="Moderado"),("ALTA"),IF(AND(AV147="Probable",AW147="Mayor"),("EXTREMA"),IF(AND(AV147="Casi Seguro",AW147="Insignificante"),("ALTA"),IF(AND(AV147="Casi Seguro",AW147="Menor"),("ALTA"),IF(AND(AV147="Casi Seguro",AW147="Moderado"),("EXTREMA"),IF(AND(AV147="Casi Seguro",AW147="Mayor"),("EXTREMA"),IF(AW147="Catastrófico","EXTREMA","VALORAR")))))))))))))))))))))</f>
        <v>VALORAR</v>
      </c>
      <c r="AY147" s="261" t="s">
        <v>314</v>
      </c>
      <c r="AZ147" s="228"/>
      <c r="BA147" s="229"/>
      <c r="BB147" s="216"/>
      <c r="BC147" s="216"/>
      <c r="BD147" s="230"/>
      <c r="BE147" s="230"/>
      <c r="BF147" s="230"/>
      <c r="BG147" s="227"/>
      <c r="BH147" s="276"/>
      <c r="BI147" s="216"/>
      <c r="BJ147" s="216"/>
      <c r="BK147" s="216"/>
      <c r="BL147" s="216"/>
      <c r="BM147" s="216"/>
      <c r="BN147" s="216"/>
      <c r="BO147" s="216"/>
      <c r="BP147" s="216"/>
      <c r="BQ147" s="216"/>
      <c r="BR147" s="216"/>
      <c r="BS147" s="216"/>
      <c r="BT147" s="216"/>
      <c r="BU147" s="216"/>
      <c r="BV147" s="216"/>
      <c r="BW147" s="216"/>
      <c r="BX147" s="216"/>
      <c r="BY147" s="216"/>
      <c r="BZ147" s="216"/>
      <c r="CA147" s="216"/>
      <c r="CB147" s="216"/>
      <c r="CC147" s="216"/>
      <c r="CD147" s="216"/>
      <c r="CE147" s="216"/>
      <c r="CF147" s="216"/>
      <c r="CG147" s="216"/>
      <c r="CH147" s="216"/>
      <c r="CI147" s="216"/>
      <c r="CJ147" s="216"/>
      <c r="CK147" s="216"/>
      <c r="CL147" s="216"/>
    </row>
    <row r="148" spans="1:90" s="231" customFormat="1" ht="14.5" hidden="1" customHeight="1">
      <c r="A148" s="262"/>
      <c r="B148" s="277"/>
      <c r="C148" s="278"/>
      <c r="D148" s="278"/>
      <c r="E148" s="278"/>
      <c r="F148" s="278"/>
      <c r="G148" s="279"/>
      <c r="H148" s="276"/>
      <c r="I148" s="276"/>
      <c r="J148" s="276"/>
      <c r="K148" s="276"/>
      <c r="L148" s="276"/>
      <c r="M148" s="276"/>
      <c r="N148" s="276"/>
      <c r="O148" s="266"/>
      <c r="P148" s="266"/>
      <c r="Q148" s="266"/>
      <c r="R148" s="266"/>
      <c r="S148" s="267"/>
      <c r="T148" s="268"/>
      <c r="U148" s="269"/>
      <c r="V148" s="270"/>
      <c r="W148" s="271"/>
      <c r="X148" s="268"/>
      <c r="Y148" s="272"/>
      <c r="Z148" s="273"/>
      <c r="AA148" s="273"/>
      <c r="AB148" s="274"/>
      <c r="AC148" s="217">
        <v>2</v>
      </c>
      <c r="AD148" s="218"/>
      <c r="AE148" s="219"/>
      <c r="AF148" s="219"/>
      <c r="AG148" s="219"/>
      <c r="AH148" s="219"/>
      <c r="AI148" s="220" t="str">
        <f t="shared" si="128"/>
        <v/>
      </c>
      <c r="AJ148" s="221"/>
      <c r="AK148" s="221"/>
      <c r="AL148" s="222" t="str">
        <f t="shared" si="129"/>
        <v/>
      </c>
      <c r="AM148" s="221"/>
      <c r="AN148" s="221"/>
      <c r="AO148" s="221"/>
      <c r="AP148" s="223" t="str">
        <f>IF(ISBLANK(AA147),(IFERROR(IF(AND(AI147="Probabilidad",AI148="Probabilidad"),(AR147-(+AR147*AL148)),IF(AI148="Probabilidad",(T147-(+T147*AL148)),IF(AI148="Impacto",AR147,""))),""))," ")</f>
        <v/>
      </c>
      <c r="AQ148" s="224" t="str">
        <f>IF(ISBLANK(AA147),(IFERROR(IF(AP148="","",IF(AP148&lt;=0.2,"Muy Baja",IF(AP148&lt;=0.4,"Baja",IF(AP148&lt;=0.6,"Media",IF(AP148&lt;=0.8,"Alta","Muy Alta"))))),""))," ")</f>
        <v/>
      </c>
      <c r="AR148" s="223" t="str">
        <f t="shared" si="130"/>
        <v/>
      </c>
      <c r="AS148" s="225" t="str">
        <f t="shared" si="131"/>
        <v/>
      </c>
      <c r="AT148" s="223" t="str">
        <f>IFERROR(IF(AND(AI147="Impacto",AI148="Impacto"),(AT147-(+AT147*AL148)),IF(AI148="Impacto",(X147-(+X147*AL148)),IF(AI148="Probabilidad",AT147,""))),"")</f>
        <v/>
      </c>
      <c r="AU148" s="226" t="str">
        <f t="shared" si="132"/>
        <v/>
      </c>
      <c r="AV148" s="273"/>
      <c r="AW148" s="275"/>
      <c r="AX148" s="274"/>
      <c r="AY148" s="261"/>
      <c r="AZ148" s="228"/>
      <c r="BA148" s="229"/>
      <c r="BB148" s="216"/>
      <c r="BC148" s="216"/>
      <c r="BD148" s="230"/>
      <c r="BE148" s="230"/>
      <c r="BF148" s="230"/>
      <c r="BG148" s="227"/>
      <c r="BH148" s="276"/>
      <c r="BI148" s="216"/>
      <c r="BJ148" s="216"/>
      <c r="BK148" s="216"/>
      <c r="BL148" s="216"/>
      <c r="BM148" s="216"/>
      <c r="BN148" s="216"/>
      <c r="BO148" s="216"/>
      <c r="BP148" s="216"/>
      <c r="BQ148" s="216"/>
      <c r="BR148" s="216"/>
      <c r="BS148" s="216"/>
      <c r="BT148" s="216"/>
      <c r="BU148" s="216"/>
      <c r="BV148" s="216"/>
      <c r="BW148" s="216"/>
      <c r="BX148" s="216"/>
      <c r="BY148" s="216"/>
      <c r="BZ148" s="216"/>
      <c r="CA148" s="216"/>
      <c r="CB148" s="216"/>
      <c r="CC148" s="216"/>
      <c r="CD148" s="216"/>
      <c r="CE148" s="216"/>
      <c r="CF148" s="216"/>
      <c r="CG148" s="216"/>
      <c r="CH148" s="216"/>
      <c r="CI148" s="216"/>
      <c r="CJ148" s="216"/>
      <c r="CK148" s="216"/>
      <c r="CL148" s="216"/>
    </row>
    <row r="149" spans="1:90" s="231" customFormat="1" ht="14.5" hidden="1" customHeight="1">
      <c r="A149" s="262"/>
      <c r="B149" s="277"/>
      <c r="C149" s="278"/>
      <c r="D149" s="278"/>
      <c r="E149" s="278"/>
      <c r="F149" s="278"/>
      <c r="G149" s="279"/>
      <c r="H149" s="276"/>
      <c r="I149" s="276"/>
      <c r="J149" s="276"/>
      <c r="K149" s="276"/>
      <c r="L149" s="276"/>
      <c r="M149" s="276"/>
      <c r="N149" s="276"/>
      <c r="O149" s="266"/>
      <c r="P149" s="266"/>
      <c r="Q149" s="266"/>
      <c r="R149" s="266"/>
      <c r="S149" s="267"/>
      <c r="T149" s="268"/>
      <c r="U149" s="269"/>
      <c r="V149" s="270"/>
      <c r="W149" s="271"/>
      <c r="X149" s="268"/>
      <c r="Y149" s="272"/>
      <c r="Z149" s="273"/>
      <c r="AA149" s="273"/>
      <c r="AB149" s="274"/>
      <c r="AC149" s="217">
        <v>3</v>
      </c>
      <c r="AD149" s="218"/>
      <c r="AE149" s="219"/>
      <c r="AF149" s="219"/>
      <c r="AG149" s="219"/>
      <c r="AH149" s="219"/>
      <c r="AI149" s="220" t="str">
        <f t="shared" si="128"/>
        <v/>
      </c>
      <c r="AJ149" s="221"/>
      <c r="AK149" s="221"/>
      <c r="AL149" s="222" t="str">
        <f t="shared" si="129"/>
        <v/>
      </c>
      <c r="AM149" s="221"/>
      <c r="AN149" s="221"/>
      <c r="AO149" s="221"/>
      <c r="AP149" s="223" t="str">
        <f>IF(ISBLANK(AA147),(IFERROR(IF(AND(AI148="Probabilidad",AI149="Probabilidad"),(AR148-(+AR148*AL149)),IF(AND(AI148="Impacto",AI149="Probabilidad"),(AR147-(+AR147*AL149)),IF(AI149="Impacto",AR148,""))),""))," ")</f>
        <v/>
      </c>
      <c r="AQ149" s="224" t="str">
        <f>IF(ISBLANK(AA147),(IFERROR(IF(AP149="","",IF(AP149&lt;=0.2,"Muy Baja",IF(AP149&lt;=0.4,"Baja",IF(AP149&lt;=0.6,"Media",IF(AP149&lt;=0.8,"Alta","Muy Alta"))))),""))," ")</f>
        <v/>
      </c>
      <c r="AR149" s="223" t="str">
        <f t="shared" si="130"/>
        <v/>
      </c>
      <c r="AS149" s="225" t="str">
        <f t="shared" si="131"/>
        <v/>
      </c>
      <c r="AT149" s="223" t="str">
        <f>IFERROR(IF(AND(AI148="Impacto",AI149="Impacto"),(AT148-(+AT148*AL149)),IF(AND(AI148="Probabilidad",AI149="Impacto"),(AT147-(+AT147*AL149)),IF(AI149="Probabilidad",AT148,""))),"")</f>
        <v/>
      </c>
      <c r="AU149" s="226" t="str">
        <f t="shared" si="132"/>
        <v/>
      </c>
      <c r="AV149" s="273"/>
      <c r="AW149" s="275"/>
      <c r="AX149" s="274"/>
      <c r="AY149" s="261"/>
      <c r="AZ149" s="228"/>
      <c r="BA149" s="229"/>
      <c r="BB149" s="216"/>
      <c r="BC149" s="216"/>
      <c r="BD149" s="230"/>
      <c r="BE149" s="230"/>
      <c r="BF149" s="230"/>
      <c r="BG149" s="227"/>
      <c r="BH149" s="276"/>
      <c r="BI149" s="216"/>
      <c r="BJ149" s="216"/>
      <c r="BK149" s="216"/>
      <c r="BL149" s="216"/>
      <c r="BM149" s="216"/>
      <c r="BN149" s="216"/>
      <c r="BO149" s="216"/>
      <c r="BP149" s="216"/>
      <c r="BQ149" s="216"/>
      <c r="BR149" s="216"/>
      <c r="BS149" s="216"/>
      <c r="BT149" s="216"/>
      <c r="BU149" s="216"/>
      <c r="BV149" s="216"/>
      <c r="BW149" s="216"/>
      <c r="BX149" s="216"/>
      <c r="BY149" s="216"/>
      <c r="BZ149" s="216"/>
      <c r="CA149" s="216"/>
      <c r="CB149" s="216"/>
      <c r="CC149" s="216"/>
      <c r="CD149" s="216"/>
      <c r="CE149" s="216"/>
      <c r="CF149" s="216"/>
      <c r="CG149" s="216"/>
      <c r="CH149" s="216"/>
      <c r="CI149" s="216"/>
      <c r="CJ149" s="216"/>
      <c r="CK149" s="216"/>
      <c r="CL149" s="216"/>
    </row>
    <row r="150" spans="1:90" s="231" customFormat="1" ht="14.5" hidden="1" customHeight="1">
      <c r="A150" s="262"/>
      <c r="B150" s="277"/>
      <c r="C150" s="278"/>
      <c r="D150" s="278"/>
      <c r="E150" s="278"/>
      <c r="F150" s="278"/>
      <c r="G150" s="279"/>
      <c r="H150" s="276"/>
      <c r="I150" s="276"/>
      <c r="J150" s="276"/>
      <c r="K150" s="276"/>
      <c r="L150" s="276"/>
      <c r="M150" s="276"/>
      <c r="N150" s="276"/>
      <c r="O150" s="266"/>
      <c r="P150" s="266"/>
      <c r="Q150" s="266"/>
      <c r="R150" s="266"/>
      <c r="S150" s="267"/>
      <c r="T150" s="268"/>
      <c r="U150" s="269"/>
      <c r="V150" s="270"/>
      <c r="W150" s="271"/>
      <c r="X150" s="268"/>
      <c r="Y150" s="272"/>
      <c r="Z150" s="273"/>
      <c r="AA150" s="273"/>
      <c r="AB150" s="274"/>
      <c r="AC150" s="217">
        <v>4</v>
      </c>
      <c r="AD150" s="218"/>
      <c r="AE150" s="219"/>
      <c r="AF150" s="219"/>
      <c r="AG150" s="219"/>
      <c r="AH150" s="219"/>
      <c r="AI150" s="220" t="str">
        <f t="shared" si="128"/>
        <v/>
      </c>
      <c r="AJ150" s="221"/>
      <c r="AK150" s="221"/>
      <c r="AL150" s="222" t="str">
        <f t="shared" si="129"/>
        <v/>
      </c>
      <c r="AM150" s="221"/>
      <c r="AN150" s="221"/>
      <c r="AO150" s="221"/>
      <c r="AP150" s="223" t="str">
        <f>IF(ISBLANK(AA147),(IFERROR(IF(AND(AI149="Probabilidad",AI150="Probabilidad"),(AR149-(+AR149*AL150)),IF(AND(AI149="Impacto",AI150="Probabilidad"),(AR148-(+AR148*AL150)),IF(AI150="Impacto",AR149,""))),""))," ")</f>
        <v/>
      </c>
      <c r="AQ150" s="224" t="str">
        <f>IF(ISBLANK(AA147),(IFERROR(IF(AP150="","",IF(AP150&lt;=0.2,"Muy Baja",IF(AP150&lt;=0.4,"Baja",IF(AP150&lt;=0.6,"Media",IF(AP150&lt;=0.8,"Alta","Muy Alta"))))),""))," ")</f>
        <v/>
      </c>
      <c r="AR150" s="223" t="str">
        <f t="shared" si="130"/>
        <v/>
      </c>
      <c r="AS150" s="225" t="str">
        <f t="shared" si="131"/>
        <v/>
      </c>
      <c r="AT150" s="223" t="str">
        <f>IFERROR(IF(AND(AI149="Impacto",AI150="Impacto"),(AT149-(+AT149*AL150)),IF(AND(AI149="Probabilidad",AI150="Impacto"),(AT148-(+AT148*AL150)),IF(AI150="Probabilidad",AT149,""))),"")</f>
        <v/>
      </c>
      <c r="AU150" s="226" t="str">
        <f t="shared" si="132"/>
        <v/>
      </c>
      <c r="AV150" s="273"/>
      <c r="AW150" s="275"/>
      <c r="AX150" s="274"/>
      <c r="AY150" s="261"/>
      <c r="AZ150" s="228"/>
      <c r="BA150" s="229"/>
      <c r="BB150" s="216"/>
      <c r="BC150" s="216"/>
      <c r="BD150" s="230"/>
      <c r="BE150" s="230"/>
      <c r="BF150" s="230"/>
      <c r="BG150" s="227"/>
      <c r="BH150" s="276"/>
      <c r="BI150" s="216"/>
      <c r="BJ150" s="216"/>
      <c r="BK150" s="216"/>
      <c r="BL150" s="216"/>
      <c r="BM150" s="216"/>
      <c r="BN150" s="216"/>
      <c r="BO150" s="216"/>
      <c r="BP150" s="216"/>
      <c r="BQ150" s="216"/>
      <c r="BR150" s="216"/>
      <c r="BS150" s="216"/>
      <c r="BT150" s="216"/>
      <c r="BU150" s="216"/>
      <c r="BV150" s="216"/>
      <c r="BW150" s="216"/>
      <c r="BX150" s="216"/>
      <c r="BY150" s="216"/>
      <c r="BZ150" s="216"/>
      <c r="CA150" s="216"/>
      <c r="CB150" s="216"/>
      <c r="CC150" s="216"/>
      <c r="CD150" s="216"/>
      <c r="CE150" s="216"/>
      <c r="CF150" s="216"/>
      <c r="CG150" s="216"/>
      <c r="CH150" s="216"/>
      <c r="CI150" s="216"/>
      <c r="CJ150" s="216"/>
      <c r="CK150" s="216"/>
      <c r="CL150" s="216"/>
    </row>
    <row r="151" spans="1:90" s="231" customFormat="1" ht="14.5" hidden="1" customHeight="1">
      <c r="A151" s="262"/>
      <c r="B151" s="277"/>
      <c r="C151" s="278"/>
      <c r="D151" s="278"/>
      <c r="E151" s="278"/>
      <c r="F151" s="278"/>
      <c r="G151" s="279"/>
      <c r="H151" s="276"/>
      <c r="I151" s="276"/>
      <c r="J151" s="276"/>
      <c r="K151" s="276"/>
      <c r="L151" s="276"/>
      <c r="M151" s="276"/>
      <c r="N151" s="276"/>
      <c r="O151" s="266"/>
      <c r="P151" s="266"/>
      <c r="Q151" s="266"/>
      <c r="R151" s="266"/>
      <c r="S151" s="267"/>
      <c r="T151" s="268"/>
      <c r="U151" s="269"/>
      <c r="V151" s="270"/>
      <c r="W151" s="271"/>
      <c r="X151" s="268"/>
      <c r="Y151" s="272"/>
      <c r="Z151" s="273"/>
      <c r="AA151" s="273"/>
      <c r="AB151" s="274"/>
      <c r="AC151" s="217">
        <v>5</v>
      </c>
      <c r="AD151" s="218"/>
      <c r="AE151" s="219"/>
      <c r="AF151" s="219"/>
      <c r="AG151" s="219"/>
      <c r="AH151" s="219"/>
      <c r="AI151" s="220" t="str">
        <f t="shared" si="128"/>
        <v/>
      </c>
      <c r="AJ151" s="221"/>
      <c r="AK151" s="221"/>
      <c r="AL151" s="222" t="str">
        <f t="shared" si="129"/>
        <v/>
      </c>
      <c r="AM151" s="221"/>
      <c r="AN151" s="221"/>
      <c r="AO151" s="221"/>
      <c r="AP151" s="223" t="str">
        <f>IF(ISBLANK(AA147),(IFERROR(IF(AND(AI150="Probabilidad",AI151="Probabilidad"),(AR150-(+AR150*AL151)),IF(AND(AI150="Impacto",AI151="Probabilidad"),(AR149-(+AR149*AL151)),IF(AI151="Impacto",AR150,""))),""))," ")</f>
        <v/>
      </c>
      <c r="AQ151" s="224" t="str">
        <f>IF(ISBLANK(AA147),(IFERROR(IF(AP151="","",IF(AP151&lt;=0.2,"Muy Baja",IF(AP151&lt;=0.4,"Baja",IF(AP151&lt;=0.6,"Media",IF(AP151&lt;=0.8,"Alta","Muy Alta"))))),""))," ")</f>
        <v/>
      </c>
      <c r="AR151" s="223" t="str">
        <f t="shared" si="130"/>
        <v/>
      </c>
      <c r="AS151" s="225" t="str">
        <f t="shared" si="131"/>
        <v/>
      </c>
      <c r="AT151" s="223" t="str">
        <f>IFERROR(IF(AND(AI150="Impacto",AI151="Impacto"),(AT150-(+AT150*AL151)),IF(AND(AI150="Probabilidad",AI151="Impacto"),(AT149-(+AT149*AL151)),IF(AI151="Probabilidad",AT150,""))),"")</f>
        <v/>
      </c>
      <c r="AU151" s="226" t="str">
        <f t="shared" si="132"/>
        <v/>
      </c>
      <c r="AV151" s="273"/>
      <c r="AW151" s="275"/>
      <c r="AX151" s="274"/>
      <c r="AY151" s="261"/>
      <c r="AZ151" s="228"/>
      <c r="BA151" s="229"/>
      <c r="BB151" s="216"/>
      <c r="BC151" s="216"/>
      <c r="BD151" s="230"/>
      <c r="BE151" s="230"/>
      <c r="BF151" s="230"/>
      <c r="BG151" s="227"/>
      <c r="BH151" s="276"/>
      <c r="BI151" s="216"/>
      <c r="BJ151" s="216"/>
      <c r="BK151" s="216"/>
      <c r="BL151" s="216"/>
      <c r="BM151" s="216"/>
      <c r="BN151" s="216"/>
      <c r="BO151" s="216"/>
      <c r="BP151" s="216"/>
      <c r="BQ151" s="216"/>
      <c r="BR151" s="216"/>
      <c r="BS151" s="216"/>
      <c r="BT151" s="216"/>
      <c r="BU151" s="216"/>
      <c r="BV151" s="216"/>
      <c r="BW151" s="216"/>
      <c r="BX151" s="216"/>
      <c r="BY151" s="216"/>
      <c r="BZ151" s="216"/>
      <c r="CA151" s="216"/>
      <c r="CB151" s="216"/>
      <c r="CC151" s="216"/>
      <c r="CD151" s="216"/>
      <c r="CE151" s="216"/>
      <c r="CF151" s="216"/>
      <c r="CG151" s="216"/>
      <c r="CH151" s="216"/>
      <c r="CI151" s="216"/>
      <c r="CJ151" s="216"/>
      <c r="CK151" s="216"/>
      <c r="CL151" s="216"/>
    </row>
    <row r="152" spans="1:90" s="231" customFormat="1" ht="14.5" hidden="1" customHeight="1">
      <c r="A152" s="262"/>
      <c r="B152" s="277"/>
      <c r="C152" s="278"/>
      <c r="D152" s="278"/>
      <c r="E152" s="278"/>
      <c r="F152" s="278"/>
      <c r="G152" s="279"/>
      <c r="H152" s="276"/>
      <c r="I152" s="276"/>
      <c r="J152" s="276"/>
      <c r="K152" s="276"/>
      <c r="L152" s="276"/>
      <c r="M152" s="276"/>
      <c r="N152" s="276"/>
      <c r="O152" s="266"/>
      <c r="P152" s="266"/>
      <c r="Q152" s="266"/>
      <c r="R152" s="266"/>
      <c r="S152" s="267"/>
      <c r="T152" s="268"/>
      <c r="U152" s="269"/>
      <c r="V152" s="270"/>
      <c r="W152" s="271"/>
      <c r="X152" s="268"/>
      <c r="Y152" s="272"/>
      <c r="Z152" s="273"/>
      <c r="AA152" s="273"/>
      <c r="AB152" s="274"/>
      <c r="AC152" s="217">
        <v>6</v>
      </c>
      <c r="AD152" s="218"/>
      <c r="AE152" s="219"/>
      <c r="AF152" s="219"/>
      <c r="AG152" s="219"/>
      <c r="AH152" s="219"/>
      <c r="AI152" s="220" t="str">
        <f t="shared" si="128"/>
        <v/>
      </c>
      <c r="AJ152" s="221"/>
      <c r="AK152" s="221"/>
      <c r="AL152" s="222" t="str">
        <f t="shared" si="129"/>
        <v/>
      </c>
      <c r="AM152" s="221"/>
      <c r="AN152" s="221"/>
      <c r="AO152" s="221"/>
      <c r="AP152" s="223" t="str">
        <f>IF(ISBLANK(AA147),(IFERROR(IF(AND(AI150="Probabilidad",AI152="Probabilidad"),(AR150-(+AR150*AL152)),IF(AND(AI150="Impacto",AI152="Probabilidad"),(AR149-(+AR149*AL152)),IF(AI152="Impacto",AR150,""))),""))," ")</f>
        <v/>
      </c>
      <c r="AQ152" s="224" t="str">
        <f>IF(ISBLANK(AA147),(IFERROR(IF(AP152="","",IF(AP152&lt;=0.2,"Muy Baja",IF(AP152&lt;=0.4,"Baja",IF(AP152&lt;=0.6,"Media",IF(AP152&lt;=0.8,"Alta","Muy Alta"))))),"")), " ")</f>
        <v/>
      </c>
      <c r="AR152" s="223" t="str">
        <f t="shared" si="130"/>
        <v/>
      </c>
      <c r="AS152" s="225" t="str">
        <f t="shared" si="131"/>
        <v/>
      </c>
      <c r="AT152" s="223" t="str">
        <f>IFERROR(IF(AND(AI151="Impacto",AI152="Impacto"),(AT150-(+AT151*AL152)),IF(AND(AI150="Probabilidad",AI152="Impacto"),(AT149-(+AT149*AL152)),IF(AI152="Probabilidad",AT150,""))),"")</f>
        <v/>
      </c>
      <c r="AU152" s="226" t="str">
        <f t="shared" si="132"/>
        <v/>
      </c>
      <c r="AV152" s="273"/>
      <c r="AW152" s="275"/>
      <c r="AX152" s="274"/>
      <c r="AY152" s="261"/>
      <c r="AZ152" s="228"/>
      <c r="BA152" s="229"/>
      <c r="BB152" s="216"/>
      <c r="BC152" s="216"/>
      <c r="BD152" s="230"/>
      <c r="BE152" s="230"/>
      <c r="BF152" s="230"/>
      <c r="BG152" s="227"/>
      <c r="BH152" s="276"/>
      <c r="BI152" s="216"/>
      <c r="BJ152" s="216"/>
      <c r="BK152" s="216"/>
      <c r="BL152" s="216"/>
      <c r="BM152" s="216"/>
      <c r="BN152" s="216"/>
      <c r="BO152" s="216"/>
      <c r="BP152" s="216"/>
      <c r="BQ152" s="216"/>
      <c r="BR152" s="216"/>
      <c r="BS152" s="216"/>
      <c r="BT152" s="216"/>
      <c r="BU152" s="216"/>
      <c r="BV152" s="216"/>
      <c r="BW152" s="216"/>
      <c r="BX152" s="216"/>
      <c r="BY152" s="216"/>
      <c r="BZ152" s="216"/>
      <c r="CA152" s="216"/>
      <c r="CB152" s="216"/>
      <c r="CC152" s="216"/>
      <c r="CD152" s="216"/>
      <c r="CE152" s="216"/>
      <c r="CF152" s="216"/>
      <c r="CG152" s="216"/>
      <c r="CH152" s="216"/>
      <c r="CI152" s="216"/>
      <c r="CJ152" s="216"/>
      <c r="CK152" s="216"/>
      <c r="CL152" s="216"/>
    </row>
    <row r="153" spans="1:90" s="231" customFormat="1" ht="71" customHeight="1">
      <c r="A153" s="262">
        <v>25</v>
      </c>
      <c r="B153" s="277" t="s">
        <v>1066</v>
      </c>
      <c r="C153" s="278" t="s">
        <v>1067</v>
      </c>
      <c r="D153" s="278"/>
      <c r="E153" s="278"/>
      <c r="F153" s="278" t="s">
        <v>1481</v>
      </c>
      <c r="G153" s="279" t="str">
        <f t="shared" ref="G153" si="139">+K153</f>
        <v>Posibilidad de trámites y/o servicios internos y externos del Subproceso de atención y tramite de Quejas en beneficio propio o de terceros.</v>
      </c>
      <c r="H153" s="276" t="s">
        <v>224</v>
      </c>
      <c r="I153" s="276"/>
      <c r="J153" s="276" t="s">
        <v>1250</v>
      </c>
      <c r="K153" s="276" t="s">
        <v>1257</v>
      </c>
      <c r="L153" s="276" t="s">
        <v>1406</v>
      </c>
      <c r="M153" s="276" t="s">
        <v>227</v>
      </c>
      <c r="N153" s="276"/>
      <c r="O153" s="266"/>
      <c r="P153" s="266"/>
      <c r="Q153" s="266"/>
      <c r="R153" s="266"/>
      <c r="S153" s="267" t="str">
        <f t="shared" ref="S153" si="140">IF(ISBLANK(Z153),(IF(N153&lt;=0,"",IF(N153&lt;=2,"Muy Baja",IF(N153&lt;=24,"Baja",IF(N153&lt;=500,"Media",IF(N153&lt;=5000,"Alta","Muy Alta"))))))," ")</f>
        <v xml:space="preserve"> </v>
      </c>
      <c r="T153" s="268" t="str">
        <f t="shared" ref="T153" si="141">IF(ISBLANK(Z153),(IF(S153="","",IF(S153="Muy Baja",20%,IF(S153="Baja",40%,IF(S153="Media",60%,IF(S153="Alta",80%,IF(S153="Muy Alta",100%,0)))))))," ")</f>
        <v xml:space="preserve"> </v>
      </c>
      <c r="U153" s="269"/>
      <c r="V153" s="270" t="str">
        <f>IF(U153&gt;0,IF(NOT(ISERROR(MATCH(U153,'Listados Datos'!$N$3:$N$4,0))),'Listados Datos'!$N$6&amp;"Por favor no seleccionar este criterios de impacto (Afectación Económica o presupuestal y/o Pérdida Reputacional)",'Listados Datos'!$N$7),"")</f>
        <v/>
      </c>
      <c r="W153" s="271" t="str">
        <f>IF(OR(U153='Listados Datos'!$R$3,U153='Listados Datos'!$S$3),"Leve",IF(OR(U153='Listados Datos'!$R$4,U153='Listados Datos'!$S$4),"Menor",IF(OR(U153='Listados Datos'!$R$5,U153='Listados Datos'!$S$5),"Moderado",IF(OR(U153='Listados Datos'!$R$6,U153='Listados Datos'!$S$6),"Mayor",IF(OR(U153='Listados Datos'!$R$7,U153='Listados Datos'!$S$7),"Catastrófico","")))))</f>
        <v/>
      </c>
      <c r="X153" s="268" t="str">
        <f>IF(W153="","",IF(W153="Leve",20%,IF(W153="Menor",40%,IF(W153="Moderado",60%,IF(W153="Mayor",80%,IF(W153="Catastrófico",100%,0))))))</f>
        <v/>
      </c>
      <c r="Y153" s="272" t="str">
        <f>IF(OR(AND(S153="Muy Baja",W153="Leve"),AND(S153="Muy Baja",W153="Menor"),AND(S153="Baja",W153="Leve")),"Bajo",IF(OR(AND(S153="Muy baja",W153="Moderado"),AND(S153="Baja",W153="Menor"),AND(S153="Baja",W153="Moderado"),AND(S153="Media",W153="Leve"),AND(S153="Media",W153="Menor"),AND(S153="Media",W153="Moderado"),AND(S153="Alta",W153="Leve"),AND(S153="Alta",W153="Menor")),"Moderado",IF(OR(AND(S153="Muy Baja",W153="Mayor"),AND(S153="Baja",W153="Mayor"),AND(S153="Media",W153="Mayor"),AND(S153="Alta",W153="Moderado"),AND(S153="Alta",W153="Mayor"),AND(S153="Muy Alta",W153="Leve"),AND(S153="Muy Alta",W153="Menor"),AND(S153="Muy Alta",W153="Moderado"),AND(S153="Muy Alta",W153="Mayor")),"Alto",IF(OR(AND(S153="Muy Baja",W153="Catastrófico"),AND(S153="Baja",W153="Catastrófico"),AND(S153="Media",W153="Catastrófico"),AND(S153="Alta",W153="Catastrófico"),AND(S153="Muy Alta",W153="Catastrófico")),"Extremo",""))))</f>
        <v/>
      </c>
      <c r="Z153" s="273" t="s">
        <v>327</v>
      </c>
      <c r="AA153" s="273" t="s">
        <v>11</v>
      </c>
      <c r="AB153" s="274" t="str">
        <f t="shared" ref="AB153" si="142">IF(AND(Z153="Rara Vez",AA153="Insignificante"),("BAJA"),IF(AND(Z153="Rara Vez",AA153="Menor"),("BAJA"),IF(AND(Z153="Rara Vez",AA153="Moderado"),("MODERADA"),IF(AND(Z153="Rara Vez",AA153="Mayor"),("ALTA"),IF(AND(Z153="Improbable",AA153="Insignificante"),("BAJA"),IF(AND(Z153="Improbable",AA153="Menor"),("BAJA"),IF(AND(Z153="Improbable",AA153="Moderado"),("MODERADA"),IF(AND(Z153="Improbable",AA153="Mayor"),("ALTA"),IF(AND(Z153="Posible",AA153="Insignificante"),("BAJA"),IF(AND(Z153="Posible",AA153="Menor"),("MODERADA"),IF(AND(Z153="Posible",AA153="Moderado"),("ALTA"),IF(AND(Z153="Posible",AA153="Mayor"),("EXTREMA"),IF(AND(Z153="Probable",AA153="Insignificante"),("MODERADA"),IF(AND(Z153="Probable",AA153="Menor"),("ALTA"),IF(AND(Z153="Probable",AA153="Moderado"),("ALTA"),IF(AND(Z153="Probable",AA153="Mayor"),("EXTREMA"),IF(AND(Z153="Casi Seguro",AA153="Insignificante"),("ALTA"),IF(AND(Z153="Casi Seguro",AA153="Menor"),("ALTA"),IF(AND(Z153="Casi Seguro",AA153="Moderado"),("EXTREMA"),IF(AND(Z153="Casi Seguro",AA153="Mayor"),("EXTREMA"),IF(AA153="Catastrófico","EXTREMA","VALORAR")))))))))))))))))))))</f>
        <v>ALTA</v>
      </c>
      <c r="AC153" s="217">
        <v>1</v>
      </c>
      <c r="AD153" s="218"/>
      <c r="AE153" s="219" t="s">
        <v>1258</v>
      </c>
      <c r="AF153" s="219" t="s">
        <v>1253</v>
      </c>
      <c r="AG153" s="219" t="s">
        <v>938</v>
      </c>
      <c r="AH153" s="219"/>
      <c r="AI153" s="220" t="str">
        <f t="shared" ref="AI153:AI158" si="143">IF(OR(AJ153="Preventivo",AJ153="Detectivo"),"Probabilidad",IF(AJ153="Correctivo","Impacto",""))</f>
        <v>Probabilidad</v>
      </c>
      <c r="AJ153" s="221" t="s">
        <v>292</v>
      </c>
      <c r="AK153" s="221" t="s">
        <v>297</v>
      </c>
      <c r="AL153" s="222" t="str">
        <f t="shared" ref="AL153:AL158" si="144">IF(AND(AJ153="Preventivo",AK153="Automático"),"50%",IF(AND(AJ153="Preventivo",AK153="Manual"),"40%",IF(AND(AJ153="Detectivo",AK153="Automático"),"40%",IF(AND(AJ153="Detectivo",AK153="Manual"),"30%",IF(AND(AJ153="Correctivo",AK153="Automático"),"35%",IF(AND(AJ153="Correctivo",AK153="Manual"),"25%",""))))))</f>
        <v>40%</v>
      </c>
      <c r="AM153" s="221" t="s">
        <v>301</v>
      </c>
      <c r="AN153" s="221" t="s">
        <v>305</v>
      </c>
      <c r="AO153" s="221" t="s">
        <v>308</v>
      </c>
      <c r="AP153" s="223" t="str">
        <f>IF(ISBLANK(AA153),(IFERROR(IF(AI153="Probabilidad",(T153-(+T153*AL153)),IF(AI153="Impacto",T153,"")),""))," ")</f>
        <v xml:space="preserve"> </v>
      </c>
      <c r="AQ153" s="224" t="str">
        <f>IF(ISBLANK(AA153), (IFERROR(IF(AP153="","",IF(AP153&lt;=0.2,"Muy Baja",IF(AP153&lt;=0.4,"Baja",IF(AP153&lt;=0.6,"Media",IF(AP153&lt;=0.8,"Alta","Muy Alta"))))),""))," ")</f>
        <v xml:space="preserve"> </v>
      </c>
      <c r="AR153" s="223" t="str">
        <f t="shared" ref="AR153:AR158" si="145">+AP153</f>
        <v xml:space="preserve"> </v>
      </c>
      <c r="AS153" s="225" t="str">
        <f t="shared" ref="AS153:AS158" si="146">IFERROR(IF(AT153="","",IF(AT153&lt;=0.2,"Leve",IF(AT153&lt;=0.4,"Menor",IF(AT153&lt;=0.6,"Moderado",IF(AT153&lt;=0.8,"Mayor","Catastrófico"))))),"")</f>
        <v/>
      </c>
      <c r="AT153" s="223" t="str">
        <f>IFERROR(IF(AI153="Impacto",(X153-(+X153*AL153)),IF(AI153="Probabilidad",X153,"")),"")</f>
        <v/>
      </c>
      <c r="AU153" s="226" t="str">
        <f t="shared" ref="AU153:AU158" si="147">IFERROR(IF(OR(AND(AQ153="Muy Baja",AS153="Leve"),AND(AQ153="Muy Baja",AS153="Menor"),AND(AQ153="Baja",AS153="Leve")),"Bajo",IF(OR(AND(AQ153="Muy baja",AS153="Moderado"),AND(AQ153="Baja",AS153="Menor"),AND(AQ153="Baja",AS153="Moderado"),AND(AQ153="Media",AS153="Leve"),AND(AQ153="Media",AS153="Menor"),AND(AQ153="Media",AS153="Moderado"),AND(AQ153="Alta",AS153="Leve"),AND(AQ153="Alta",AS153="Menor")),"Moderado",IF(OR(AND(AQ153="Muy Baja",AS153="Mayor"),AND(AQ153="Baja",AS153="Mayor"),AND(AQ153="Media",AS153="Mayor"),AND(AQ153="Alta",AS153="Moderado"),AND(AQ153="Alta",AS153="Mayor"),AND(AQ153="Muy Alta",AS153="Leve"),AND(AQ153="Muy Alta",AS153="Menor"),AND(AQ153="Muy Alta",AS153="Moderado"),AND(AQ153="Muy Alta",AS153="Mayor")),"Alto",IF(OR(AND(AQ153="Muy Baja",AS153="Catastrófico"),AND(AQ153="Baja",AS153="Catastrófico"),AND(AQ153="Media",AS153="Catastrófico"),AND(AQ153="Alta",AS153="Catastrófico"),AND(AQ153="Muy Alta",AS153="Catastrófico")),"Extremo","")))),"")</f>
        <v/>
      </c>
      <c r="AV153" s="273" t="s">
        <v>326</v>
      </c>
      <c r="AW153" s="275" t="str">
        <f>IF(ISBLANK(AA153), " ", AA153)</f>
        <v>Mayor</v>
      </c>
      <c r="AX153" s="274" t="str">
        <f t="shared" ref="AX153" si="148">IF(AND(AV153="Rara Vez",AW153="Insignificante"),("BAJA"),IF(AND(AV153="Rara Vez",AW153="Menor"),("BAJA"),IF(AND(AV153="Rara Vez",AW153="Moderado"),("MODERADA"),IF(AND(AV153="Rara Vez",AW153="Mayor"),("ALTA"),IF(AND(AV153="Improbable",AW153="Insignificante"),("BAJA"),IF(AND(AV153="Improbable",AW153="Menor"),("BAJA"),IF(AND(AV153="Improbable",AW153="Moderado"),("MODERADA"),IF(AND(AV153="Improbable",AW153="Mayor"),("ALTA"),IF(AND(AV153="Posible",AW153="Insignificante"),("BAJA"),IF(AND(AV153="Posible",AW153="Menor"),("MODERADA"),IF(AND(AV153="Posible",AW153="Moderado"),("ALTA"),IF(AND(AV153="Posible",AW153="Mayor"),("EXTREMA"),IF(AND(AV153="Probable",AW153="Insignificante"),("MODERADA"),IF(AND(AV153="Probable",AW153="Menor"),("ALTA"),IF(AND(AV153="Probable",AW153="Moderado"),("ALTA"),IF(AND(AV153="Probable",AW153="Mayor"),("EXTREMA"),IF(AND(AV153="Casi Seguro",AW153="Insignificante"),("ALTA"),IF(AND(AV153="Casi Seguro",AW153="Menor"),("ALTA"),IF(AND(AV153="Casi Seguro",AW153="Moderado"),("EXTREMA"),IF(AND(AV153="Casi Seguro",AW153="Mayor"),("EXTREMA"),IF(AW153="Catastrófico","EXTREMA","VALORAR")))))))))))))))))))))</f>
        <v>ALTA</v>
      </c>
      <c r="AY153" s="261" t="s">
        <v>315</v>
      </c>
      <c r="AZ153" s="228"/>
      <c r="BA153" s="229"/>
      <c r="BB153" s="216"/>
      <c r="BC153" s="216"/>
      <c r="BD153" s="230"/>
      <c r="BE153" s="230"/>
      <c r="BF153" s="230"/>
      <c r="BG153" s="227"/>
      <c r="BH153" s="276"/>
      <c r="BI153" s="216"/>
      <c r="BJ153" s="216"/>
      <c r="BK153" s="216"/>
      <c r="BL153" s="216"/>
      <c r="BM153" s="216"/>
      <c r="BN153" s="216"/>
      <c r="BO153" s="216"/>
      <c r="BP153" s="216"/>
      <c r="BQ153" s="216"/>
      <c r="BR153" s="216"/>
      <c r="BS153" s="216"/>
      <c r="BT153" s="216"/>
      <c r="BU153" s="216"/>
      <c r="BV153" s="216"/>
      <c r="BW153" s="216"/>
      <c r="BX153" s="216"/>
      <c r="BY153" s="216"/>
      <c r="BZ153" s="216"/>
      <c r="CA153" s="216"/>
      <c r="CB153" s="216"/>
      <c r="CC153" s="216"/>
      <c r="CD153" s="216"/>
      <c r="CE153" s="216"/>
      <c r="CF153" s="216"/>
      <c r="CG153" s="216"/>
      <c r="CH153" s="216"/>
      <c r="CI153" s="216"/>
      <c r="CJ153" s="216"/>
      <c r="CK153" s="216"/>
      <c r="CL153" s="216"/>
    </row>
    <row r="154" spans="1:90" s="231" customFormat="1" ht="14.5" customHeight="1">
      <c r="A154" s="262"/>
      <c r="B154" s="277"/>
      <c r="C154" s="278"/>
      <c r="D154" s="278"/>
      <c r="E154" s="278"/>
      <c r="F154" s="278"/>
      <c r="G154" s="279"/>
      <c r="H154" s="276"/>
      <c r="I154" s="276"/>
      <c r="J154" s="276"/>
      <c r="K154" s="276"/>
      <c r="L154" s="276"/>
      <c r="M154" s="276"/>
      <c r="N154" s="276"/>
      <c r="O154" s="266"/>
      <c r="P154" s="266"/>
      <c r="Q154" s="266"/>
      <c r="R154" s="266"/>
      <c r="S154" s="267"/>
      <c r="T154" s="268"/>
      <c r="U154" s="269"/>
      <c r="V154" s="270"/>
      <c r="W154" s="271"/>
      <c r="X154" s="268"/>
      <c r="Y154" s="272"/>
      <c r="Z154" s="273"/>
      <c r="AA154" s="273"/>
      <c r="AB154" s="274"/>
      <c r="AC154" s="217">
        <v>2</v>
      </c>
      <c r="AD154" s="218"/>
      <c r="AE154" s="219"/>
      <c r="AF154" s="219"/>
      <c r="AG154" s="219"/>
      <c r="AH154" s="219"/>
      <c r="AI154" s="220" t="str">
        <f t="shared" si="143"/>
        <v/>
      </c>
      <c r="AJ154" s="221"/>
      <c r="AK154" s="221"/>
      <c r="AL154" s="222" t="str">
        <f t="shared" si="144"/>
        <v/>
      </c>
      <c r="AM154" s="221"/>
      <c r="AN154" s="221"/>
      <c r="AO154" s="221"/>
      <c r="AP154" s="223" t="str">
        <f>IF(ISBLANK(AA153),(IFERROR(IF(AND(AI153="Probabilidad",AI154="Probabilidad"),(AR153-(+AR153*AL154)),IF(AI154="Probabilidad",(T153-(+T153*AL154)),IF(AI154="Impacto",AR153,""))),""))," ")</f>
        <v xml:space="preserve"> </v>
      </c>
      <c r="AQ154" s="224" t="str">
        <f>IF(ISBLANK(AA153),(IFERROR(IF(AP154="","",IF(AP154&lt;=0.2,"Muy Baja",IF(AP154&lt;=0.4,"Baja",IF(AP154&lt;=0.6,"Media",IF(AP154&lt;=0.8,"Alta","Muy Alta"))))),""))," ")</f>
        <v xml:space="preserve"> </v>
      </c>
      <c r="AR154" s="223" t="str">
        <f t="shared" si="145"/>
        <v xml:space="preserve"> </v>
      </c>
      <c r="AS154" s="225" t="str">
        <f t="shared" si="146"/>
        <v/>
      </c>
      <c r="AT154" s="223" t="str">
        <f>IFERROR(IF(AND(AI153="Impacto",AI154="Impacto"),(AT153-(+AT153*AL154)),IF(AI154="Impacto",(X153-(+X153*AL154)),IF(AI154="Probabilidad",AT153,""))),"")</f>
        <v/>
      </c>
      <c r="AU154" s="226" t="str">
        <f t="shared" si="147"/>
        <v/>
      </c>
      <c r="AV154" s="273"/>
      <c r="AW154" s="275"/>
      <c r="AX154" s="274"/>
      <c r="AY154" s="261"/>
      <c r="AZ154" s="228"/>
      <c r="BA154" s="229"/>
      <c r="BB154" s="216"/>
      <c r="BC154" s="216"/>
      <c r="BD154" s="230"/>
      <c r="BE154" s="230"/>
      <c r="BF154" s="230"/>
      <c r="BG154" s="227"/>
      <c r="BH154" s="276"/>
      <c r="BI154" s="216"/>
      <c r="BJ154" s="216"/>
      <c r="BK154" s="216"/>
      <c r="BL154" s="216"/>
      <c r="BM154" s="216"/>
      <c r="BN154" s="216"/>
      <c r="BO154" s="216"/>
      <c r="BP154" s="216"/>
      <c r="BQ154" s="216"/>
      <c r="BR154" s="216"/>
      <c r="BS154" s="216"/>
      <c r="BT154" s="216"/>
      <c r="BU154" s="216"/>
      <c r="BV154" s="216"/>
      <c r="BW154" s="216"/>
      <c r="BX154" s="216"/>
      <c r="BY154" s="216"/>
      <c r="BZ154" s="216"/>
      <c r="CA154" s="216"/>
      <c r="CB154" s="216"/>
      <c r="CC154" s="216"/>
      <c r="CD154" s="216"/>
      <c r="CE154" s="216"/>
      <c r="CF154" s="216"/>
      <c r="CG154" s="216"/>
      <c r="CH154" s="216"/>
      <c r="CI154" s="216"/>
      <c r="CJ154" s="216"/>
      <c r="CK154" s="216"/>
      <c r="CL154" s="216"/>
    </row>
    <row r="155" spans="1:90" s="231" customFormat="1" ht="14.5" customHeight="1">
      <c r="A155" s="262"/>
      <c r="B155" s="277"/>
      <c r="C155" s="278"/>
      <c r="D155" s="278"/>
      <c r="E155" s="278"/>
      <c r="F155" s="278"/>
      <c r="G155" s="279"/>
      <c r="H155" s="276"/>
      <c r="I155" s="276"/>
      <c r="J155" s="276"/>
      <c r="K155" s="276"/>
      <c r="L155" s="276"/>
      <c r="M155" s="276"/>
      <c r="N155" s="276"/>
      <c r="O155" s="266"/>
      <c r="P155" s="266"/>
      <c r="Q155" s="266"/>
      <c r="R155" s="266"/>
      <c r="S155" s="267"/>
      <c r="T155" s="268"/>
      <c r="U155" s="269"/>
      <c r="V155" s="270"/>
      <c r="W155" s="271"/>
      <c r="X155" s="268"/>
      <c r="Y155" s="272"/>
      <c r="Z155" s="273"/>
      <c r="AA155" s="273"/>
      <c r="AB155" s="274"/>
      <c r="AC155" s="217">
        <v>3</v>
      </c>
      <c r="AD155" s="218"/>
      <c r="AE155" s="219"/>
      <c r="AF155" s="219"/>
      <c r="AG155" s="219"/>
      <c r="AH155" s="219"/>
      <c r="AI155" s="220" t="str">
        <f t="shared" si="143"/>
        <v/>
      </c>
      <c r="AJ155" s="221"/>
      <c r="AK155" s="221"/>
      <c r="AL155" s="222" t="str">
        <f t="shared" si="144"/>
        <v/>
      </c>
      <c r="AM155" s="221"/>
      <c r="AN155" s="221"/>
      <c r="AO155" s="221"/>
      <c r="AP155" s="223" t="str">
        <f>IF(ISBLANK(AA153),(IFERROR(IF(AND(AI154="Probabilidad",AI155="Probabilidad"),(AR154-(+AR154*AL155)),IF(AND(AI154="Impacto",AI155="Probabilidad"),(AR153-(+AR153*AL155)),IF(AI155="Impacto",AR154,""))),""))," ")</f>
        <v xml:space="preserve"> </v>
      </c>
      <c r="AQ155" s="224" t="str">
        <f>IF(ISBLANK(AA153),(IFERROR(IF(AP155="","",IF(AP155&lt;=0.2,"Muy Baja",IF(AP155&lt;=0.4,"Baja",IF(AP155&lt;=0.6,"Media",IF(AP155&lt;=0.8,"Alta","Muy Alta"))))),""))," ")</f>
        <v xml:space="preserve"> </v>
      </c>
      <c r="AR155" s="223" t="str">
        <f t="shared" si="145"/>
        <v xml:space="preserve"> </v>
      </c>
      <c r="AS155" s="225" t="str">
        <f t="shared" si="146"/>
        <v/>
      </c>
      <c r="AT155" s="223" t="str">
        <f>IFERROR(IF(AND(AI154="Impacto",AI155="Impacto"),(AT154-(+AT154*AL155)),IF(AND(AI154="Probabilidad",AI155="Impacto"),(AT153-(+AT153*AL155)),IF(AI155="Probabilidad",AT154,""))),"")</f>
        <v/>
      </c>
      <c r="AU155" s="226" t="str">
        <f t="shared" si="147"/>
        <v/>
      </c>
      <c r="AV155" s="273"/>
      <c r="AW155" s="275"/>
      <c r="AX155" s="274"/>
      <c r="AY155" s="261"/>
      <c r="AZ155" s="228"/>
      <c r="BA155" s="229"/>
      <c r="BB155" s="216"/>
      <c r="BC155" s="216"/>
      <c r="BD155" s="230"/>
      <c r="BE155" s="230"/>
      <c r="BF155" s="230"/>
      <c r="BG155" s="227"/>
      <c r="BH155" s="276"/>
      <c r="BI155" s="216"/>
      <c r="BJ155" s="216"/>
      <c r="BK155" s="216"/>
      <c r="BL155" s="216"/>
      <c r="BM155" s="216"/>
      <c r="BN155" s="216"/>
      <c r="BO155" s="216"/>
      <c r="BP155" s="216"/>
      <c r="BQ155" s="216"/>
      <c r="BR155" s="216"/>
      <c r="BS155" s="216"/>
      <c r="BT155" s="216"/>
      <c r="BU155" s="216"/>
      <c r="BV155" s="216"/>
      <c r="BW155" s="216"/>
      <c r="BX155" s="216"/>
      <c r="BY155" s="216"/>
      <c r="BZ155" s="216"/>
      <c r="CA155" s="216"/>
      <c r="CB155" s="216"/>
      <c r="CC155" s="216"/>
      <c r="CD155" s="216"/>
      <c r="CE155" s="216"/>
      <c r="CF155" s="216"/>
      <c r="CG155" s="216"/>
      <c r="CH155" s="216"/>
      <c r="CI155" s="216"/>
      <c r="CJ155" s="216"/>
      <c r="CK155" s="216"/>
      <c r="CL155" s="216"/>
    </row>
    <row r="156" spans="1:90" s="231" customFormat="1" ht="14.5" customHeight="1">
      <c r="A156" s="262"/>
      <c r="B156" s="277"/>
      <c r="C156" s="278"/>
      <c r="D156" s="278"/>
      <c r="E156" s="278"/>
      <c r="F156" s="278"/>
      <c r="G156" s="279"/>
      <c r="H156" s="276"/>
      <c r="I156" s="276"/>
      <c r="J156" s="276"/>
      <c r="K156" s="276"/>
      <c r="L156" s="276"/>
      <c r="M156" s="276"/>
      <c r="N156" s="276"/>
      <c r="O156" s="266"/>
      <c r="P156" s="266"/>
      <c r="Q156" s="266"/>
      <c r="R156" s="266"/>
      <c r="S156" s="267"/>
      <c r="T156" s="268"/>
      <c r="U156" s="269"/>
      <c r="V156" s="270"/>
      <c r="W156" s="271"/>
      <c r="X156" s="268"/>
      <c r="Y156" s="272"/>
      <c r="Z156" s="273"/>
      <c r="AA156" s="273"/>
      <c r="AB156" s="274"/>
      <c r="AC156" s="217">
        <v>4</v>
      </c>
      <c r="AD156" s="218"/>
      <c r="AE156" s="219"/>
      <c r="AF156" s="219"/>
      <c r="AG156" s="219"/>
      <c r="AH156" s="219"/>
      <c r="AI156" s="220" t="str">
        <f t="shared" si="143"/>
        <v/>
      </c>
      <c r="AJ156" s="221"/>
      <c r="AK156" s="221"/>
      <c r="AL156" s="222" t="str">
        <f t="shared" si="144"/>
        <v/>
      </c>
      <c r="AM156" s="221"/>
      <c r="AN156" s="221"/>
      <c r="AO156" s="221"/>
      <c r="AP156" s="223" t="str">
        <f>IF(ISBLANK(AA153),(IFERROR(IF(AND(AI155="Probabilidad",AI156="Probabilidad"),(AR155-(+AR155*AL156)),IF(AND(AI155="Impacto",AI156="Probabilidad"),(AR154-(+AR154*AL156)),IF(AI156="Impacto",AR155,""))),""))," ")</f>
        <v xml:space="preserve"> </v>
      </c>
      <c r="AQ156" s="224" t="str">
        <f>IF(ISBLANK(AA153),(IFERROR(IF(AP156="","",IF(AP156&lt;=0.2,"Muy Baja",IF(AP156&lt;=0.4,"Baja",IF(AP156&lt;=0.6,"Media",IF(AP156&lt;=0.8,"Alta","Muy Alta"))))),""))," ")</f>
        <v xml:space="preserve"> </v>
      </c>
      <c r="AR156" s="223" t="str">
        <f t="shared" si="145"/>
        <v xml:space="preserve"> </v>
      </c>
      <c r="AS156" s="225" t="str">
        <f t="shared" si="146"/>
        <v/>
      </c>
      <c r="AT156" s="223" t="str">
        <f>IFERROR(IF(AND(AI155="Impacto",AI156="Impacto"),(AT155-(+AT155*AL156)),IF(AND(AI155="Probabilidad",AI156="Impacto"),(AT154-(+AT154*AL156)),IF(AI156="Probabilidad",AT155,""))),"")</f>
        <v/>
      </c>
      <c r="AU156" s="226" t="str">
        <f t="shared" si="147"/>
        <v/>
      </c>
      <c r="AV156" s="273"/>
      <c r="AW156" s="275"/>
      <c r="AX156" s="274"/>
      <c r="AY156" s="261"/>
      <c r="AZ156" s="228"/>
      <c r="BA156" s="229"/>
      <c r="BB156" s="216"/>
      <c r="BC156" s="216"/>
      <c r="BD156" s="230"/>
      <c r="BE156" s="230"/>
      <c r="BF156" s="230"/>
      <c r="BG156" s="227"/>
      <c r="BH156" s="276"/>
      <c r="BI156" s="216"/>
      <c r="BJ156" s="216"/>
      <c r="BK156" s="216"/>
      <c r="BL156" s="216"/>
      <c r="BM156" s="216"/>
      <c r="BN156" s="216"/>
      <c r="BO156" s="216"/>
      <c r="BP156" s="216"/>
      <c r="BQ156" s="216"/>
      <c r="BR156" s="216"/>
      <c r="BS156" s="216"/>
      <c r="BT156" s="216"/>
      <c r="BU156" s="216"/>
      <c r="BV156" s="216"/>
      <c r="BW156" s="216"/>
      <c r="BX156" s="216"/>
      <c r="BY156" s="216"/>
      <c r="BZ156" s="216"/>
      <c r="CA156" s="216"/>
      <c r="CB156" s="216"/>
      <c r="CC156" s="216"/>
      <c r="CD156" s="216"/>
      <c r="CE156" s="216"/>
      <c r="CF156" s="216"/>
      <c r="CG156" s="216"/>
      <c r="CH156" s="216"/>
      <c r="CI156" s="216"/>
      <c r="CJ156" s="216"/>
      <c r="CK156" s="216"/>
      <c r="CL156" s="216"/>
    </row>
    <row r="157" spans="1:90" s="231" customFormat="1" ht="14.5" customHeight="1">
      <c r="A157" s="262"/>
      <c r="B157" s="277"/>
      <c r="C157" s="278"/>
      <c r="D157" s="278"/>
      <c r="E157" s="278"/>
      <c r="F157" s="278"/>
      <c r="G157" s="279"/>
      <c r="H157" s="276"/>
      <c r="I157" s="276"/>
      <c r="J157" s="276"/>
      <c r="K157" s="276"/>
      <c r="L157" s="276"/>
      <c r="M157" s="276"/>
      <c r="N157" s="276"/>
      <c r="O157" s="266"/>
      <c r="P157" s="266"/>
      <c r="Q157" s="266"/>
      <c r="R157" s="266"/>
      <c r="S157" s="267"/>
      <c r="T157" s="268"/>
      <c r="U157" s="269"/>
      <c r="V157" s="270"/>
      <c r="W157" s="271"/>
      <c r="X157" s="268"/>
      <c r="Y157" s="272"/>
      <c r="Z157" s="273"/>
      <c r="AA157" s="273"/>
      <c r="AB157" s="274"/>
      <c r="AC157" s="217">
        <v>5</v>
      </c>
      <c r="AD157" s="218"/>
      <c r="AE157" s="219"/>
      <c r="AF157" s="219"/>
      <c r="AG157" s="219"/>
      <c r="AH157" s="219"/>
      <c r="AI157" s="220" t="str">
        <f t="shared" si="143"/>
        <v/>
      </c>
      <c r="AJ157" s="221"/>
      <c r="AK157" s="221"/>
      <c r="AL157" s="222" t="str">
        <f t="shared" si="144"/>
        <v/>
      </c>
      <c r="AM157" s="221"/>
      <c r="AN157" s="221"/>
      <c r="AO157" s="221"/>
      <c r="AP157" s="223" t="str">
        <f>IF(ISBLANK(AA153),(IFERROR(IF(AND(AI156="Probabilidad",AI157="Probabilidad"),(AR156-(+AR156*AL157)),IF(AND(AI156="Impacto",AI157="Probabilidad"),(AR155-(+AR155*AL157)),IF(AI157="Impacto",AR156,""))),""))," ")</f>
        <v xml:space="preserve"> </v>
      </c>
      <c r="AQ157" s="224" t="str">
        <f>IF(ISBLANK(AA153),(IFERROR(IF(AP157="","",IF(AP157&lt;=0.2,"Muy Baja",IF(AP157&lt;=0.4,"Baja",IF(AP157&lt;=0.6,"Media",IF(AP157&lt;=0.8,"Alta","Muy Alta"))))),""))," ")</f>
        <v xml:space="preserve"> </v>
      </c>
      <c r="AR157" s="223" t="str">
        <f t="shared" si="145"/>
        <v xml:space="preserve"> </v>
      </c>
      <c r="AS157" s="225" t="str">
        <f t="shared" si="146"/>
        <v/>
      </c>
      <c r="AT157" s="223" t="str">
        <f>IFERROR(IF(AND(AI156="Impacto",AI157="Impacto"),(AT156-(+AT156*AL157)),IF(AND(AI156="Probabilidad",AI157="Impacto"),(AT155-(+AT155*AL157)),IF(AI157="Probabilidad",AT156,""))),"")</f>
        <v/>
      </c>
      <c r="AU157" s="226" t="str">
        <f t="shared" si="147"/>
        <v/>
      </c>
      <c r="AV157" s="273"/>
      <c r="AW157" s="275"/>
      <c r="AX157" s="274"/>
      <c r="AY157" s="261"/>
      <c r="AZ157" s="228"/>
      <c r="BA157" s="229"/>
      <c r="BB157" s="216"/>
      <c r="BC157" s="216"/>
      <c r="BD157" s="230"/>
      <c r="BE157" s="230"/>
      <c r="BF157" s="230"/>
      <c r="BG157" s="227"/>
      <c r="BH157" s="276"/>
      <c r="BI157" s="216"/>
      <c r="BJ157" s="216"/>
      <c r="BK157" s="216"/>
      <c r="BL157" s="216"/>
      <c r="BM157" s="216"/>
      <c r="BN157" s="216"/>
      <c r="BO157" s="216"/>
      <c r="BP157" s="216"/>
      <c r="BQ157" s="216"/>
      <c r="BR157" s="216"/>
      <c r="BS157" s="216"/>
      <c r="BT157" s="216"/>
      <c r="BU157" s="216"/>
      <c r="BV157" s="216"/>
      <c r="BW157" s="216"/>
      <c r="BX157" s="216"/>
      <c r="BY157" s="216"/>
      <c r="BZ157" s="216"/>
      <c r="CA157" s="216"/>
      <c r="CB157" s="216"/>
      <c r="CC157" s="216"/>
      <c r="CD157" s="216"/>
      <c r="CE157" s="216"/>
      <c r="CF157" s="216"/>
      <c r="CG157" s="216"/>
      <c r="CH157" s="216"/>
      <c r="CI157" s="216"/>
      <c r="CJ157" s="216"/>
      <c r="CK157" s="216"/>
      <c r="CL157" s="216"/>
    </row>
    <row r="158" spans="1:90" s="231" customFormat="1" ht="14.5" customHeight="1">
      <c r="A158" s="262"/>
      <c r="B158" s="277"/>
      <c r="C158" s="278"/>
      <c r="D158" s="278"/>
      <c r="E158" s="278"/>
      <c r="F158" s="278"/>
      <c r="G158" s="279"/>
      <c r="H158" s="276"/>
      <c r="I158" s="276"/>
      <c r="J158" s="276"/>
      <c r="K158" s="276"/>
      <c r="L158" s="276"/>
      <c r="M158" s="276"/>
      <c r="N158" s="276"/>
      <c r="O158" s="266"/>
      <c r="P158" s="266"/>
      <c r="Q158" s="266"/>
      <c r="R158" s="266"/>
      <c r="S158" s="267"/>
      <c r="T158" s="268"/>
      <c r="U158" s="269"/>
      <c r="V158" s="270"/>
      <c r="W158" s="271"/>
      <c r="X158" s="268"/>
      <c r="Y158" s="272"/>
      <c r="Z158" s="273"/>
      <c r="AA158" s="273"/>
      <c r="AB158" s="274"/>
      <c r="AC158" s="217">
        <v>6</v>
      </c>
      <c r="AD158" s="218"/>
      <c r="AE158" s="219"/>
      <c r="AF158" s="219"/>
      <c r="AG158" s="219"/>
      <c r="AH158" s="219"/>
      <c r="AI158" s="220" t="str">
        <f t="shared" si="143"/>
        <v/>
      </c>
      <c r="AJ158" s="221"/>
      <c r="AK158" s="221"/>
      <c r="AL158" s="222" t="str">
        <f t="shared" si="144"/>
        <v/>
      </c>
      <c r="AM158" s="221"/>
      <c r="AN158" s="221"/>
      <c r="AO158" s="221"/>
      <c r="AP158" s="223" t="str">
        <f>IF(ISBLANK(AA153),(IFERROR(IF(AND(AI156="Probabilidad",AI158="Probabilidad"),(AR156-(+AR156*AL158)),IF(AND(AI156="Impacto",AI158="Probabilidad"),(AR155-(+AR155*AL158)),IF(AI158="Impacto",AR156,""))),""))," ")</f>
        <v xml:space="preserve"> </v>
      </c>
      <c r="AQ158" s="224" t="str">
        <f>IF(ISBLANK(AA153),(IFERROR(IF(AP158="","",IF(AP158&lt;=0.2,"Muy Baja",IF(AP158&lt;=0.4,"Baja",IF(AP158&lt;=0.6,"Media",IF(AP158&lt;=0.8,"Alta","Muy Alta"))))),"")), " ")</f>
        <v xml:space="preserve"> </v>
      </c>
      <c r="AR158" s="223" t="str">
        <f t="shared" si="145"/>
        <v xml:space="preserve"> </v>
      </c>
      <c r="AS158" s="225" t="str">
        <f t="shared" si="146"/>
        <v/>
      </c>
      <c r="AT158" s="223" t="str">
        <f>IFERROR(IF(AND(AI157="Impacto",AI158="Impacto"),(AT156-(+AT157*AL158)),IF(AND(AI156="Probabilidad",AI158="Impacto"),(AT155-(+AT155*AL158)),IF(AI158="Probabilidad",AT156,""))),"")</f>
        <v/>
      </c>
      <c r="AU158" s="226" t="str">
        <f t="shared" si="147"/>
        <v/>
      </c>
      <c r="AV158" s="273"/>
      <c r="AW158" s="275"/>
      <c r="AX158" s="274"/>
      <c r="AY158" s="261"/>
      <c r="AZ158" s="228"/>
      <c r="BA158" s="229"/>
      <c r="BB158" s="216"/>
      <c r="BC158" s="216"/>
      <c r="BD158" s="230"/>
      <c r="BE158" s="230"/>
      <c r="BF158" s="230"/>
      <c r="BG158" s="227"/>
      <c r="BH158" s="276"/>
      <c r="BI158" s="216"/>
      <c r="BJ158" s="216"/>
      <c r="BK158" s="216"/>
      <c r="BL158" s="216"/>
      <c r="BM158" s="216"/>
      <c r="BN158" s="216"/>
      <c r="BO158" s="216"/>
      <c r="BP158" s="216"/>
      <c r="BQ158" s="216"/>
      <c r="BR158" s="216"/>
      <c r="BS158" s="216"/>
      <c r="BT158" s="216"/>
      <c r="BU158" s="216"/>
      <c r="BV158" s="216"/>
      <c r="BW158" s="216"/>
      <c r="BX158" s="216"/>
      <c r="BY158" s="216"/>
      <c r="BZ158" s="216"/>
      <c r="CA158" s="216"/>
      <c r="CB158" s="216"/>
      <c r="CC158" s="216"/>
      <c r="CD158" s="216"/>
      <c r="CE158" s="216"/>
      <c r="CF158" s="216"/>
      <c r="CG158" s="216"/>
      <c r="CH158" s="216"/>
      <c r="CI158" s="216"/>
      <c r="CJ158" s="216"/>
      <c r="CK158" s="216"/>
      <c r="CL158" s="216"/>
    </row>
    <row r="159" spans="1:90" s="231" customFormat="1" ht="102.5" hidden="1" customHeight="1">
      <c r="A159" s="262">
        <v>26</v>
      </c>
      <c r="B159" s="277" t="s">
        <v>1068</v>
      </c>
      <c r="C159" s="278" t="s">
        <v>1069</v>
      </c>
      <c r="D159" s="278"/>
      <c r="E159" s="278"/>
      <c r="F159" s="278" t="s">
        <v>1482</v>
      </c>
      <c r="G159" s="279" t="str">
        <f t="shared" si="72"/>
        <v>Posibilidad de afectación Económica y Reputacional por Desconocimiento y aplicación de los procedimientos del Subrproceso de Defensoría Pública. debido a la deficiente representación judicial o extrajudicial</v>
      </c>
      <c r="H159" s="276" t="s">
        <v>1097</v>
      </c>
      <c r="I159" s="276" t="s">
        <v>1262</v>
      </c>
      <c r="J159" s="276" t="s">
        <v>1261</v>
      </c>
      <c r="K159" s="276" t="str">
        <f t="shared" ref="K159" si="149">CONCATENATE("Posibilidad de afectación"," ",H159," por ",I159," ",J159)</f>
        <v>Posibilidad de afectación Económica y Reputacional por Desconocimiento y aplicación de los procedimientos del Subrproceso de Defensoría Pública. debido a la deficiente representación judicial o extrajudicial</v>
      </c>
      <c r="L159" s="276" t="s">
        <v>101</v>
      </c>
      <c r="M159" s="276" t="s">
        <v>809</v>
      </c>
      <c r="N159" s="276">
        <v>22</v>
      </c>
      <c r="O159" s="266"/>
      <c r="P159" s="266"/>
      <c r="Q159" s="266"/>
      <c r="R159" s="266"/>
      <c r="S159" s="267" t="str">
        <f t="shared" ref="S159" si="150">IF(ISBLANK(Z159),(IF(N159&lt;=0,"",IF(N159&lt;=2,"Muy Baja",IF(N159&lt;=24,"Baja",IF(N159&lt;=500,"Media",IF(N159&lt;=5000,"Alta","Muy Alta"))))))," ")</f>
        <v>Baja</v>
      </c>
      <c r="T159" s="268">
        <f t="shared" ref="T159" si="151">IF(ISBLANK(Z159),(IF(S159="","",IF(S159="Muy Baja",20%,IF(S159="Baja",40%,IF(S159="Media",60%,IF(S159="Alta",80%,IF(S159="Muy Alta",100%,0)))))))," ")</f>
        <v>0.4</v>
      </c>
      <c r="U159" s="269" t="s">
        <v>925</v>
      </c>
      <c r="V159" s="270" t="str">
        <f>IF(U159&gt;0,IF(NOT(ISERROR(MATCH(U159,'Listados Datos'!$N$3:$N$4,0))),'Listados Datos'!$N$6&amp;"Por favor no seleccionar este criterios de impacto (Afectación Económica o presupuestal y/o Pérdida Reputacional)",'Listados Datos'!$N$7),"")</f>
        <v>✔</v>
      </c>
      <c r="W159" s="271" t="str">
        <f>IF(OR(U159='Listados Datos'!$R$3,U159='Listados Datos'!$S$3),"Leve",IF(OR(U159='Listados Datos'!$R$4,U159='Listados Datos'!$S$4),"Menor",IF(OR(U159='Listados Datos'!$R$5,U159='Listados Datos'!$S$5),"Moderado",IF(OR(U159='Listados Datos'!$R$6,U159='Listados Datos'!$S$6),"Mayor",IF(OR(U159='Listados Datos'!$R$7,U159='Listados Datos'!$S$7),"Catastrófico","")))))</f>
        <v>Mayor</v>
      </c>
      <c r="X159" s="268">
        <f>IF(W159="","",IF(W159="Leve",20%,IF(W159="Menor",40%,IF(W159="Moderado",60%,IF(W159="Mayor",80%,IF(W159="Catastrófico",100%,0))))))</f>
        <v>0.8</v>
      </c>
      <c r="Y159" s="272" t="str">
        <f>IF(OR(AND(S159="Muy Baja",W159="Leve"),AND(S159="Muy Baja",W159="Menor"),AND(S159="Baja",W159="Leve")),"Bajo",IF(OR(AND(S159="Muy baja",W159="Moderado"),AND(S159="Baja",W159="Menor"),AND(S159="Baja",W159="Moderado"),AND(S159="Media",W159="Leve"),AND(S159="Media",W159="Menor"),AND(S159="Media",W159="Moderado"),AND(S159="Alta",W159="Leve"),AND(S159="Alta",W159="Menor")),"Moderado",IF(OR(AND(S159="Muy Baja",W159="Mayor"),AND(S159="Baja",W159="Mayor"),AND(S159="Media",W159="Mayor"),AND(S159="Alta",W159="Moderado"),AND(S159="Alta",W159="Mayor"),AND(S159="Muy Alta",W159="Leve"),AND(S159="Muy Alta",W159="Menor"),AND(S159="Muy Alta",W159="Moderado"),AND(S159="Muy Alta",W159="Mayor")),"Alto",IF(OR(AND(S159="Muy Baja",W159="Catastrófico"),AND(S159="Baja",W159="Catastrófico"),AND(S159="Media",W159="Catastrófico"),AND(S159="Alta",W159="Catastrófico"),AND(S159="Muy Alta",W159="Catastrófico")),"Extremo",""))))</f>
        <v>Alto</v>
      </c>
      <c r="Z159" s="273"/>
      <c r="AA159" s="273"/>
      <c r="AB159" s="274" t="str">
        <f t="shared" ref="AB159" si="152">IF(AND(Z159="Rara Vez",AA159="Insignificante"),("BAJA"),IF(AND(Z159="Rara Vez",AA159="Menor"),("BAJA"),IF(AND(Z159="Rara Vez",AA159="Moderado"),("MODERADA"),IF(AND(Z159="Rara Vez",AA159="Mayor"),("ALTA"),IF(AND(Z159="Improbable",AA159="Insignificante"),("BAJA"),IF(AND(Z159="Improbable",AA159="Menor"),("BAJA"),IF(AND(Z159="Improbable",AA159="Moderado"),("MODERADA"),IF(AND(Z159="Improbable",AA159="Mayor"),("ALTA"),IF(AND(Z159="Posible",AA159="Insignificante"),("BAJA"),IF(AND(Z159="Posible",AA159="Menor"),("MODERADA"),IF(AND(Z159="Posible",AA159="Moderado"),("ALTA"),IF(AND(Z159="Posible",AA159="Mayor"),("EXTREMA"),IF(AND(Z159="Probable",AA159="Insignificante"),("MODERADA"),IF(AND(Z159="Probable",AA159="Menor"),("ALTA"),IF(AND(Z159="Probable",AA159="Moderado"),("ALTA"),IF(AND(Z159="Probable",AA159="Mayor"),("EXTREMA"),IF(AND(Z159="Casi Seguro",AA159="Insignificante"),("ALTA"),IF(AND(Z159="Casi Seguro",AA159="Menor"),("ALTA"),IF(AND(Z159="Casi Seguro",AA159="Moderado"),("EXTREMA"),IF(AND(Z159="Casi Seguro",AA159="Mayor"),("EXTREMA"),IF(AA159="Catastrófico","EXTREMA","VALORAR")))))))))))))))))))))</f>
        <v>VALORAR</v>
      </c>
      <c r="AC159" s="217">
        <v>1</v>
      </c>
      <c r="AD159" s="218"/>
      <c r="AE159" s="219" t="s">
        <v>1273</v>
      </c>
      <c r="AF159" s="219" t="s">
        <v>1130</v>
      </c>
      <c r="AG159" s="219" t="s">
        <v>938</v>
      </c>
      <c r="AH159" s="219"/>
      <c r="AI159" s="220" t="str">
        <f t="shared" si="128"/>
        <v>Probabilidad</v>
      </c>
      <c r="AJ159" s="221" t="s">
        <v>292</v>
      </c>
      <c r="AK159" s="221" t="s">
        <v>297</v>
      </c>
      <c r="AL159" s="222" t="str">
        <f t="shared" si="129"/>
        <v>40%</v>
      </c>
      <c r="AM159" s="221" t="s">
        <v>292</v>
      </c>
      <c r="AN159" s="221" t="s">
        <v>297</v>
      </c>
      <c r="AO159" s="221" t="s">
        <v>308</v>
      </c>
      <c r="AP159" s="223">
        <f>IF(ISBLANK(AA159),(IFERROR(IF(AI159="Probabilidad",(T159-(+T159*AL159)),IF(AI159="Impacto",T159,"")),""))," ")</f>
        <v>0.24</v>
      </c>
      <c r="AQ159" s="224" t="str">
        <f>IF(ISBLANK(AA159), (IFERROR(IF(AP159="","",IF(AP159&lt;=0.2,"Muy Baja",IF(AP159&lt;=0.4,"Baja",IF(AP159&lt;=0.6,"Media",IF(AP159&lt;=0.8,"Alta","Muy Alta"))))),""))," ")</f>
        <v>Baja</v>
      </c>
      <c r="AR159" s="223">
        <f t="shared" si="130"/>
        <v>0.24</v>
      </c>
      <c r="AS159" s="225" t="str">
        <f t="shared" si="131"/>
        <v>Mayor</v>
      </c>
      <c r="AT159" s="223">
        <f>IFERROR(IF(AI159="Impacto",(X159-(+X159*AL159)),IF(AI159="Probabilidad",X159,"")),"")</f>
        <v>0.8</v>
      </c>
      <c r="AU159" s="226" t="str">
        <f t="shared" si="132"/>
        <v>Alto</v>
      </c>
      <c r="AV159" s="273"/>
      <c r="AW159" s="275" t="str">
        <f>IF(ISBLANK(AA159), " ", AA159)</f>
        <v xml:space="preserve"> </v>
      </c>
      <c r="AX159" s="274" t="str">
        <f t="shared" ref="AX159" si="153">IF(AND(AV159="Rara Vez",AW159="Insignificante"),("BAJA"),IF(AND(AV159="Rara Vez",AW159="Menor"),("BAJA"),IF(AND(AV159="Rara Vez",AW159="Moderado"),("MODERADA"),IF(AND(AV159="Rara Vez",AW159="Mayor"),("ALTA"),IF(AND(AV159="Improbable",AW159="Insignificante"),("BAJA"),IF(AND(AV159="Improbable",AW159="Menor"),("BAJA"),IF(AND(AV159="Improbable",AW159="Moderado"),("MODERADA"),IF(AND(AV159="Improbable",AW159="Mayor"),("ALTA"),IF(AND(AV159="Posible",AW159="Insignificante"),("BAJA"),IF(AND(AV159="Posible",AW159="Menor"),("MODERADA"),IF(AND(AV159="Posible",AW159="Moderado"),("ALTA"),IF(AND(AV159="Posible",AW159="Mayor"),("EXTREMA"),IF(AND(AV159="Probable",AW159="Insignificante"),("MODERADA"),IF(AND(AV159="Probable",AW159="Menor"),("ALTA"),IF(AND(AV159="Probable",AW159="Moderado"),("ALTA"),IF(AND(AV159="Probable",AW159="Mayor"),("EXTREMA"),IF(AND(AV159="Casi Seguro",AW159="Insignificante"),("ALTA"),IF(AND(AV159="Casi Seguro",AW159="Menor"),("ALTA"),IF(AND(AV159="Casi Seguro",AW159="Moderado"),("EXTREMA"),IF(AND(AV159="Casi Seguro",AW159="Mayor"),("EXTREMA"),IF(AW159="Catastrófico","EXTREMA","VALORAR")))))))))))))))))))))</f>
        <v>VALORAR</v>
      </c>
      <c r="AY159" s="261" t="s">
        <v>314</v>
      </c>
      <c r="AZ159" s="228"/>
      <c r="BA159" s="229"/>
      <c r="BB159" s="216"/>
      <c r="BC159" s="216"/>
      <c r="BD159" s="230"/>
      <c r="BE159" s="230"/>
      <c r="BF159" s="230"/>
      <c r="BG159" s="227"/>
      <c r="BH159" s="276"/>
      <c r="BI159" s="216"/>
      <c r="BJ159" s="216"/>
      <c r="BK159" s="216"/>
      <c r="BL159" s="216"/>
      <c r="BM159" s="216"/>
      <c r="BN159" s="216"/>
      <c r="BO159" s="216"/>
      <c r="BP159" s="216"/>
      <c r="BQ159" s="216"/>
      <c r="BR159" s="216"/>
      <c r="BS159" s="216"/>
      <c r="BT159" s="216"/>
      <c r="BU159" s="216"/>
      <c r="BV159" s="216"/>
      <c r="BW159" s="216"/>
      <c r="BX159" s="216"/>
      <c r="BY159" s="216"/>
      <c r="BZ159" s="216"/>
      <c r="CA159" s="216"/>
      <c r="CB159" s="216"/>
      <c r="CC159" s="216"/>
      <c r="CD159" s="216"/>
      <c r="CE159" s="216"/>
      <c r="CF159" s="216"/>
      <c r="CG159" s="216"/>
      <c r="CH159" s="216"/>
      <c r="CI159" s="216"/>
      <c r="CJ159" s="216"/>
      <c r="CK159" s="216"/>
      <c r="CL159" s="216"/>
    </row>
    <row r="160" spans="1:90" s="231" customFormat="1" ht="102.5" hidden="1" customHeight="1">
      <c r="A160" s="262"/>
      <c r="B160" s="277"/>
      <c r="C160" s="278"/>
      <c r="D160" s="278"/>
      <c r="E160" s="278"/>
      <c r="F160" s="278"/>
      <c r="G160" s="279"/>
      <c r="H160" s="276"/>
      <c r="I160" s="276"/>
      <c r="J160" s="276"/>
      <c r="K160" s="276"/>
      <c r="L160" s="276"/>
      <c r="M160" s="276"/>
      <c r="N160" s="276"/>
      <c r="O160" s="266"/>
      <c r="P160" s="266"/>
      <c r="Q160" s="266"/>
      <c r="R160" s="266"/>
      <c r="S160" s="267"/>
      <c r="T160" s="268"/>
      <c r="U160" s="269"/>
      <c r="V160" s="270"/>
      <c r="W160" s="271"/>
      <c r="X160" s="268"/>
      <c r="Y160" s="272"/>
      <c r="Z160" s="273"/>
      <c r="AA160" s="273"/>
      <c r="AB160" s="274"/>
      <c r="AC160" s="217">
        <v>2</v>
      </c>
      <c r="AD160" s="218"/>
      <c r="AE160" s="219" t="s">
        <v>1274</v>
      </c>
      <c r="AF160" s="219" t="s">
        <v>1131</v>
      </c>
      <c r="AG160" s="219" t="s">
        <v>938</v>
      </c>
      <c r="AH160" s="219"/>
      <c r="AI160" s="220" t="str">
        <f t="shared" si="128"/>
        <v>Probabilidad</v>
      </c>
      <c r="AJ160" s="221" t="s">
        <v>292</v>
      </c>
      <c r="AK160" s="221" t="s">
        <v>297</v>
      </c>
      <c r="AL160" s="222" t="str">
        <f t="shared" si="129"/>
        <v>40%</v>
      </c>
      <c r="AM160" s="221" t="s">
        <v>292</v>
      </c>
      <c r="AN160" s="221" t="s">
        <v>297</v>
      </c>
      <c r="AO160" s="221" t="s">
        <v>308</v>
      </c>
      <c r="AP160" s="223">
        <f>IF(ISBLANK(AA159),(IFERROR(IF(AND(AI159="Probabilidad",AI160="Probabilidad"),(AR159-(+AR159*AL160)),IF(AI160="Probabilidad",(T159-(+T159*AL160)),IF(AI160="Impacto",AR159,""))),""))," ")</f>
        <v>0.14399999999999999</v>
      </c>
      <c r="AQ160" s="224" t="str">
        <f>IF(ISBLANK(AA159),(IFERROR(IF(AP160="","",IF(AP160&lt;=0.2,"Muy Baja",IF(AP160&lt;=0.4,"Baja",IF(AP160&lt;=0.6,"Media",IF(AP160&lt;=0.8,"Alta","Muy Alta"))))),""))," ")</f>
        <v>Muy Baja</v>
      </c>
      <c r="AR160" s="223">
        <f t="shared" si="130"/>
        <v>0.14399999999999999</v>
      </c>
      <c r="AS160" s="225" t="str">
        <f t="shared" si="131"/>
        <v>Mayor</v>
      </c>
      <c r="AT160" s="223">
        <f>IFERROR(IF(AND(AI159="Impacto",AI160="Impacto"),(AT159-(+AT159*AL160)),IF(AI160="Impacto",(X159-(+X159*AL160)),IF(AI160="Probabilidad",AT159,""))),"")</f>
        <v>0.8</v>
      </c>
      <c r="AU160" s="226" t="str">
        <f t="shared" si="132"/>
        <v>Alto</v>
      </c>
      <c r="AV160" s="273"/>
      <c r="AW160" s="275"/>
      <c r="AX160" s="274"/>
      <c r="AY160" s="261"/>
      <c r="AZ160" s="228"/>
      <c r="BA160" s="229"/>
      <c r="BB160" s="216"/>
      <c r="BC160" s="216"/>
      <c r="BD160" s="230"/>
      <c r="BE160" s="230"/>
      <c r="BF160" s="230"/>
      <c r="BG160" s="227"/>
      <c r="BH160" s="276"/>
      <c r="BI160" s="216"/>
      <c r="BJ160" s="216"/>
      <c r="BK160" s="216"/>
      <c r="BL160" s="216"/>
      <c r="BM160" s="216"/>
      <c r="BN160" s="216"/>
      <c r="BO160" s="216"/>
      <c r="BP160" s="216"/>
      <c r="BQ160" s="216"/>
      <c r="BR160" s="216"/>
      <c r="BS160" s="216"/>
      <c r="BT160" s="216"/>
      <c r="BU160" s="216"/>
      <c r="BV160" s="216"/>
      <c r="BW160" s="216"/>
      <c r="BX160" s="216"/>
      <c r="BY160" s="216"/>
      <c r="BZ160" s="216"/>
      <c r="CA160" s="216"/>
      <c r="CB160" s="216"/>
      <c r="CC160" s="216"/>
      <c r="CD160" s="216"/>
      <c r="CE160" s="216"/>
      <c r="CF160" s="216"/>
      <c r="CG160" s="216"/>
      <c r="CH160" s="216"/>
      <c r="CI160" s="216"/>
      <c r="CJ160" s="216"/>
      <c r="CK160" s="216"/>
      <c r="CL160" s="216"/>
    </row>
    <row r="161" spans="1:90" s="231" customFormat="1" ht="14.5" hidden="1" customHeight="1">
      <c r="A161" s="262"/>
      <c r="B161" s="277"/>
      <c r="C161" s="278"/>
      <c r="D161" s="278"/>
      <c r="E161" s="278"/>
      <c r="F161" s="278"/>
      <c r="G161" s="279"/>
      <c r="H161" s="276"/>
      <c r="I161" s="276"/>
      <c r="J161" s="276"/>
      <c r="K161" s="276"/>
      <c r="L161" s="276"/>
      <c r="M161" s="276"/>
      <c r="N161" s="276"/>
      <c r="O161" s="266"/>
      <c r="P161" s="266"/>
      <c r="Q161" s="266"/>
      <c r="R161" s="266"/>
      <c r="S161" s="267"/>
      <c r="T161" s="268"/>
      <c r="U161" s="269"/>
      <c r="V161" s="270"/>
      <c r="W161" s="271"/>
      <c r="X161" s="268"/>
      <c r="Y161" s="272"/>
      <c r="Z161" s="273"/>
      <c r="AA161" s="273"/>
      <c r="AB161" s="274"/>
      <c r="AC161" s="217">
        <v>3</v>
      </c>
      <c r="AD161" s="218"/>
      <c r="AE161" s="219"/>
      <c r="AF161" s="219"/>
      <c r="AG161" s="219"/>
      <c r="AH161" s="219"/>
      <c r="AI161" s="220" t="str">
        <f t="shared" si="128"/>
        <v/>
      </c>
      <c r="AJ161" s="221"/>
      <c r="AK161" s="221"/>
      <c r="AL161" s="222" t="str">
        <f t="shared" si="129"/>
        <v/>
      </c>
      <c r="AM161" s="221"/>
      <c r="AN161" s="221"/>
      <c r="AO161" s="221"/>
      <c r="AP161" s="223" t="str">
        <f>IF(ISBLANK(AA159),(IFERROR(IF(AND(AI160="Probabilidad",AI161="Probabilidad"),(AR160-(+AR160*AL161)),IF(AND(AI160="Impacto",AI161="Probabilidad"),(AR159-(+AR159*AL161)),IF(AI161="Impacto",AR160,""))),""))," ")</f>
        <v/>
      </c>
      <c r="AQ161" s="224" t="str">
        <f>IF(ISBLANK(AA159),(IFERROR(IF(AP161="","",IF(AP161&lt;=0.2,"Muy Baja",IF(AP161&lt;=0.4,"Baja",IF(AP161&lt;=0.6,"Media",IF(AP161&lt;=0.8,"Alta","Muy Alta"))))),""))," ")</f>
        <v/>
      </c>
      <c r="AR161" s="223" t="str">
        <f t="shared" si="130"/>
        <v/>
      </c>
      <c r="AS161" s="225" t="str">
        <f t="shared" si="131"/>
        <v/>
      </c>
      <c r="AT161" s="223" t="str">
        <f>IFERROR(IF(AND(AI160="Impacto",AI161="Impacto"),(AT160-(+AT160*AL161)),IF(AND(AI160="Probabilidad",AI161="Impacto"),(AT159-(+AT159*AL161)),IF(AI161="Probabilidad",AT160,""))),"")</f>
        <v/>
      </c>
      <c r="AU161" s="226" t="str">
        <f t="shared" si="132"/>
        <v/>
      </c>
      <c r="AV161" s="273"/>
      <c r="AW161" s="275"/>
      <c r="AX161" s="274"/>
      <c r="AY161" s="261"/>
      <c r="AZ161" s="228"/>
      <c r="BA161" s="229"/>
      <c r="BB161" s="216"/>
      <c r="BC161" s="216"/>
      <c r="BD161" s="230"/>
      <c r="BE161" s="230"/>
      <c r="BF161" s="230"/>
      <c r="BG161" s="227"/>
      <c r="BH161" s="276"/>
      <c r="BI161" s="216"/>
      <c r="BJ161" s="216"/>
      <c r="BK161" s="216"/>
      <c r="BL161" s="216"/>
      <c r="BM161" s="216"/>
      <c r="BN161" s="216"/>
      <c r="BO161" s="216"/>
      <c r="BP161" s="216"/>
      <c r="BQ161" s="216"/>
      <c r="BR161" s="216"/>
      <c r="BS161" s="216"/>
      <c r="BT161" s="216"/>
      <c r="BU161" s="216"/>
      <c r="BV161" s="216"/>
      <c r="BW161" s="216"/>
      <c r="BX161" s="216"/>
      <c r="BY161" s="216"/>
      <c r="BZ161" s="216"/>
      <c r="CA161" s="216"/>
      <c r="CB161" s="216"/>
      <c r="CC161" s="216"/>
      <c r="CD161" s="216"/>
      <c r="CE161" s="216"/>
      <c r="CF161" s="216"/>
      <c r="CG161" s="216"/>
      <c r="CH161" s="216"/>
      <c r="CI161" s="216"/>
      <c r="CJ161" s="216"/>
      <c r="CK161" s="216"/>
      <c r="CL161" s="216"/>
    </row>
    <row r="162" spans="1:90" s="231" customFormat="1" ht="14.5" hidden="1" customHeight="1">
      <c r="A162" s="262"/>
      <c r="B162" s="277"/>
      <c r="C162" s="278"/>
      <c r="D162" s="278"/>
      <c r="E162" s="278"/>
      <c r="F162" s="278"/>
      <c r="G162" s="279"/>
      <c r="H162" s="276"/>
      <c r="I162" s="276"/>
      <c r="J162" s="276"/>
      <c r="K162" s="276"/>
      <c r="L162" s="276"/>
      <c r="M162" s="276"/>
      <c r="N162" s="276"/>
      <c r="O162" s="266"/>
      <c r="P162" s="266"/>
      <c r="Q162" s="266"/>
      <c r="R162" s="266"/>
      <c r="S162" s="267"/>
      <c r="T162" s="268"/>
      <c r="U162" s="269"/>
      <c r="V162" s="270"/>
      <c r="W162" s="271"/>
      <c r="X162" s="268"/>
      <c r="Y162" s="272"/>
      <c r="Z162" s="273"/>
      <c r="AA162" s="273"/>
      <c r="AB162" s="274"/>
      <c r="AC162" s="217">
        <v>4</v>
      </c>
      <c r="AD162" s="218"/>
      <c r="AE162" s="219"/>
      <c r="AF162" s="219"/>
      <c r="AG162" s="219"/>
      <c r="AH162" s="219"/>
      <c r="AI162" s="220" t="str">
        <f t="shared" si="128"/>
        <v/>
      </c>
      <c r="AJ162" s="221"/>
      <c r="AK162" s="221"/>
      <c r="AL162" s="222" t="str">
        <f t="shared" si="129"/>
        <v/>
      </c>
      <c r="AM162" s="221"/>
      <c r="AN162" s="221"/>
      <c r="AO162" s="221"/>
      <c r="AP162" s="223" t="str">
        <f>IF(ISBLANK(AA159),(IFERROR(IF(AND(AI161="Probabilidad",AI162="Probabilidad"),(AR161-(+AR161*AL162)),IF(AND(AI161="Impacto",AI162="Probabilidad"),(AR160-(+AR160*AL162)),IF(AI162="Impacto",AR161,""))),""))," ")</f>
        <v/>
      </c>
      <c r="AQ162" s="224" t="str">
        <f>IF(ISBLANK(AA159),(IFERROR(IF(AP162="","",IF(AP162&lt;=0.2,"Muy Baja",IF(AP162&lt;=0.4,"Baja",IF(AP162&lt;=0.6,"Media",IF(AP162&lt;=0.8,"Alta","Muy Alta"))))),""))," ")</f>
        <v/>
      </c>
      <c r="AR162" s="223" t="str">
        <f t="shared" si="130"/>
        <v/>
      </c>
      <c r="AS162" s="225" t="str">
        <f t="shared" si="131"/>
        <v/>
      </c>
      <c r="AT162" s="223" t="str">
        <f>IFERROR(IF(AND(AI161="Impacto",AI162="Impacto"),(AT161-(+AT161*AL162)),IF(AND(AI161="Probabilidad",AI162="Impacto"),(AT160-(+AT160*AL162)),IF(AI162="Probabilidad",AT161,""))),"")</f>
        <v/>
      </c>
      <c r="AU162" s="226" t="str">
        <f t="shared" si="132"/>
        <v/>
      </c>
      <c r="AV162" s="273"/>
      <c r="AW162" s="275"/>
      <c r="AX162" s="274"/>
      <c r="AY162" s="261"/>
      <c r="AZ162" s="228"/>
      <c r="BA162" s="229"/>
      <c r="BB162" s="216"/>
      <c r="BC162" s="216"/>
      <c r="BD162" s="230"/>
      <c r="BE162" s="230"/>
      <c r="BF162" s="230"/>
      <c r="BG162" s="227"/>
      <c r="BH162" s="276"/>
      <c r="BI162" s="216"/>
      <c r="BJ162" s="216"/>
      <c r="BK162" s="216"/>
      <c r="BL162" s="216"/>
      <c r="BM162" s="216"/>
      <c r="BN162" s="216"/>
      <c r="BO162" s="216"/>
      <c r="BP162" s="216"/>
      <c r="BQ162" s="216"/>
      <c r="BR162" s="216"/>
      <c r="BS162" s="216"/>
      <c r="BT162" s="216"/>
      <c r="BU162" s="216"/>
      <c r="BV162" s="216"/>
      <c r="BW162" s="216"/>
      <c r="BX162" s="216"/>
      <c r="BY162" s="216"/>
      <c r="BZ162" s="216"/>
      <c r="CA162" s="216"/>
      <c r="CB162" s="216"/>
      <c r="CC162" s="216"/>
      <c r="CD162" s="216"/>
      <c r="CE162" s="216"/>
      <c r="CF162" s="216"/>
      <c r="CG162" s="216"/>
      <c r="CH162" s="216"/>
      <c r="CI162" s="216"/>
      <c r="CJ162" s="216"/>
      <c r="CK162" s="216"/>
      <c r="CL162" s="216"/>
    </row>
    <row r="163" spans="1:90" s="231" customFormat="1" ht="14.5" hidden="1" customHeight="1">
      <c r="A163" s="262"/>
      <c r="B163" s="277"/>
      <c r="C163" s="278"/>
      <c r="D163" s="278"/>
      <c r="E163" s="278"/>
      <c r="F163" s="278"/>
      <c r="G163" s="279"/>
      <c r="H163" s="276"/>
      <c r="I163" s="276"/>
      <c r="J163" s="276"/>
      <c r="K163" s="276"/>
      <c r="L163" s="276"/>
      <c r="M163" s="276"/>
      <c r="N163" s="276"/>
      <c r="O163" s="266"/>
      <c r="P163" s="266"/>
      <c r="Q163" s="266"/>
      <c r="R163" s="266"/>
      <c r="S163" s="267"/>
      <c r="T163" s="268"/>
      <c r="U163" s="269"/>
      <c r="V163" s="270"/>
      <c r="W163" s="271"/>
      <c r="X163" s="268"/>
      <c r="Y163" s="272"/>
      <c r="Z163" s="273"/>
      <c r="AA163" s="273"/>
      <c r="AB163" s="274"/>
      <c r="AC163" s="217">
        <v>5</v>
      </c>
      <c r="AD163" s="218"/>
      <c r="AE163" s="219"/>
      <c r="AF163" s="219"/>
      <c r="AG163" s="219"/>
      <c r="AH163" s="219"/>
      <c r="AI163" s="220" t="str">
        <f t="shared" si="128"/>
        <v/>
      </c>
      <c r="AJ163" s="221"/>
      <c r="AK163" s="221"/>
      <c r="AL163" s="222" t="str">
        <f t="shared" si="129"/>
        <v/>
      </c>
      <c r="AM163" s="221"/>
      <c r="AN163" s="221"/>
      <c r="AO163" s="221"/>
      <c r="AP163" s="223" t="str">
        <f>IF(ISBLANK(AA159),(IFERROR(IF(AND(AI162="Probabilidad",AI163="Probabilidad"),(AR162-(+AR162*AL163)),IF(AND(AI162="Impacto",AI163="Probabilidad"),(AR161-(+AR161*AL163)),IF(AI163="Impacto",AR162,""))),""))," ")</f>
        <v/>
      </c>
      <c r="AQ163" s="224" t="str">
        <f>IF(ISBLANK(AA159),(IFERROR(IF(AP163="","",IF(AP163&lt;=0.2,"Muy Baja",IF(AP163&lt;=0.4,"Baja",IF(AP163&lt;=0.6,"Media",IF(AP163&lt;=0.8,"Alta","Muy Alta"))))),""))," ")</f>
        <v/>
      </c>
      <c r="AR163" s="223" t="str">
        <f t="shared" si="130"/>
        <v/>
      </c>
      <c r="AS163" s="225" t="str">
        <f t="shared" si="131"/>
        <v/>
      </c>
      <c r="AT163" s="223" t="str">
        <f>IFERROR(IF(AND(AI162="Impacto",AI163="Impacto"),(AT162-(+AT162*AL163)),IF(AND(AI162="Probabilidad",AI163="Impacto"),(AT161-(+AT161*AL163)),IF(AI163="Probabilidad",AT162,""))),"")</f>
        <v/>
      </c>
      <c r="AU163" s="226" t="str">
        <f t="shared" si="132"/>
        <v/>
      </c>
      <c r="AV163" s="273"/>
      <c r="AW163" s="275"/>
      <c r="AX163" s="274"/>
      <c r="AY163" s="261"/>
      <c r="AZ163" s="228"/>
      <c r="BA163" s="229"/>
      <c r="BB163" s="216"/>
      <c r="BC163" s="216"/>
      <c r="BD163" s="230"/>
      <c r="BE163" s="230"/>
      <c r="BF163" s="230"/>
      <c r="BG163" s="227"/>
      <c r="BH163" s="276"/>
      <c r="BI163" s="216"/>
      <c r="BJ163" s="216"/>
      <c r="BK163" s="216"/>
      <c r="BL163" s="216"/>
      <c r="BM163" s="216"/>
      <c r="BN163" s="216"/>
      <c r="BO163" s="216"/>
      <c r="BP163" s="216"/>
      <c r="BQ163" s="216"/>
      <c r="BR163" s="216"/>
      <c r="BS163" s="216"/>
      <c r="BT163" s="216"/>
      <c r="BU163" s="216"/>
      <c r="BV163" s="216"/>
      <c r="BW163" s="216"/>
      <c r="BX163" s="216"/>
      <c r="BY163" s="216"/>
      <c r="BZ163" s="216"/>
      <c r="CA163" s="216"/>
      <c r="CB163" s="216"/>
      <c r="CC163" s="216"/>
      <c r="CD163" s="216"/>
      <c r="CE163" s="216"/>
      <c r="CF163" s="216"/>
      <c r="CG163" s="216"/>
      <c r="CH163" s="216"/>
      <c r="CI163" s="216"/>
      <c r="CJ163" s="216"/>
      <c r="CK163" s="216"/>
      <c r="CL163" s="216"/>
    </row>
    <row r="164" spans="1:90" s="231" customFormat="1" ht="14.5" hidden="1" customHeight="1">
      <c r="A164" s="262"/>
      <c r="B164" s="277"/>
      <c r="C164" s="278"/>
      <c r="D164" s="278"/>
      <c r="E164" s="278"/>
      <c r="F164" s="278"/>
      <c r="G164" s="279"/>
      <c r="H164" s="276"/>
      <c r="I164" s="276"/>
      <c r="J164" s="276"/>
      <c r="K164" s="276"/>
      <c r="L164" s="276"/>
      <c r="M164" s="276"/>
      <c r="N164" s="276"/>
      <c r="O164" s="266"/>
      <c r="P164" s="266"/>
      <c r="Q164" s="266"/>
      <c r="R164" s="266"/>
      <c r="S164" s="267"/>
      <c r="T164" s="268"/>
      <c r="U164" s="269"/>
      <c r="V164" s="270"/>
      <c r="W164" s="271"/>
      <c r="X164" s="268"/>
      <c r="Y164" s="272"/>
      <c r="Z164" s="273"/>
      <c r="AA164" s="273"/>
      <c r="AB164" s="274"/>
      <c r="AC164" s="217">
        <v>6</v>
      </c>
      <c r="AD164" s="218"/>
      <c r="AE164" s="219"/>
      <c r="AF164" s="219"/>
      <c r="AG164" s="219"/>
      <c r="AH164" s="219"/>
      <c r="AI164" s="220" t="str">
        <f t="shared" si="128"/>
        <v/>
      </c>
      <c r="AJ164" s="221"/>
      <c r="AK164" s="221"/>
      <c r="AL164" s="222" t="str">
        <f t="shared" si="129"/>
        <v/>
      </c>
      <c r="AM164" s="221"/>
      <c r="AN164" s="221"/>
      <c r="AO164" s="221"/>
      <c r="AP164" s="223" t="str">
        <f>IF(ISBLANK(AA159),(IFERROR(IF(AND(AI162="Probabilidad",AI164="Probabilidad"),(AR162-(+AR162*AL164)),IF(AND(AI162="Impacto",AI164="Probabilidad"),(AR161-(+AR161*AL164)),IF(AI164="Impacto",AR162,""))),""))," ")</f>
        <v/>
      </c>
      <c r="AQ164" s="224" t="str">
        <f>IF(ISBLANK(AA159),(IFERROR(IF(AP164="","",IF(AP164&lt;=0.2,"Muy Baja",IF(AP164&lt;=0.4,"Baja",IF(AP164&lt;=0.6,"Media",IF(AP164&lt;=0.8,"Alta","Muy Alta"))))),"")), " ")</f>
        <v/>
      </c>
      <c r="AR164" s="223" t="str">
        <f t="shared" si="130"/>
        <v/>
      </c>
      <c r="AS164" s="225" t="str">
        <f t="shared" si="131"/>
        <v/>
      </c>
      <c r="AT164" s="223" t="str">
        <f>IFERROR(IF(AND(AI163="Impacto",AI164="Impacto"),(AT162-(+AT163*AL164)),IF(AND(AI162="Probabilidad",AI164="Impacto"),(AT161-(+AT161*AL164)),IF(AI164="Probabilidad",AT162,""))),"")</f>
        <v/>
      </c>
      <c r="AU164" s="226" t="str">
        <f t="shared" si="132"/>
        <v/>
      </c>
      <c r="AV164" s="273"/>
      <c r="AW164" s="275"/>
      <c r="AX164" s="274"/>
      <c r="AY164" s="261"/>
      <c r="AZ164" s="228"/>
      <c r="BA164" s="229"/>
      <c r="BB164" s="216"/>
      <c r="BC164" s="216"/>
      <c r="BD164" s="230"/>
      <c r="BE164" s="230"/>
      <c r="BF164" s="230"/>
      <c r="BG164" s="227"/>
      <c r="BH164" s="276"/>
      <c r="BI164" s="216"/>
      <c r="BJ164" s="216"/>
      <c r="BK164" s="216"/>
      <c r="BL164" s="216"/>
      <c r="BM164" s="216"/>
      <c r="BN164" s="216"/>
      <c r="BO164" s="216"/>
      <c r="BP164" s="216"/>
      <c r="BQ164" s="216"/>
      <c r="BR164" s="216"/>
      <c r="BS164" s="216"/>
      <c r="BT164" s="216"/>
      <c r="BU164" s="216"/>
      <c r="BV164" s="216"/>
      <c r="BW164" s="216"/>
      <c r="BX164" s="216"/>
      <c r="BY164" s="216"/>
      <c r="BZ164" s="216"/>
      <c r="CA164" s="216"/>
      <c r="CB164" s="216"/>
      <c r="CC164" s="216"/>
      <c r="CD164" s="216"/>
      <c r="CE164" s="216"/>
      <c r="CF164" s="216"/>
      <c r="CG164" s="216"/>
      <c r="CH164" s="216"/>
      <c r="CI164" s="216"/>
      <c r="CJ164" s="216"/>
      <c r="CK164" s="216"/>
      <c r="CL164" s="216"/>
    </row>
    <row r="165" spans="1:90" s="231" customFormat="1" ht="78.5" hidden="1" customHeight="1">
      <c r="A165" s="262">
        <v>27</v>
      </c>
      <c r="B165" s="277" t="s">
        <v>1068</v>
      </c>
      <c r="C165" s="278" t="s">
        <v>1069</v>
      </c>
      <c r="D165" s="278"/>
      <c r="E165" s="278"/>
      <c r="F165" s="278" t="s">
        <v>1482</v>
      </c>
      <c r="G165" s="279" t="str">
        <f t="shared" ref="G165:G231" si="154">+K165</f>
        <v xml:space="preserve">Posibilidad  de cobro de la prestación del servicio, en el desarrollo de las actividades propias del defensor publico </v>
      </c>
      <c r="H165" s="276" t="s">
        <v>1097</v>
      </c>
      <c r="I165" s="276"/>
      <c r="J165" s="276" t="s">
        <v>1259</v>
      </c>
      <c r="K165" s="276" t="s">
        <v>1260</v>
      </c>
      <c r="L165" s="276" t="s">
        <v>101</v>
      </c>
      <c r="M165" s="276" t="s">
        <v>227</v>
      </c>
      <c r="N165" s="276"/>
      <c r="O165" s="266"/>
      <c r="P165" s="266"/>
      <c r="Q165" s="266"/>
      <c r="R165" s="266"/>
      <c r="S165" s="267" t="str">
        <f t="shared" ref="S165" si="155">IF(ISBLANK(Z165),(IF(N165&lt;=0,"",IF(N165&lt;=2,"Muy Baja",IF(N165&lt;=24,"Baja",IF(N165&lt;=500,"Media",IF(N165&lt;=5000,"Alta","Muy Alta"))))))," ")</f>
        <v xml:space="preserve"> </v>
      </c>
      <c r="T165" s="268" t="str">
        <f t="shared" ref="T165" si="156">IF(ISBLANK(Z165),(IF(S165="","",IF(S165="Muy Baja",20%,IF(S165="Baja",40%,IF(S165="Media",60%,IF(S165="Alta",80%,IF(S165="Muy Alta",100%,0)))))))," ")</f>
        <v xml:space="preserve"> </v>
      </c>
      <c r="U165" s="269"/>
      <c r="V165" s="270" t="str">
        <f>IF(U165&gt;0,IF(NOT(ISERROR(MATCH(U165,'Listados Datos'!$N$3:$N$4,0))),'Listados Datos'!$N$6&amp;"Por favor no seleccionar este criterios de impacto (Afectación Económica o presupuestal y/o Pérdida Reputacional)",'Listados Datos'!$N$7),"")</f>
        <v/>
      </c>
      <c r="W165" s="271" t="str">
        <f>IF(OR(U165='Listados Datos'!$R$3,U165='Listados Datos'!$S$3),"Leve",IF(OR(U165='Listados Datos'!$R$4,U165='Listados Datos'!$S$4),"Menor",IF(OR(U165='Listados Datos'!$R$5,U165='Listados Datos'!$S$5),"Moderado",IF(OR(U165='Listados Datos'!$R$6,U165='Listados Datos'!$S$6),"Mayor",IF(OR(U165='Listados Datos'!$R$7,U165='Listados Datos'!$S$7),"Catastrófico","")))))</f>
        <v/>
      </c>
      <c r="X165" s="268" t="str">
        <f>IF(W165="","",IF(W165="Leve",20%,IF(W165="Menor",40%,IF(W165="Moderado",60%,IF(W165="Mayor",80%,IF(W165="Catastrófico",100%,0))))))</f>
        <v/>
      </c>
      <c r="Y165" s="272" t="str">
        <f>IF(OR(AND(S165="Muy Baja",W165="Leve"),AND(S165="Muy Baja",W165="Menor"),AND(S165="Baja",W165="Leve")),"Bajo",IF(OR(AND(S165="Muy baja",W165="Moderado"),AND(S165="Baja",W165="Menor"),AND(S165="Baja",W165="Moderado"),AND(S165="Media",W165="Leve"),AND(S165="Media",W165="Menor"),AND(S165="Media",W165="Moderado"),AND(S165="Alta",W165="Leve"),AND(S165="Alta",W165="Menor")),"Moderado",IF(OR(AND(S165="Muy Baja",W165="Mayor"),AND(S165="Baja",W165="Mayor"),AND(S165="Media",W165="Mayor"),AND(S165="Alta",W165="Moderado"),AND(S165="Alta",W165="Mayor"),AND(S165="Muy Alta",W165="Leve"),AND(S165="Muy Alta",W165="Menor"),AND(S165="Muy Alta",W165="Moderado"),AND(S165="Muy Alta",W165="Mayor")),"Alto",IF(OR(AND(S165="Muy Baja",W165="Catastrófico"),AND(S165="Baja",W165="Catastrófico"),AND(S165="Media",W165="Catastrófico"),AND(S165="Alta",W165="Catastrófico"),AND(S165="Muy Alta",W165="Catastrófico")),"Extremo",""))))</f>
        <v/>
      </c>
      <c r="Z165" s="273" t="s">
        <v>328</v>
      </c>
      <c r="AA165" s="273" t="s">
        <v>11</v>
      </c>
      <c r="AB165" s="274" t="str">
        <f t="shared" ref="AB165" si="157">IF(AND(Z165="Rara Vez",AA165="Insignificante"),("BAJA"),IF(AND(Z165="Rara Vez",AA165="Menor"),("BAJA"),IF(AND(Z165="Rara Vez",AA165="Moderado"),("MODERADA"),IF(AND(Z165="Rara Vez",AA165="Mayor"),("ALTA"),IF(AND(Z165="Improbable",AA165="Insignificante"),("BAJA"),IF(AND(Z165="Improbable",AA165="Menor"),("BAJA"),IF(AND(Z165="Improbable",AA165="Moderado"),("MODERADA"),IF(AND(Z165="Improbable",AA165="Mayor"),("ALTA"),IF(AND(Z165="Posible",AA165="Insignificante"),("BAJA"),IF(AND(Z165="Posible",AA165="Menor"),("MODERADA"),IF(AND(Z165="Posible",AA165="Moderado"),("ALTA"),IF(AND(Z165="Posible",AA165="Mayor"),("EXTREMA"),IF(AND(Z165="Probable",AA165="Insignificante"),("MODERADA"),IF(AND(Z165="Probable",AA165="Menor"),("ALTA"),IF(AND(Z165="Probable",AA165="Moderado"),("ALTA"),IF(AND(Z165="Probable",AA165="Mayor"),("EXTREMA"),IF(AND(Z165="Casi Seguro",AA165="Insignificante"),("ALTA"),IF(AND(Z165="Casi Seguro",AA165="Menor"),("ALTA"),IF(AND(Z165="Casi Seguro",AA165="Moderado"),("EXTREMA"),IF(AND(Z165="Casi Seguro",AA165="Mayor"),("EXTREMA"),IF(AA165="Catastrófico","EXTREMA","VALORAR")))))))))))))))))))))</f>
        <v>EXTREMA</v>
      </c>
      <c r="AC165" s="217">
        <v>1</v>
      </c>
      <c r="AD165" s="218"/>
      <c r="AE165" s="219" t="s">
        <v>1494</v>
      </c>
      <c r="AF165" s="219" t="s">
        <v>1277</v>
      </c>
      <c r="AG165" s="219" t="s">
        <v>938</v>
      </c>
      <c r="AH165" s="219"/>
      <c r="AI165" s="220" t="str">
        <f t="shared" si="128"/>
        <v>Probabilidad</v>
      </c>
      <c r="AJ165" s="221" t="s">
        <v>292</v>
      </c>
      <c r="AK165" s="221" t="s">
        <v>297</v>
      </c>
      <c r="AL165" s="222" t="str">
        <f t="shared" si="129"/>
        <v>40%</v>
      </c>
      <c r="AM165" s="221" t="s">
        <v>301</v>
      </c>
      <c r="AN165" s="221" t="s">
        <v>305</v>
      </c>
      <c r="AO165" s="221" t="s">
        <v>308</v>
      </c>
      <c r="AP165" s="223" t="str">
        <f>IF(ISBLANK(AA165),(IFERROR(IF(AI165="Probabilidad",(T165-(+T165*AL165)),IF(AI165="Impacto",T165,"")),""))," ")</f>
        <v xml:space="preserve"> </v>
      </c>
      <c r="AQ165" s="224" t="str">
        <f>IF(ISBLANK(AA165), (IFERROR(IF(AP165="","",IF(AP165&lt;=0.2,"Muy Baja",IF(AP165&lt;=0.4,"Baja",IF(AP165&lt;=0.6,"Media",IF(AP165&lt;=0.8,"Alta","Muy Alta"))))),""))," ")</f>
        <v xml:space="preserve"> </v>
      </c>
      <c r="AR165" s="223" t="str">
        <f t="shared" si="130"/>
        <v xml:space="preserve"> </v>
      </c>
      <c r="AS165" s="225" t="str">
        <f t="shared" si="131"/>
        <v/>
      </c>
      <c r="AT165" s="223" t="str">
        <f>IFERROR(IF(AI165="Impacto",(X165-(+X165*AL165)),IF(AI165="Probabilidad",X165,"")),"")</f>
        <v/>
      </c>
      <c r="AU165" s="226" t="str">
        <f t="shared" si="132"/>
        <v/>
      </c>
      <c r="AV165" s="273" t="s">
        <v>327</v>
      </c>
      <c r="AW165" s="275" t="str">
        <f>IF(ISBLANK(AA165), " ", AA165)</f>
        <v>Mayor</v>
      </c>
      <c r="AX165" s="274" t="str">
        <f t="shared" ref="AX165" si="158">IF(AND(AV165="Rara Vez",AW165="Insignificante"),("BAJA"),IF(AND(AV165="Rara Vez",AW165="Menor"),("BAJA"),IF(AND(AV165="Rara Vez",AW165="Moderado"),("MODERADA"),IF(AND(AV165="Rara Vez",AW165="Mayor"),("ALTA"),IF(AND(AV165="Improbable",AW165="Insignificante"),("BAJA"),IF(AND(AV165="Improbable",AW165="Menor"),("BAJA"),IF(AND(AV165="Improbable",AW165="Moderado"),("MODERADA"),IF(AND(AV165="Improbable",AW165="Mayor"),("ALTA"),IF(AND(AV165="Posible",AW165="Insignificante"),("BAJA"),IF(AND(AV165="Posible",AW165="Menor"),("MODERADA"),IF(AND(AV165="Posible",AW165="Moderado"),("ALTA"),IF(AND(AV165="Posible",AW165="Mayor"),("EXTREMA"),IF(AND(AV165="Probable",AW165="Insignificante"),("MODERADA"),IF(AND(AV165="Probable",AW165="Menor"),("ALTA"),IF(AND(AV165="Probable",AW165="Moderado"),("ALTA"),IF(AND(AV165="Probable",AW165="Mayor"),("EXTREMA"),IF(AND(AV165="Casi Seguro",AW165="Insignificante"),("ALTA"),IF(AND(AV165="Casi Seguro",AW165="Menor"),("ALTA"),IF(AND(AV165="Casi Seguro",AW165="Moderado"),("EXTREMA"),IF(AND(AV165="Casi Seguro",AW165="Mayor"),("EXTREMA"),IF(AW165="Catastrófico","EXTREMA","VALORAR")))))))))))))))))))))</f>
        <v>ALTA</v>
      </c>
      <c r="AY165" s="261" t="s">
        <v>315</v>
      </c>
      <c r="AZ165" s="228"/>
      <c r="BA165" s="229"/>
      <c r="BB165" s="216"/>
      <c r="BC165" s="216"/>
      <c r="BD165" s="230"/>
      <c r="BE165" s="230"/>
      <c r="BF165" s="230"/>
      <c r="BG165" s="227"/>
      <c r="BH165" s="276"/>
      <c r="BI165" s="216"/>
      <c r="BJ165" s="216"/>
      <c r="BK165" s="216"/>
      <c r="BL165" s="216"/>
      <c r="BM165" s="216"/>
      <c r="BN165" s="216"/>
      <c r="BO165" s="216"/>
      <c r="BP165" s="216"/>
      <c r="BQ165" s="216"/>
      <c r="BR165" s="216"/>
      <c r="BS165" s="216"/>
      <c r="BT165" s="216"/>
      <c r="BU165" s="216"/>
      <c r="BV165" s="216"/>
      <c r="BW165" s="216"/>
      <c r="BX165" s="216"/>
      <c r="BY165" s="216"/>
      <c r="BZ165" s="216"/>
      <c r="CA165" s="216"/>
      <c r="CB165" s="216"/>
      <c r="CC165" s="216"/>
      <c r="CD165" s="216"/>
      <c r="CE165" s="216"/>
      <c r="CF165" s="216"/>
      <c r="CG165" s="216"/>
      <c r="CH165" s="216"/>
      <c r="CI165" s="216"/>
      <c r="CJ165" s="216"/>
      <c r="CK165" s="216"/>
      <c r="CL165" s="216"/>
    </row>
    <row r="166" spans="1:90" s="231" customFormat="1" ht="85.5" hidden="1" customHeight="1">
      <c r="A166" s="262"/>
      <c r="B166" s="277"/>
      <c r="C166" s="278"/>
      <c r="D166" s="278"/>
      <c r="E166" s="278"/>
      <c r="F166" s="278"/>
      <c r="G166" s="279"/>
      <c r="H166" s="276"/>
      <c r="I166" s="276"/>
      <c r="J166" s="276"/>
      <c r="K166" s="276"/>
      <c r="L166" s="276"/>
      <c r="M166" s="276"/>
      <c r="N166" s="276"/>
      <c r="O166" s="266"/>
      <c r="P166" s="266"/>
      <c r="Q166" s="266"/>
      <c r="R166" s="266"/>
      <c r="S166" s="267"/>
      <c r="T166" s="268"/>
      <c r="U166" s="269"/>
      <c r="V166" s="270"/>
      <c r="W166" s="271"/>
      <c r="X166" s="268"/>
      <c r="Y166" s="272"/>
      <c r="Z166" s="273"/>
      <c r="AA166" s="273"/>
      <c r="AB166" s="274"/>
      <c r="AC166" s="217">
        <v>2</v>
      </c>
      <c r="AD166" s="218"/>
      <c r="AE166" s="219" t="s">
        <v>1275</v>
      </c>
      <c r="AF166" s="219" t="s">
        <v>1278</v>
      </c>
      <c r="AG166" s="219" t="s">
        <v>938</v>
      </c>
      <c r="AH166" s="219"/>
      <c r="AI166" s="220" t="str">
        <f t="shared" si="128"/>
        <v>Probabilidad</v>
      </c>
      <c r="AJ166" s="221" t="s">
        <v>292</v>
      </c>
      <c r="AK166" s="221" t="s">
        <v>297</v>
      </c>
      <c r="AL166" s="222" t="str">
        <f t="shared" si="129"/>
        <v>40%</v>
      </c>
      <c r="AM166" s="221" t="s">
        <v>301</v>
      </c>
      <c r="AN166" s="221" t="s">
        <v>305</v>
      </c>
      <c r="AO166" s="221" t="s">
        <v>308</v>
      </c>
      <c r="AP166" s="223" t="str">
        <f>IF(ISBLANK(AA165),(IFERROR(IF(AND(AI165="Probabilidad",AI166="Probabilidad"),(AR165-(+AR165*AL166)),IF(AI166="Probabilidad",(T165-(+T165*AL166)),IF(AI166="Impacto",AR165,""))),""))," ")</f>
        <v xml:space="preserve"> </v>
      </c>
      <c r="AQ166" s="224" t="str">
        <f>IF(ISBLANK(AA165),(IFERROR(IF(AP166="","",IF(AP166&lt;=0.2,"Muy Baja",IF(AP166&lt;=0.4,"Baja",IF(AP166&lt;=0.6,"Media",IF(AP166&lt;=0.8,"Alta","Muy Alta"))))),""))," ")</f>
        <v xml:space="preserve"> </v>
      </c>
      <c r="AR166" s="223" t="str">
        <f t="shared" si="130"/>
        <v xml:space="preserve"> </v>
      </c>
      <c r="AS166" s="225" t="str">
        <f t="shared" si="131"/>
        <v/>
      </c>
      <c r="AT166" s="223" t="str">
        <f>IFERROR(IF(AND(AI165="Impacto",AI166="Impacto"),(AT165-(+AT165*AL166)),IF(AI166="Impacto",(X165-(+X165*AL166)),IF(AI166="Probabilidad",AT165,""))),"")</f>
        <v/>
      </c>
      <c r="AU166" s="226" t="str">
        <f t="shared" si="132"/>
        <v/>
      </c>
      <c r="AV166" s="273"/>
      <c r="AW166" s="275"/>
      <c r="AX166" s="274"/>
      <c r="AY166" s="261"/>
      <c r="AZ166" s="228"/>
      <c r="BA166" s="229"/>
      <c r="BB166" s="216"/>
      <c r="BC166" s="216"/>
      <c r="BD166" s="230"/>
      <c r="BE166" s="230"/>
      <c r="BF166" s="230"/>
      <c r="BG166" s="227"/>
      <c r="BH166" s="276"/>
      <c r="BI166" s="216"/>
      <c r="BJ166" s="216"/>
      <c r="BK166" s="216"/>
      <c r="BL166" s="216"/>
      <c r="BM166" s="216"/>
      <c r="BN166" s="216"/>
      <c r="BO166" s="216"/>
      <c r="BP166" s="216"/>
      <c r="BQ166" s="216"/>
      <c r="BR166" s="216"/>
      <c r="BS166" s="216"/>
      <c r="BT166" s="216"/>
      <c r="BU166" s="216"/>
      <c r="BV166" s="216"/>
      <c r="BW166" s="216"/>
      <c r="BX166" s="216"/>
      <c r="BY166" s="216"/>
      <c r="BZ166" s="216"/>
      <c r="CA166" s="216"/>
      <c r="CB166" s="216"/>
      <c r="CC166" s="216"/>
      <c r="CD166" s="216"/>
      <c r="CE166" s="216"/>
      <c r="CF166" s="216"/>
      <c r="CG166" s="216"/>
      <c r="CH166" s="216"/>
      <c r="CI166" s="216"/>
      <c r="CJ166" s="216"/>
      <c r="CK166" s="216"/>
      <c r="CL166" s="216"/>
    </row>
    <row r="167" spans="1:90" s="231" customFormat="1" ht="85.5" hidden="1" customHeight="1">
      <c r="A167" s="262"/>
      <c r="B167" s="277"/>
      <c r="C167" s="278"/>
      <c r="D167" s="278"/>
      <c r="E167" s="278"/>
      <c r="F167" s="278"/>
      <c r="G167" s="279"/>
      <c r="H167" s="276"/>
      <c r="I167" s="276"/>
      <c r="J167" s="276"/>
      <c r="K167" s="276"/>
      <c r="L167" s="276"/>
      <c r="M167" s="276"/>
      <c r="N167" s="276"/>
      <c r="O167" s="266"/>
      <c r="P167" s="266"/>
      <c r="Q167" s="266"/>
      <c r="R167" s="266"/>
      <c r="S167" s="267"/>
      <c r="T167" s="268"/>
      <c r="U167" s="269"/>
      <c r="V167" s="270"/>
      <c r="W167" s="271"/>
      <c r="X167" s="268"/>
      <c r="Y167" s="272"/>
      <c r="Z167" s="273"/>
      <c r="AA167" s="273"/>
      <c r="AB167" s="274"/>
      <c r="AC167" s="217">
        <v>3</v>
      </c>
      <c r="AD167" s="218"/>
      <c r="AE167" s="219" t="s">
        <v>1276</v>
      </c>
      <c r="AF167" s="219" t="s">
        <v>1279</v>
      </c>
      <c r="AG167" s="219" t="s">
        <v>938</v>
      </c>
      <c r="AH167" s="219"/>
      <c r="AI167" s="220" t="str">
        <f t="shared" si="128"/>
        <v>Probabilidad</v>
      </c>
      <c r="AJ167" s="221" t="s">
        <v>292</v>
      </c>
      <c r="AK167" s="221" t="s">
        <v>297</v>
      </c>
      <c r="AL167" s="222" t="str">
        <f t="shared" si="129"/>
        <v>40%</v>
      </c>
      <c r="AM167" s="221" t="s">
        <v>301</v>
      </c>
      <c r="AN167" s="221" t="s">
        <v>305</v>
      </c>
      <c r="AO167" s="221" t="s">
        <v>308</v>
      </c>
      <c r="AP167" s="223" t="str">
        <f>IF(ISBLANK(AA165),(IFERROR(IF(AND(AI166="Probabilidad",AI167="Probabilidad"),(AR166-(+AR166*AL167)),IF(AND(AI166="Impacto",AI167="Probabilidad"),(AR165-(+AR165*AL167)),IF(AI167="Impacto",AR166,""))),""))," ")</f>
        <v xml:space="preserve"> </v>
      </c>
      <c r="AQ167" s="224" t="str">
        <f>IF(ISBLANK(AA165),(IFERROR(IF(AP167="","",IF(AP167&lt;=0.2,"Muy Baja",IF(AP167&lt;=0.4,"Baja",IF(AP167&lt;=0.6,"Media",IF(AP167&lt;=0.8,"Alta","Muy Alta"))))),""))," ")</f>
        <v xml:space="preserve"> </v>
      </c>
      <c r="AR167" s="223" t="str">
        <f t="shared" si="130"/>
        <v xml:space="preserve"> </v>
      </c>
      <c r="AS167" s="225" t="str">
        <f t="shared" si="131"/>
        <v/>
      </c>
      <c r="AT167" s="223" t="str">
        <f>IFERROR(IF(AND(AI166="Impacto",AI167="Impacto"),(AT166-(+AT166*AL167)),IF(AND(AI166="Probabilidad",AI167="Impacto"),(AT165-(+AT165*AL167)),IF(AI167="Probabilidad",AT166,""))),"")</f>
        <v/>
      </c>
      <c r="AU167" s="226" t="str">
        <f t="shared" si="132"/>
        <v/>
      </c>
      <c r="AV167" s="273"/>
      <c r="AW167" s="275"/>
      <c r="AX167" s="274"/>
      <c r="AY167" s="261"/>
      <c r="AZ167" s="228"/>
      <c r="BA167" s="229"/>
      <c r="BB167" s="216"/>
      <c r="BC167" s="216"/>
      <c r="BD167" s="230"/>
      <c r="BE167" s="230"/>
      <c r="BF167" s="230"/>
      <c r="BG167" s="227"/>
      <c r="BH167" s="276"/>
      <c r="BI167" s="216"/>
      <c r="BJ167" s="216"/>
      <c r="BK167" s="216"/>
      <c r="BL167" s="216"/>
      <c r="BM167" s="216"/>
      <c r="BN167" s="216"/>
      <c r="BO167" s="216"/>
      <c r="BP167" s="216"/>
      <c r="BQ167" s="216"/>
      <c r="BR167" s="216"/>
      <c r="BS167" s="216"/>
      <c r="BT167" s="216"/>
      <c r="BU167" s="216"/>
      <c r="BV167" s="216"/>
      <c r="BW167" s="216"/>
      <c r="BX167" s="216"/>
      <c r="BY167" s="216"/>
      <c r="BZ167" s="216"/>
      <c r="CA167" s="216"/>
      <c r="CB167" s="216"/>
      <c r="CC167" s="216"/>
      <c r="CD167" s="216"/>
      <c r="CE167" s="216"/>
      <c r="CF167" s="216"/>
      <c r="CG167" s="216"/>
      <c r="CH167" s="216"/>
      <c r="CI167" s="216"/>
      <c r="CJ167" s="216"/>
      <c r="CK167" s="216"/>
      <c r="CL167" s="216"/>
    </row>
    <row r="168" spans="1:90" s="231" customFormat="1" ht="14.5" hidden="1" customHeight="1">
      <c r="A168" s="262"/>
      <c r="B168" s="277"/>
      <c r="C168" s="278"/>
      <c r="D168" s="278"/>
      <c r="E168" s="278"/>
      <c r="F168" s="278"/>
      <c r="G168" s="279"/>
      <c r="H168" s="276"/>
      <c r="I168" s="276"/>
      <c r="J168" s="276"/>
      <c r="K168" s="276"/>
      <c r="L168" s="276"/>
      <c r="M168" s="276"/>
      <c r="N168" s="276"/>
      <c r="O168" s="266"/>
      <c r="P168" s="266"/>
      <c r="Q168" s="266"/>
      <c r="R168" s="266"/>
      <c r="S168" s="267"/>
      <c r="T168" s="268"/>
      <c r="U168" s="269"/>
      <c r="V168" s="270"/>
      <c r="W168" s="271"/>
      <c r="X168" s="268"/>
      <c r="Y168" s="272"/>
      <c r="Z168" s="273"/>
      <c r="AA168" s="273"/>
      <c r="AB168" s="274"/>
      <c r="AC168" s="217">
        <v>4</v>
      </c>
      <c r="AD168" s="218"/>
      <c r="AE168" s="219"/>
      <c r="AF168" s="219"/>
      <c r="AG168" s="219"/>
      <c r="AH168" s="219"/>
      <c r="AI168" s="220" t="str">
        <f t="shared" si="128"/>
        <v/>
      </c>
      <c r="AJ168" s="221"/>
      <c r="AK168" s="221"/>
      <c r="AL168" s="222" t="str">
        <f t="shared" si="129"/>
        <v/>
      </c>
      <c r="AM168" s="221"/>
      <c r="AN168" s="221"/>
      <c r="AO168" s="221"/>
      <c r="AP168" s="223" t="str">
        <f>IF(ISBLANK(AA165),(IFERROR(IF(AND(AI167="Probabilidad",AI168="Probabilidad"),(AR167-(+AR167*AL168)),IF(AND(AI167="Impacto",AI168="Probabilidad"),(AR166-(+AR166*AL168)),IF(AI168="Impacto",AR167,""))),""))," ")</f>
        <v xml:space="preserve"> </v>
      </c>
      <c r="AQ168" s="224" t="str">
        <f>IF(ISBLANK(AA165),(IFERROR(IF(AP168="","",IF(AP168&lt;=0.2,"Muy Baja",IF(AP168&lt;=0.4,"Baja",IF(AP168&lt;=0.6,"Media",IF(AP168&lt;=0.8,"Alta","Muy Alta"))))),""))," ")</f>
        <v xml:space="preserve"> </v>
      </c>
      <c r="AR168" s="223" t="str">
        <f t="shared" si="130"/>
        <v xml:space="preserve"> </v>
      </c>
      <c r="AS168" s="225" t="str">
        <f t="shared" si="131"/>
        <v/>
      </c>
      <c r="AT168" s="223" t="str">
        <f>IFERROR(IF(AND(AI167="Impacto",AI168="Impacto"),(AT167-(+AT167*AL168)),IF(AND(AI167="Probabilidad",AI168="Impacto"),(AT166-(+AT166*AL168)),IF(AI168="Probabilidad",AT167,""))),"")</f>
        <v/>
      </c>
      <c r="AU168" s="226" t="str">
        <f t="shared" si="132"/>
        <v/>
      </c>
      <c r="AV168" s="273"/>
      <c r="AW168" s="275"/>
      <c r="AX168" s="274"/>
      <c r="AY168" s="261"/>
      <c r="AZ168" s="228"/>
      <c r="BA168" s="229"/>
      <c r="BB168" s="216"/>
      <c r="BC168" s="216"/>
      <c r="BD168" s="230"/>
      <c r="BE168" s="230"/>
      <c r="BF168" s="230"/>
      <c r="BG168" s="227"/>
      <c r="BH168" s="276"/>
      <c r="BI168" s="216"/>
      <c r="BJ168" s="216"/>
      <c r="BK168" s="216"/>
      <c r="BL168" s="216"/>
      <c r="BM168" s="216"/>
      <c r="BN168" s="216"/>
      <c r="BO168" s="216"/>
      <c r="BP168" s="216"/>
      <c r="BQ168" s="216"/>
      <c r="BR168" s="216"/>
      <c r="BS168" s="216"/>
      <c r="BT168" s="216"/>
      <c r="BU168" s="216"/>
      <c r="BV168" s="216"/>
      <c r="BW168" s="216"/>
      <c r="BX168" s="216"/>
      <c r="BY168" s="216"/>
      <c r="BZ168" s="216"/>
      <c r="CA168" s="216"/>
      <c r="CB168" s="216"/>
      <c r="CC168" s="216"/>
      <c r="CD168" s="216"/>
      <c r="CE168" s="216"/>
      <c r="CF168" s="216"/>
      <c r="CG168" s="216"/>
      <c r="CH168" s="216"/>
      <c r="CI168" s="216"/>
      <c r="CJ168" s="216"/>
      <c r="CK168" s="216"/>
      <c r="CL168" s="216"/>
    </row>
    <row r="169" spans="1:90" s="231" customFormat="1" ht="14.5" hidden="1" customHeight="1">
      <c r="A169" s="262"/>
      <c r="B169" s="277"/>
      <c r="C169" s="278"/>
      <c r="D169" s="278"/>
      <c r="E169" s="278"/>
      <c r="F169" s="278"/>
      <c r="G169" s="279"/>
      <c r="H169" s="276"/>
      <c r="I169" s="276"/>
      <c r="J169" s="276"/>
      <c r="K169" s="276"/>
      <c r="L169" s="276"/>
      <c r="M169" s="276"/>
      <c r="N169" s="276"/>
      <c r="O169" s="266"/>
      <c r="P169" s="266"/>
      <c r="Q169" s="266"/>
      <c r="R169" s="266"/>
      <c r="S169" s="267"/>
      <c r="T169" s="268"/>
      <c r="U169" s="269"/>
      <c r="V169" s="270"/>
      <c r="W169" s="271"/>
      <c r="X169" s="268"/>
      <c r="Y169" s="272"/>
      <c r="Z169" s="273"/>
      <c r="AA169" s="273"/>
      <c r="AB169" s="274"/>
      <c r="AC169" s="217">
        <v>5</v>
      </c>
      <c r="AD169" s="218"/>
      <c r="AE169" s="219"/>
      <c r="AF169" s="219"/>
      <c r="AG169" s="219"/>
      <c r="AH169" s="219"/>
      <c r="AI169" s="220" t="str">
        <f t="shared" si="128"/>
        <v/>
      </c>
      <c r="AJ169" s="221"/>
      <c r="AK169" s="221"/>
      <c r="AL169" s="222" t="str">
        <f t="shared" si="129"/>
        <v/>
      </c>
      <c r="AM169" s="221"/>
      <c r="AN169" s="221"/>
      <c r="AO169" s="221"/>
      <c r="AP169" s="223" t="str">
        <f>IF(ISBLANK(AA165),(IFERROR(IF(AND(AI168="Probabilidad",AI169="Probabilidad"),(AR168-(+AR168*AL169)),IF(AND(AI168="Impacto",AI169="Probabilidad"),(AR167-(+AR167*AL169)),IF(AI169="Impacto",AR168,""))),""))," ")</f>
        <v xml:space="preserve"> </v>
      </c>
      <c r="AQ169" s="224" t="str">
        <f>IF(ISBLANK(AA165),(IFERROR(IF(AP169="","",IF(AP169&lt;=0.2,"Muy Baja",IF(AP169&lt;=0.4,"Baja",IF(AP169&lt;=0.6,"Media",IF(AP169&lt;=0.8,"Alta","Muy Alta"))))),""))," ")</f>
        <v xml:space="preserve"> </v>
      </c>
      <c r="AR169" s="223" t="str">
        <f t="shared" si="130"/>
        <v xml:space="preserve"> </v>
      </c>
      <c r="AS169" s="225" t="str">
        <f t="shared" si="131"/>
        <v/>
      </c>
      <c r="AT169" s="223" t="str">
        <f>IFERROR(IF(AND(AI168="Impacto",AI169="Impacto"),(AT168-(+AT168*AL169)),IF(AND(AI168="Probabilidad",AI169="Impacto"),(AT167-(+AT167*AL169)),IF(AI169="Probabilidad",AT168,""))),"")</f>
        <v/>
      </c>
      <c r="AU169" s="226" t="str">
        <f t="shared" si="132"/>
        <v/>
      </c>
      <c r="AV169" s="273"/>
      <c r="AW169" s="275"/>
      <c r="AX169" s="274"/>
      <c r="AY169" s="261"/>
      <c r="AZ169" s="228"/>
      <c r="BA169" s="229"/>
      <c r="BB169" s="216"/>
      <c r="BC169" s="216"/>
      <c r="BD169" s="230"/>
      <c r="BE169" s="230"/>
      <c r="BF169" s="230"/>
      <c r="BG169" s="227"/>
      <c r="BH169" s="276"/>
      <c r="BI169" s="216"/>
      <c r="BJ169" s="216"/>
      <c r="BK169" s="216"/>
      <c r="BL169" s="216"/>
      <c r="BM169" s="216"/>
      <c r="BN169" s="216"/>
      <c r="BO169" s="216"/>
      <c r="BP169" s="216"/>
      <c r="BQ169" s="216"/>
      <c r="BR169" s="216"/>
      <c r="BS169" s="216"/>
      <c r="BT169" s="216"/>
      <c r="BU169" s="216"/>
      <c r="BV169" s="216"/>
      <c r="BW169" s="216"/>
      <c r="BX169" s="216"/>
      <c r="BY169" s="216"/>
      <c r="BZ169" s="216"/>
      <c r="CA169" s="216"/>
      <c r="CB169" s="216"/>
      <c r="CC169" s="216"/>
      <c r="CD169" s="216"/>
      <c r="CE169" s="216"/>
      <c r="CF169" s="216"/>
      <c r="CG169" s="216"/>
      <c r="CH169" s="216"/>
      <c r="CI169" s="216"/>
      <c r="CJ169" s="216"/>
      <c r="CK169" s="216"/>
      <c r="CL169" s="216"/>
    </row>
    <row r="170" spans="1:90" s="231" customFormat="1" ht="14.5" hidden="1" customHeight="1">
      <c r="A170" s="262"/>
      <c r="B170" s="277"/>
      <c r="C170" s="278"/>
      <c r="D170" s="278"/>
      <c r="E170" s="278"/>
      <c r="F170" s="278"/>
      <c r="G170" s="279"/>
      <c r="H170" s="276"/>
      <c r="I170" s="276"/>
      <c r="J170" s="276"/>
      <c r="K170" s="276"/>
      <c r="L170" s="276"/>
      <c r="M170" s="276"/>
      <c r="N170" s="276"/>
      <c r="O170" s="266"/>
      <c r="P170" s="266"/>
      <c r="Q170" s="266"/>
      <c r="R170" s="266"/>
      <c r="S170" s="267"/>
      <c r="T170" s="268"/>
      <c r="U170" s="269"/>
      <c r="V170" s="270"/>
      <c r="W170" s="271"/>
      <c r="X170" s="268"/>
      <c r="Y170" s="272"/>
      <c r="Z170" s="273"/>
      <c r="AA170" s="273"/>
      <c r="AB170" s="274"/>
      <c r="AC170" s="217">
        <v>6</v>
      </c>
      <c r="AD170" s="218"/>
      <c r="AE170" s="219"/>
      <c r="AF170" s="219"/>
      <c r="AG170" s="219"/>
      <c r="AH170" s="219"/>
      <c r="AI170" s="220" t="str">
        <f t="shared" si="128"/>
        <v/>
      </c>
      <c r="AJ170" s="221"/>
      <c r="AK170" s="221"/>
      <c r="AL170" s="222" t="str">
        <f t="shared" si="129"/>
        <v/>
      </c>
      <c r="AM170" s="221"/>
      <c r="AN170" s="221"/>
      <c r="AO170" s="221"/>
      <c r="AP170" s="223" t="str">
        <f>IF(ISBLANK(AA165),(IFERROR(IF(AND(AI168="Probabilidad",AI170="Probabilidad"),(AR168-(+AR168*AL170)),IF(AND(AI168="Impacto",AI170="Probabilidad"),(AR167-(+AR167*AL170)),IF(AI170="Impacto",AR168,""))),""))," ")</f>
        <v xml:space="preserve"> </v>
      </c>
      <c r="AQ170" s="224" t="str">
        <f>IF(ISBLANK(AA165),(IFERROR(IF(AP170="","",IF(AP170&lt;=0.2,"Muy Baja",IF(AP170&lt;=0.4,"Baja",IF(AP170&lt;=0.6,"Media",IF(AP170&lt;=0.8,"Alta","Muy Alta"))))),"")), " ")</f>
        <v xml:space="preserve"> </v>
      </c>
      <c r="AR170" s="223" t="str">
        <f t="shared" si="130"/>
        <v xml:space="preserve"> </v>
      </c>
      <c r="AS170" s="225" t="str">
        <f t="shared" si="131"/>
        <v/>
      </c>
      <c r="AT170" s="223" t="str">
        <f>IFERROR(IF(AND(AI169="Impacto",AI170="Impacto"),(AT168-(+AT169*AL170)),IF(AND(AI168="Probabilidad",AI170="Impacto"),(AT167-(+AT167*AL170)),IF(AI170="Probabilidad",AT168,""))),"")</f>
        <v/>
      </c>
      <c r="AU170" s="226" t="str">
        <f t="shared" si="132"/>
        <v/>
      </c>
      <c r="AV170" s="273"/>
      <c r="AW170" s="275"/>
      <c r="AX170" s="274"/>
      <c r="AY170" s="261"/>
      <c r="AZ170" s="228"/>
      <c r="BA170" s="229"/>
      <c r="BB170" s="216"/>
      <c r="BC170" s="216"/>
      <c r="BD170" s="230"/>
      <c r="BE170" s="230"/>
      <c r="BF170" s="230"/>
      <c r="BG170" s="227"/>
      <c r="BH170" s="276"/>
      <c r="BI170" s="216"/>
      <c r="BJ170" s="216"/>
      <c r="BK170" s="216"/>
      <c r="BL170" s="216"/>
      <c r="BM170" s="216"/>
      <c r="BN170" s="216"/>
      <c r="BO170" s="216"/>
      <c r="BP170" s="216"/>
      <c r="BQ170" s="216"/>
      <c r="BR170" s="216"/>
      <c r="BS170" s="216"/>
      <c r="BT170" s="216"/>
      <c r="BU170" s="216"/>
      <c r="BV170" s="216"/>
      <c r="BW170" s="216"/>
      <c r="BX170" s="216"/>
      <c r="BY170" s="216"/>
      <c r="BZ170" s="216"/>
      <c r="CA170" s="216"/>
      <c r="CB170" s="216"/>
      <c r="CC170" s="216"/>
      <c r="CD170" s="216"/>
      <c r="CE170" s="216"/>
      <c r="CF170" s="216"/>
      <c r="CG170" s="216"/>
      <c r="CH170" s="216"/>
      <c r="CI170" s="216"/>
      <c r="CJ170" s="216"/>
      <c r="CK170" s="216"/>
      <c r="CL170" s="216"/>
    </row>
    <row r="171" spans="1:90" s="231" customFormat="1" ht="66.5" hidden="1" customHeight="1">
      <c r="A171" s="262">
        <v>28</v>
      </c>
      <c r="B171" s="277" t="s">
        <v>1070</v>
      </c>
      <c r="C171" s="278" t="s">
        <v>1071</v>
      </c>
      <c r="D171" s="278"/>
      <c r="E171" s="278"/>
      <c r="F171" s="278" t="s">
        <v>1483</v>
      </c>
      <c r="G171" s="279" t="str">
        <f t="shared" si="154"/>
        <v>Posibilidad de afectación Económica y Reputacional por  Falta de medios humanos, logísticos, técnicos y tecnologicos debido al deficiente desarrollo del trámite de la orden de pago por  la Sentencia que finaliza la Acción de Grupo</v>
      </c>
      <c r="H171" s="276" t="s">
        <v>1097</v>
      </c>
      <c r="I171" s="276" t="s">
        <v>1263</v>
      </c>
      <c r="J171" s="276" t="s">
        <v>1264</v>
      </c>
      <c r="K171" s="276" t="str">
        <f t="shared" ref="K171" si="159">CONCATENATE("Posibilidad de afectación"," ",H171," por ",I171," ",J171)</f>
        <v>Posibilidad de afectación Económica y Reputacional por  Falta de medios humanos, logísticos, técnicos y tecnologicos debido al deficiente desarrollo del trámite de la orden de pago por  la Sentencia que finaliza la Acción de Grupo</v>
      </c>
      <c r="L171" s="276" t="s">
        <v>101</v>
      </c>
      <c r="M171" s="276" t="s">
        <v>809</v>
      </c>
      <c r="N171" s="276">
        <v>5000</v>
      </c>
      <c r="O171" s="266"/>
      <c r="P171" s="266"/>
      <c r="Q171" s="266"/>
      <c r="R171" s="266"/>
      <c r="S171" s="267" t="str">
        <f t="shared" ref="S171" si="160">IF(ISBLANK(Z171),(IF(N171&lt;=0,"",IF(N171&lt;=2,"Muy Baja",IF(N171&lt;=24,"Baja",IF(N171&lt;=500,"Media",IF(N171&lt;=5000,"Alta","Muy Alta"))))))," ")</f>
        <v>Alta</v>
      </c>
      <c r="T171" s="268">
        <f t="shared" ref="T171" si="161">IF(ISBLANK(Z171),(IF(S171="","",IF(S171="Muy Baja",20%,IF(S171="Baja",40%,IF(S171="Media",60%,IF(S171="Alta",80%,IF(S171="Muy Alta",100%,0)))))))," ")</f>
        <v>0.8</v>
      </c>
      <c r="U171" s="269" t="s">
        <v>286</v>
      </c>
      <c r="V171" s="270" t="str">
        <f>IF(U171&gt;0,IF(NOT(ISERROR(MATCH(U171,'Listados Datos'!$N$3:$N$4,0))),'Listados Datos'!$N$6&amp;"Por favor no seleccionar este criterios de impacto (Afectación Económica o presupuestal y/o Pérdida Reputacional)",'Listados Datos'!$N$7),"")</f>
        <v>✔</v>
      </c>
      <c r="W171" s="271" t="str">
        <f>IF(OR(U171='Listados Datos'!$R$3,U171='Listados Datos'!$S$3),"Leve",IF(OR(U171='Listados Datos'!$R$4,U171='Listados Datos'!$S$4),"Menor",IF(OR(U171='Listados Datos'!$R$5,U171='Listados Datos'!$S$5),"Moderado",IF(OR(U171='Listados Datos'!$R$6,U171='Listados Datos'!$S$6),"Mayor",IF(OR(U171='Listados Datos'!$R$7,U171='Listados Datos'!$S$7),"Catastrófico","")))))</f>
        <v>Moderado</v>
      </c>
      <c r="X171" s="268">
        <f>IF(W171="","",IF(W171="Leve",20%,IF(W171="Menor",40%,IF(W171="Moderado",60%,IF(W171="Mayor",80%,IF(W171="Catastrófico",100%,0))))))</f>
        <v>0.6</v>
      </c>
      <c r="Y171" s="272" t="str">
        <f>IF(OR(AND(S171="Muy Baja",W171="Leve"),AND(S171="Muy Baja",W171="Menor"),AND(S171="Baja",W171="Leve")),"Bajo",IF(OR(AND(S171="Muy baja",W171="Moderado"),AND(S171="Baja",W171="Menor"),AND(S171="Baja",W171="Moderado"),AND(S171="Media",W171="Leve"),AND(S171="Media",W171="Menor"),AND(S171="Media",W171="Moderado"),AND(S171="Alta",W171="Leve"),AND(S171="Alta",W171="Menor")),"Moderado",IF(OR(AND(S171="Muy Baja",W171="Mayor"),AND(S171="Baja",W171="Mayor"),AND(S171="Media",W171="Mayor"),AND(S171="Alta",W171="Moderado"),AND(S171="Alta",W171="Mayor"),AND(S171="Muy Alta",W171="Leve"),AND(S171="Muy Alta",W171="Menor"),AND(S171="Muy Alta",W171="Moderado"),AND(S171="Muy Alta",W171="Mayor")),"Alto",IF(OR(AND(S171="Muy Baja",W171="Catastrófico"),AND(S171="Baja",W171="Catastrófico"),AND(S171="Media",W171="Catastrófico"),AND(S171="Alta",W171="Catastrófico"),AND(S171="Muy Alta",W171="Catastrófico")),"Extremo",""))))</f>
        <v>Alto</v>
      </c>
      <c r="Z171" s="273"/>
      <c r="AA171" s="273"/>
      <c r="AB171" s="274" t="str">
        <f t="shared" ref="AB171" si="162">IF(AND(Z171="Rara Vez",AA171="Insignificante"),("BAJA"),IF(AND(Z171="Rara Vez",AA171="Menor"),("BAJA"),IF(AND(Z171="Rara Vez",AA171="Moderado"),("MODERADA"),IF(AND(Z171="Rara Vez",AA171="Mayor"),("ALTA"),IF(AND(Z171="Improbable",AA171="Insignificante"),("BAJA"),IF(AND(Z171="Improbable",AA171="Menor"),("BAJA"),IF(AND(Z171="Improbable",AA171="Moderado"),("MODERADA"),IF(AND(Z171="Improbable",AA171="Mayor"),("ALTA"),IF(AND(Z171="Posible",AA171="Insignificante"),("BAJA"),IF(AND(Z171="Posible",AA171="Menor"),("MODERADA"),IF(AND(Z171="Posible",AA171="Moderado"),("ALTA"),IF(AND(Z171="Posible",AA171="Mayor"),("EXTREMA"),IF(AND(Z171="Probable",AA171="Insignificante"),("MODERADA"),IF(AND(Z171="Probable",AA171="Menor"),("ALTA"),IF(AND(Z171="Probable",AA171="Moderado"),("ALTA"),IF(AND(Z171="Probable",AA171="Mayor"),("EXTREMA"),IF(AND(Z171="Casi Seguro",AA171="Insignificante"),("ALTA"),IF(AND(Z171="Casi Seguro",AA171="Menor"),("ALTA"),IF(AND(Z171="Casi Seguro",AA171="Moderado"),("EXTREMA"),IF(AND(Z171="Casi Seguro",AA171="Mayor"),("EXTREMA"),IF(AA171="Catastrófico","EXTREMA","VALORAR")))))))))))))))))))))</f>
        <v>VALORAR</v>
      </c>
      <c r="AC171" s="217">
        <v>1</v>
      </c>
      <c r="AD171" s="218"/>
      <c r="AE171" s="219" t="s">
        <v>1280</v>
      </c>
      <c r="AF171" s="219" t="s">
        <v>1132</v>
      </c>
      <c r="AG171" s="219" t="s">
        <v>938</v>
      </c>
      <c r="AH171" s="219"/>
      <c r="AI171" s="220" t="str">
        <f t="shared" si="128"/>
        <v>Probabilidad</v>
      </c>
      <c r="AJ171" s="221" t="s">
        <v>292</v>
      </c>
      <c r="AK171" s="221" t="s">
        <v>297</v>
      </c>
      <c r="AL171" s="222" t="str">
        <f t="shared" si="129"/>
        <v>40%</v>
      </c>
      <c r="AM171" s="221" t="s">
        <v>301</v>
      </c>
      <c r="AN171" s="221" t="s">
        <v>305</v>
      </c>
      <c r="AO171" s="221" t="s">
        <v>308</v>
      </c>
      <c r="AP171" s="223">
        <f>IF(ISBLANK(AA171),(IFERROR(IF(AI171="Probabilidad",(T171-(+T171*AL171)),IF(AI171="Impacto",T171,"")),""))," ")</f>
        <v>0.48</v>
      </c>
      <c r="AQ171" s="224" t="str">
        <f>IF(ISBLANK(AA171), (IFERROR(IF(AP171="","",IF(AP171&lt;=0.2,"Muy Baja",IF(AP171&lt;=0.4,"Baja",IF(AP171&lt;=0.6,"Media",IF(AP171&lt;=0.8,"Alta","Muy Alta"))))),""))," ")</f>
        <v>Media</v>
      </c>
      <c r="AR171" s="223">
        <f t="shared" si="130"/>
        <v>0.48</v>
      </c>
      <c r="AS171" s="225" t="str">
        <f t="shared" si="131"/>
        <v>Moderado</v>
      </c>
      <c r="AT171" s="223">
        <f>IFERROR(IF(AI171="Impacto",(X171-(+X171*AL171)),IF(AI171="Probabilidad",X171,"")),"")</f>
        <v>0.6</v>
      </c>
      <c r="AU171" s="226" t="str">
        <f t="shared" si="132"/>
        <v>Moderado</v>
      </c>
      <c r="AV171" s="273"/>
      <c r="AW171" s="275" t="str">
        <f>IF(ISBLANK(AA171), " ", AA171)</f>
        <v xml:space="preserve"> </v>
      </c>
      <c r="AX171" s="274" t="str">
        <f t="shared" ref="AX171" si="163">IF(AND(AV171="Rara Vez",AW171="Insignificante"),("BAJA"),IF(AND(AV171="Rara Vez",AW171="Menor"),("BAJA"),IF(AND(AV171="Rara Vez",AW171="Moderado"),("MODERADA"),IF(AND(AV171="Rara Vez",AW171="Mayor"),("ALTA"),IF(AND(AV171="Improbable",AW171="Insignificante"),("BAJA"),IF(AND(AV171="Improbable",AW171="Menor"),("BAJA"),IF(AND(AV171="Improbable",AW171="Moderado"),("MODERADA"),IF(AND(AV171="Improbable",AW171="Mayor"),("ALTA"),IF(AND(AV171="Posible",AW171="Insignificante"),("BAJA"),IF(AND(AV171="Posible",AW171="Menor"),("MODERADA"),IF(AND(AV171="Posible",AW171="Moderado"),("ALTA"),IF(AND(AV171="Posible",AW171="Mayor"),("EXTREMA"),IF(AND(AV171="Probable",AW171="Insignificante"),("MODERADA"),IF(AND(AV171="Probable",AW171="Menor"),("ALTA"),IF(AND(AV171="Probable",AW171="Moderado"),("ALTA"),IF(AND(AV171="Probable",AW171="Mayor"),("EXTREMA"),IF(AND(AV171="Casi Seguro",AW171="Insignificante"),("ALTA"),IF(AND(AV171="Casi Seguro",AW171="Menor"),("ALTA"),IF(AND(AV171="Casi Seguro",AW171="Moderado"),("EXTREMA"),IF(AND(AV171="Casi Seguro",AW171="Mayor"),("EXTREMA"),IF(AW171="Catastrófico","EXTREMA","VALORAR")))))))))))))))))))))</f>
        <v>VALORAR</v>
      </c>
      <c r="AY171" s="261" t="s">
        <v>314</v>
      </c>
      <c r="AZ171" s="228"/>
      <c r="BA171" s="229"/>
      <c r="BB171" s="216"/>
      <c r="BC171" s="216"/>
      <c r="BD171" s="230"/>
      <c r="BE171" s="230"/>
      <c r="BF171" s="230"/>
      <c r="BG171" s="227"/>
      <c r="BH171" s="276"/>
      <c r="BI171" s="216"/>
      <c r="BJ171" s="216"/>
      <c r="BK171" s="216"/>
      <c r="BL171" s="216"/>
      <c r="BM171" s="216"/>
      <c r="BN171" s="216"/>
      <c r="BO171" s="216"/>
      <c r="BP171" s="216"/>
      <c r="BQ171" s="216"/>
      <c r="BR171" s="216"/>
      <c r="BS171" s="216"/>
      <c r="BT171" s="216"/>
      <c r="BU171" s="216"/>
      <c r="BV171" s="216"/>
      <c r="BW171" s="216"/>
      <c r="BX171" s="216"/>
      <c r="BY171" s="216"/>
      <c r="BZ171" s="216"/>
      <c r="CA171" s="216"/>
      <c r="CB171" s="216"/>
      <c r="CC171" s="216"/>
      <c r="CD171" s="216"/>
      <c r="CE171" s="216"/>
      <c r="CF171" s="216"/>
      <c r="CG171" s="216"/>
      <c r="CH171" s="216"/>
      <c r="CI171" s="216"/>
      <c r="CJ171" s="216"/>
      <c r="CK171" s="216"/>
      <c r="CL171" s="216"/>
    </row>
    <row r="172" spans="1:90" s="231" customFormat="1" ht="66.5" hidden="1" customHeight="1">
      <c r="A172" s="262"/>
      <c r="B172" s="277"/>
      <c r="C172" s="278"/>
      <c r="D172" s="278"/>
      <c r="E172" s="278"/>
      <c r="F172" s="278"/>
      <c r="G172" s="279"/>
      <c r="H172" s="276"/>
      <c r="I172" s="276"/>
      <c r="J172" s="276"/>
      <c r="K172" s="276"/>
      <c r="L172" s="276"/>
      <c r="M172" s="276"/>
      <c r="N172" s="276"/>
      <c r="O172" s="266"/>
      <c r="P172" s="266"/>
      <c r="Q172" s="266"/>
      <c r="R172" s="266"/>
      <c r="S172" s="267"/>
      <c r="T172" s="268"/>
      <c r="U172" s="269"/>
      <c r="V172" s="270"/>
      <c r="W172" s="271"/>
      <c r="X172" s="268"/>
      <c r="Y172" s="272"/>
      <c r="Z172" s="273"/>
      <c r="AA172" s="273"/>
      <c r="AB172" s="274"/>
      <c r="AC172" s="217">
        <v>2</v>
      </c>
      <c r="AD172" s="218"/>
      <c r="AE172" s="219" t="s">
        <v>1281</v>
      </c>
      <c r="AF172" s="219" t="s">
        <v>1133</v>
      </c>
      <c r="AG172" s="219" t="s">
        <v>939</v>
      </c>
      <c r="AH172" s="219"/>
      <c r="AI172" s="220" t="str">
        <f t="shared" si="128"/>
        <v>Probabilidad</v>
      </c>
      <c r="AJ172" s="221" t="s">
        <v>292</v>
      </c>
      <c r="AK172" s="221" t="s">
        <v>297</v>
      </c>
      <c r="AL172" s="222" t="str">
        <f t="shared" si="129"/>
        <v>40%</v>
      </c>
      <c r="AM172" s="221" t="s">
        <v>301</v>
      </c>
      <c r="AN172" s="221" t="s">
        <v>305</v>
      </c>
      <c r="AO172" s="221" t="s">
        <v>308</v>
      </c>
      <c r="AP172" s="223">
        <f>IF(ISBLANK(AA171),(IFERROR(IF(AND(AI171="Probabilidad",AI172="Probabilidad"),(AR171-(+AR171*AL172)),IF(AI172="Probabilidad",(T171-(+T171*AL172)),IF(AI172="Impacto",AR171,""))),""))," ")</f>
        <v>0.28799999999999998</v>
      </c>
      <c r="AQ172" s="224" t="str">
        <f>IF(ISBLANK(AA171),(IFERROR(IF(AP172="","",IF(AP172&lt;=0.2,"Muy Baja",IF(AP172&lt;=0.4,"Baja",IF(AP172&lt;=0.6,"Media",IF(AP172&lt;=0.8,"Alta","Muy Alta"))))),""))," ")</f>
        <v>Baja</v>
      </c>
      <c r="AR172" s="223">
        <f t="shared" si="130"/>
        <v>0.28799999999999998</v>
      </c>
      <c r="AS172" s="225" t="str">
        <f t="shared" si="131"/>
        <v>Moderado</v>
      </c>
      <c r="AT172" s="223">
        <f>IFERROR(IF(AND(AI171="Impacto",AI172="Impacto"),(AT171-(+AT171*AL172)),IF(AI172="Impacto",(X171-(+X171*AL172)),IF(AI172="Probabilidad",AT171,""))),"")</f>
        <v>0.6</v>
      </c>
      <c r="AU172" s="226" t="str">
        <f t="shared" si="132"/>
        <v>Moderado</v>
      </c>
      <c r="AV172" s="273"/>
      <c r="AW172" s="275"/>
      <c r="AX172" s="274"/>
      <c r="AY172" s="261"/>
      <c r="AZ172" s="228"/>
      <c r="BA172" s="229"/>
      <c r="BB172" s="216"/>
      <c r="BC172" s="216"/>
      <c r="BD172" s="230"/>
      <c r="BE172" s="230"/>
      <c r="BF172" s="230"/>
      <c r="BG172" s="227"/>
      <c r="BH172" s="276"/>
      <c r="BI172" s="216"/>
      <c r="BJ172" s="216"/>
      <c r="BK172" s="216"/>
      <c r="BL172" s="216"/>
      <c r="BM172" s="216"/>
      <c r="BN172" s="216"/>
      <c r="BO172" s="216"/>
      <c r="BP172" s="216"/>
      <c r="BQ172" s="216"/>
      <c r="BR172" s="216"/>
      <c r="BS172" s="216"/>
      <c r="BT172" s="216"/>
      <c r="BU172" s="216"/>
      <c r="BV172" s="216"/>
      <c r="BW172" s="216"/>
      <c r="BX172" s="216"/>
      <c r="BY172" s="216"/>
      <c r="BZ172" s="216"/>
      <c r="CA172" s="216"/>
      <c r="CB172" s="216"/>
      <c r="CC172" s="216"/>
      <c r="CD172" s="216"/>
      <c r="CE172" s="216"/>
      <c r="CF172" s="216"/>
      <c r="CG172" s="216"/>
      <c r="CH172" s="216"/>
      <c r="CI172" s="216"/>
      <c r="CJ172" s="216"/>
      <c r="CK172" s="216"/>
      <c r="CL172" s="216"/>
    </row>
    <row r="173" spans="1:90" s="231" customFormat="1" ht="99.5" hidden="1" customHeight="1">
      <c r="A173" s="262"/>
      <c r="B173" s="277"/>
      <c r="C173" s="278"/>
      <c r="D173" s="278"/>
      <c r="E173" s="278"/>
      <c r="F173" s="278"/>
      <c r="G173" s="279"/>
      <c r="H173" s="276"/>
      <c r="I173" s="276"/>
      <c r="J173" s="276"/>
      <c r="K173" s="276"/>
      <c r="L173" s="276"/>
      <c r="M173" s="276"/>
      <c r="N173" s="276"/>
      <c r="O173" s="266"/>
      <c r="P173" s="266"/>
      <c r="Q173" s="266"/>
      <c r="R173" s="266"/>
      <c r="S173" s="267"/>
      <c r="T173" s="268"/>
      <c r="U173" s="269"/>
      <c r="V173" s="270"/>
      <c r="W173" s="271"/>
      <c r="X173" s="268"/>
      <c r="Y173" s="272"/>
      <c r="Z173" s="273"/>
      <c r="AA173" s="273"/>
      <c r="AB173" s="274"/>
      <c r="AC173" s="217">
        <v>3</v>
      </c>
      <c r="AD173" s="218"/>
      <c r="AE173" s="219" t="s">
        <v>1282</v>
      </c>
      <c r="AF173" s="219" t="s">
        <v>1133</v>
      </c>
      <c r="AG173" s="219" t="s">
        <v>939</v>
      </c>
      <c r="AH173" s="219"/>
      <c r="AI173" s="220" t="str">
        <f t="shared" si="128"/>
        <v>Probabilidad</v>
      </c>
      <c r="AJ173" s="221" t="s">
        <v>292</v>
      </c>
      <c r="AK173" s="221" t="s">
        <v>297</v>
      </c>
      <c r="AL173" s="222" t="str">
        <f t="shared" si="129"/>
        <v>40%</v>
      </c>
      <c r="AM173" s="221" t="s">
        <v>301</v>
      </c>
      <c r="AN173" s="221" t="s">
        <v>305</v>
      </c>
      <c r="AO173" s="221" t="s">
        <v>308</v>
      </c>
      <c r="AP173" s="223">
        <f>IF(ISBLANK(AA171),(IFERROR(IF(AND(AI172="Probabilidad",AI173="Probabilidad"),(AR172-(+AR172*AL173)),IF(AND(AI172="Impacto",AI173="Probabilidad"),(AR171-(+AR171*AL173)),IF(AI173="Impacto",AR172,""))),""))," ")</f>
        <v>0.17279999999999998</v>
      </c>
      <c r="AQ173" s="224" t="str">
        <f>IF(ISBLANK(AA171),(IFERROR(IF(AP173="","",IF(AP173&lt;=0.2,"Muy Baja",IF(AP173&lt;=0.4,"Baja",IF(AP173&lt;=0.6,"Media",IF(AP173&lt;=0.8,"Alta","Muy Alta"))))),""))," ")</f>
        <v>Muy Baja</v>
      </c>
      <c r="AR173" s="223">
        <f t="shared" si="130"/>
        <v>0.17279999999999998</v>
      </c>
      <c r="AS173" s="225" t="str">
        <f t="shared" si="131"/>
        <v>Moderado</v>
      </c>
      <c r="AT173" s="223">
        <f>IFERROR(IF(AND(AI172="Impacto",AI173="Impacto"),(AT172-(+AT172*AL173)),IF(AND(AI172="Probabilidad",AI173="Impacto"),(AT171-(+AT171*AL173)),IF(AI173="Probabilidad",AT172,""))),"")</f>
        <v>0.6</v>
      </c>
      <c r="AU173" s="226" t="str">
        <f t="shared" si="132"/>
        <v>Moderado</v>
      </c>
      <c r="AV173" s="273"/>
      <c r="AW173" s="275"/>
      <c r="AX173" s="274"/>
      <c r="AY173" s="261"/>
      <c r="AZ173" s="228"/>
      <c r="BA173" s="229"/>
      <c r="BB173" s="216"/>
      <c r="BC173" s="216"/>
      <c r="BD173" s="230"/>
      <c r="BE173" s="230"/>
      <c r="BF173" s="230"/>
      <c r="BG173" s="227"/>
      <c r="BH173" s="276"/>
      <c r="BI173" s="216"/>
      <c r="BJ173" s="216"/>
      <c r="BK173" s="216"/>
      <c r="BL173" s="216"/>
      <c r="BM173" s="216"/>
      <c r="BN173" s="216"/>
      <c r="BO173" s="216"/>
      <c r="BP173" s="216"/>
      <c r="BQ173" s="216"/>
      <c r="BR173" s="216"/>
      <c r="BS173" s="216"/>
      <c r="BT173" s="216"/>
      <c r="BU173" s="216"/>
      <c r="BV173" s="216"/>
      <c r="BW173" s="216"/>
      <c r="BX173" s="216"/>
      <c r="BY173" s="216"/>
      <c r="BZ173" s="216"/>
      <c r="CA173" s="216"/>
      <c r="CB173" s="216"/>
      <c r="CC173" s="216"/>
      <c r="CD173" s="216"/>
      <c r="CE173" s="216"/>
      <c r="CF173" s="216"/>
      <c r="CG173" s="216"/>
      <c r="CH173" s="216"/>
      <c r="CI173" s="216"/>
      <c r="CJ173" s="216"/>
      <c r="CK173" s="216"/>
      <c r="CL173" s="216"/>
    </row>
    <row r="174" spans="1:90" s="231" customFormat="1" ht="14.5" hidden="1" customHeight="1">
      <c r="A174" s="262"/>
      <c r="B174" s="277"/>
      <c r="C174" s="278"/>
      <c r="D174" s="278"/>
      <c r="E174" s="278"/>
      <c r="F174" s="278"/>
      <c r="G174" s="279"/>
      <c r="H174" s="276"/>
      <c r="I174" s="276"/>
      <c r="J174" s="276"/>
      <c r="K174" s="276"/>
      <c r="L174" s="276"/>
      <c r="M174" s="276"/>
      <c r="N174" s="276"/>
      <c r="O174" s="266"/>
      <c r="P174" s="266"/>
      <c r="Q174" s="266"/>
      <c r="R174" s="266"/>
      <c r="S174" s="267"/>
      <c r="T174" s="268"/>
      <c r="U174" s="269"/>
      <c r="V174" s="270"/>
      <c r="W174" s="271"/>
      <c r="X174" s="268"/>
      <c r="Y174" s="272"/>
      <c r="Z174" s="273"/>
      <c r="AA174" s="273"/>
      <c r="AB174" s="274"/>
      <c r="AC174" s="217">
        <v>4</v>
      </c>
      <c r="AD174" s="218"/>
      <c r="AE174" s="219"/>
      <c r="AF174" s="219"/>
      <c r="AG174" s="219"/>
      <c r="AH174" s="219"/>
      <c r="AI174" s="220" t="str">
        <f t="shared" si="128"/>
        <v/>
      </c>
      <c r="AJ174" s="221"/>
      <c r="AK174" s="221"/>
      <c r="AL174" s="222" t="str">
        <f t="shared" si="129"/>
        <v/>
      </c>
      <c r="AM174" s="221"/>
      <c r="AN174" s="221"/>
      <c r="AO174" s="221"/>
      <c r="AP174" s="223" t="str">
        <f>IF(ISBLANK(AA171),(IFERROR(IF(AND(AI173="Probabilidad",AI174="Probabilidad"),(AR173-(+AR173*AL174)),IF(AND(AI173="Impacto",AI174="Probabilidad"),(AR172-(+AR172*AL174)),IF(AI174="Impacto",AR173,""))),""))," ")</f>
        <v/>
      </c>
      <c r="AQ174" s="224" t="str">
        <f>IF(ISBLANK(AA171),(IFERROR(IF(AP174="","",IF(AP174&lt;=0.2,"Muy Baja",IF(AP174&lt;=0.4,"Baja",IF(AP174&lt;=0.6,"Media",IF(AP174&lt;=0.8,"Alta","Muy Alta"))))),""))," ")</f>
        <v/>
      </c>
      <c r="AR174" s="223" t="str">
        <f t="shared" si="130"/>
        <v/>
      </c>
      <c r="AS174" s="225" t="str">
        <f t="shared" si="131"/>
        <v/>
      </c>
      <c r="AT174" s="223" t="str">
        <f>IFERROR(IF(AND(AI173="Impacto",AI174="Impacto"),(AT173-(+AT173*AL174)),IF(AND(AI173="Probabilidad",AI174="Impacto"),(AT172-(+AT172*AL174)),IF(AI174="Probabilidad",AT173,""))),"")</f>
        <v/>
      </c>
      <c r="AU174" s="226" t="str">
        <f t="shared" si="132"/>
        <v/>
      </c>
      <c r="AV174" s="273"/>
      <c r="AW174" s="275"/>
      <c r="AX174" s="274"/>
      <c r="AY174" s="261"/>
      <c r="AZ174" s="228"/>
      <c r="BA174" s="229"/>
      <c r="BB174" s="216"/>
      <c r="BC174" s="216"/>
      <c r="BD174" s="230"/>
      <c r="BE174" s="230"/>
      <c r="BF174" s="230"/>
      <c r="BG174" s="227"/>
      <c r="BH174" s="276"/>
      <c r="BI174" s="216"/>
      <c r="BJ174" s="216"/>
      <c r="BK174" s="216"/>
      <c r="BL174" s="216"/>
      <c r="BM174" s="216"/>
      <c r="BN174" s="216"/>
      <c r="BO174" s="216"/>
      <c r="BP174" s="216"/>
      <c r="BQ174" s="216"/>
      <c r="BR174" s="216"/>
      <c r="BS174" s="216"/>
      <c r="BT174" s="216"/>
      <c r="BU174" s="216"/>
      <c r="BV174" s="216"/>
      <c r="BW174" s="216"/>
      <c r="BX174" s="216"/>
      <c r="BY174" s="216"/>
      <c r="BZ174" s="216"/>
      <c r="CA174" s="216"/>
      <c r="CB174" s="216"/>
      <c r="CC174" s="216"/>
      <c r="CD174" s="216"/>
      <c r="CE174" s="216"/>
      <c r="CF174" s="216"/>
      <c r="CG174" s="216"/>
      <c r="CH174" s="216"/>
      <c r="CI174" s="216"/>
      <c r="CJ174" s="216"/>
      <c r="CK174" s="216"/>
      <c r="CL174" s="216"/>
    </row>
    <row r="175" spans="1:90" s="231" customFormat="1" ht="14.5" hidden="1" customHeight="1">
      <c r="A175" s="262"/>
      <c r="B175" s="277"/>
      <c r="C175" s="278"/>
      <c r="D175" s="278"/>
      <c r="E175" s="278"/>
      <c r="F175" s="278"/>
      <c r="G175" s="279"/>
      <c r="H175" s="276"/>
      <c r="I175" s="276"/>
      <c r="J175" s="276"/>
      <c r="K175" s="276"/>
      <c r="L175" s="276"/>
      <c r="M175" s="276"/>
      <c r="N175" s="276"/>
      <c r="O175" s="266"/>
      <c r="P175" s="266"/>
      <c r="Q175" s="266"/>
      <c r="R175" s="266"/>
      <c r="S175" s="267"/>
      <c r="T175" s="268"/>
      <c r="U175" s="269"/>
      <c r="V175" s="270"/>
      <c r="W175" s="271"/>
      <c r="X175" s="268"/>
      <c r="Y175" s="272"/>
      <c r="Z175" s="273"/>
      <c r="AA175" s="273"/>
      <c r="AB175" s="274"/>
      <c r="AC175" s="217">
        <v>5</v>
      </c>
      <c r="AD175" s="218"/>
      <c r="AE175" s="219"/>
      <c r="AF175" s="219"/>
      <c r="AG175" s="219"/>
      <c r="AH175" s="219"/>
      <c r="AI175" s="220" t="str">
        <f t="shared" si="128"/>
        <v/>
      </c>
      <c r="AJ175" s="221"/>
      <c r="AK175" s="221"/>
      <c r="AL175" s="222" t="str">
        <f t="shared" si="129"/>
        <v/>
      </c>
      <c r="AM175" s="221"/>
      <c r="AN175" s="221"/>
      <c r="AO175" s="221"/>
      <c r="AP175" s="223" t="str">
        <f>IF(ISBLANK(AA171),(IFERROR(IF(AND(AI174="Probabilidad",AI175="Probabilidad"),(AR174-(+AR174*AL175)),IF(AND(AI174="Impacto",AI175="Probabilidad"),(AR173-(+AR173*AL175)),IF(AI175="Impacto",AR174,""))),""))," ")</f>
        <v/>
      </c>
      <c r="AQ175" s="224" t="str">
        <f>IF(ISBLANK(AA171),(IFERROR(IF(AP175="","",IF(AP175&lt;=0.2,"Muy Baja",IF(AP175&lt;=0.4,"Baja",IF(AP175&lt;=0.6,"Media",IF(AP175&lt;=0.8,"Alta","Muy Alta"))))),""))," ")</f>
        <v/>
      </c>
      <c r="AR175" s="223" t="str">
        <f t="shared" si="130"/>
        <v/>
      </c>
      <c r="AS175" s="225" t="str">
        <f t="shared" si="131"/>
        <v/>
      </c>
      <c r="AT175" s="223" t="str">
        <f>IFERROR(IF(AND(AI174="Impacto",AI175="Impacto"),(AT174-(+AT174*AL175)),IF(AND(AI174="Probabilidad",AI175="Impacto"),(AT173-(+AT173*AL175)),IF(AI175="Probabilidad",AT174,""))),"")</f>
        <v/>
      </c>
      <c r="AU175" s="226" t="str">
        <f t="shared" si="132"/>
        <v/>
      </c>
      <c r="AV175" s="273"/>
      <c r="AW175" s="275"/>
      <c r="AX175" s="274"/>
      <c r="AY175" s="261"/>
      <c r="AZ175" s="228"/>
      <c r="BA175" s="229"/>
      <c r="BB175" s="216"/>
      <c r="BC175" s="216"/>
      <c r="BD175" s="230"/>
      <c r="BE175" s="230"/>
      <c r="BF175" s="230"/>
      <c r="BG175" s="227"/>
      <c r="BH175" s="276"/>
      <c r="BI175" s="216"/>
      <c r="BJ175" s="216"/>
      <c r="BK175" s="216"/>
      <c r="BL175" s="216"/>
      <c r="BM175" s="216"/>
      <c r="BN175" s="216"/>
      <c r="BO175" s="216"/>
      <c r="BP175" s="216"/>
      <c r="BQ175" s="216"/>
      <c r="BR175" s="216"/>
      <c r="BS175" s="216"/>
      <c r="BT175" s="216"/>
      <c r="BU175" s="216"/>
      <c r="BV175" s="216"/>
      <c r="BW175" s="216"/>
      <c r="BX175" s="216"/>
      <c r="BY175" s="216"/>
      <c r="BZ175" s="216"/>
      <c r="CA175" s="216"/>
      <c r="CB175" s="216"/>
      <c r="CC175" s="216"/>
      <c r="CD175" s="216"/>
      <c r="CE175" s="216"/>
      <c r="CF175" s="216"/>
      <c r="CG175" s="216"/>
      <c r="CH175" s="216"/>
      <c r="CI175" s="216"/>
      <c r="CJ175" s="216"/>
      <c r="CK175" s="216"/>
      <c r="CL175" s="216"/>
    </row>
    <row r="176" spans="1:90" s="231" customFormat="1" ht="14.5" hidden="1" customHeight="1">
      <c r="A176" s="262"/>
      <c r="B176" s="277"/>
      <c r="C176" s="278"/>
      <c r="D176" s="278"/>
      <c r="E176" s="278"/>
      <c r="F176" s="278"/>
      <c r="G176" s="279"/>
      <c r="H176" s="276"/>
      <c r="I176" s="276"/>
      <c r="J176" s="276"/>
      <c r="K176" s="276"/>
      <c r="L176" s="276"/>
      <c r="M176" s="276"/>
      <c r="N176" s="276"/>
      <c r="O176" s="266"/>
      <c r="P176" s="266"/>
      <c r="Q176" s="266"/>
      <c r="R176" s="266"/>
      <c r="S176" s="267"/>
      <c r="T176" s="268"/>
      <c r="U176" s="269"/>
      <c r="V176" s="270"/>
      <c r="W176" s="271"/>
      <c r="X176" s="268"/>
      <c r="Y176" s="272"/>
      <c r="Z176" s="273"/>
      <c r="AA176" s="273"/>
      <c r="AB176" s="274"/>
      <c r="AC176" s="217">
        <v>6</v>
      </c>
      <c r="AD176" s="218"/>
      <c r="AE176" s="219"/>
      <c r="AF176" s="219"/>
      <c r="AG176" s="219"/>
      <c r="AH176" s="219"/>
      <c r="AI176" s="220" t="str">
        <f t="shared" si="128"/>
        <v/>
      </c>
      <c r="AJ176" s="221"/>
      <c r="AK176" s="221"/>
      <c r="AL176" s="222" t="str">
        <f t="shared" si="129"/>
        <v/>
      </c>
      <c r="AM176" s="221"/>
      <c r="AN176" s="221"/>
      <c r="AO176" s="221"/>
      <c r="AP176" s="223" t="str">
        <f>IF(ISBLANK(AA171),(IFERROR(IF(AND(AI174="Probabilidad",AI176="Probabilidad"),(AR174-(+AR174*AL176)),IF(AND(AI174="Impacto",AI176="Probabilidad"),(AR173-(+AR173*AL176)),IF(AI176="Impacto",AR174,""))),""))," ")</f>
        <v/>
      </c>
      <c r="AQ176" s="224" t="str">
        <f>IF(ISBLANK(AA171),(IFERROR(IF(AP176="","",IF(AP176&lt;=0.2,"Muy Baja",IF(AP176&lt;=0.4,"Baja",IF(AP176&lt;=0.6,"Media",IF(AP176&lt;=0.8,"Alta","Muy Alta"))))),"")), " ")</f>
        <v/>
      </c>
      <c r="AR176" s="223" t="str">
        <f t="shared" si="130"/>
        <v/>
      </c>
      <c r="AS176" s="225" t="str">
        <f t="shared" si="131"/>
        <v/>
      </c>
      <c r="AT176" s="223" t="str">
        <f>IFERROR(IF(AND(AI175="Impacto",AI176="Impacto"),(AT174-(+AT175*AL176)),IF(AND(AI174="Probabilidad",AI176="Impacto"),(AT173-(+AT173*AL176)),IF(AI176="Probabilidad",AT174,""))),"")</f>
        <v/>
      </c>
      <c r="AU176" s="226" t="str">
        <f t="shared" si="132"/>
        <v/>
      </c>
      <c r="AV176" s="273"/>
      <c r="AW176" s="275"/>
      <c r="AX176" s="274"/>
      <c r="AY176" s="261"/>
      <c r="AZ176" s="228"/>
      <c r="BA176" s="229"/>
      <c r="BB176" s="216"/>
      <c r="BC176" s="216"/>
      <c r="BD176" s="230"/>
      <c r="BE176" s="230"/>
      <c r="BF176" s="230"/>
      <c r="BG176" s="227"/>
      <c r="BH176" s="276"/>
      <c r="BI176" s="216"/>
      <c r="BJ176" s="216"/>
      <c r="BK176" s="216"/>
      <c r="BL176" s="216"/>
      <c r="BM176" s="216"/>
      <c r="BN176" s="216"/>
      <c r="BO176" s="216"/>
      <c r="BP176" s="216"/>
      <c r="BQ176" s="216"/>
      <c r="BR176" s="216"/>
      <c r="BS176" s="216"/>
      <c r="BT176" s="216"/>
      <c r="BU176" s="216"/>
      <c r="BV176" s="216"/>
      <c r="BW176" s="216"/>
      <c r="BX176" s="216"/>
      <c r="BY176" s="216"/>
      <c r="BZ176" s="216"/>
      <c r="CA176" s="216"/>
      <c r="CB176" s="216"/>
      <c r="CC176" s="216"/>
      <c r="CD176" s="216"/>
      <c r="CE176" s="216"/>
      <c r="CF176" s="216"/>
      <c r="CG176" s="216"/>
      <c r="CH176" s="216"/>
      <c r="CI176" s="216"/>
      <c r="CJ176" s="216"/>
      <c r="CK176" s="216"/>
      <c r="CL176" s="216"/>
    </row>
    <row r="177" spans="1:90" s="231" customFormat="1" ht="92" hidden="1" customHeight="1">
      <c r="A177" s="262">
        <v>29</v>
      </c>
      <c r="B177" s="277" t="s">
        <v>1070</v>
      </c>
      <c r="C177" s="278" t="s">
        <v>1071</v>
      </c>
      <c r="D177" s="278"/>
      <c r="E177" s="278"/>
      <c r="F177" s="278" t="s">
        <v>1483</v>
      </c>
      <c r="G177" s="279" t="str">
        <f t="shared" si="154"/>
        <v>Posibilidad de afectación Reputacional por Falta de inmediatez de la respuesta del usuario (despacho judiciales) a los requerimintos de la entidad debido al retraso en el trámite de financiación</v>
      </c>
      <c r="H177" s="276" t="s">
        <v>224</v>
      </c>
      <c r="I177" s="276" t="s">
        <v>1265</v>
      </c>
      <c r="J177" s="276" t="s">
        <v>1266</v>
      </c>
      <c r="K177" s="276" t="str">
        <f t="shared" ref="K177" si="164">CONCATENATE("Posibilidad de afectación"," ",H177," por ",I177," ",J177)</f>
        <v>Posibilidad de afectación Reputacional por Falta de inmediatez de la respuesta del usuario (despacho judiciales) a los requerimintos de la entidad debido al retraso en el trámite de financiación</v>
      </c>
      <c r="L177" s="276" t="s">
        <v>101</v>
      </c>
      <c r="M177" s="276" t="s">
        <v>809</v>
      </c>
      <c r="N177" s="276">
        <v>250</v>
      </c>
      <c r="O177" s="266"/>
      <c r="P177" s="266"/>
      <c r="Q177" s="266"/>
      <c r="R177" s="266"/>
      <c r="S177" s="267" t="str">
        <f t="shared" ref="S177" si="165">IF(ISBLANK(Z177),(IF(N177&lt;=0,"",IF(N177&lt;=2,"Muy Baja",IF(N177&lt;=24,"Baja",IF(N177&lt;=500,"Media",IF(N177&lt;=5000,"Alta","Muy Alta"))))))," ")</f>
        <v>Media</v>
      </c>
      <c r="T177" s="268">
        <f t="shared" ref="T177" si="166">IF(ISBLANK(Z177),(IF(S177="","",IF(S177="Muy Baja",20%,IF(S177="Baja",40%,IF(S177="Media",60%,IF(S177="Alta",80%,IF(S177="Muy Alta",100%,0)))))))," ")</f>
        <v>0.6</v>
      </c>
      <c r="U177" s="269" t="s">
        <v>923</v>
      </c>
      <c r="V177" s="270" t="str">
        <f>IF(U177&gt;0,IF(NOT(ISERROR(MATCH(U177,'Listados Datos'!$N$3:$N$4,0))),'Listados Datos'!$N$6&amp;"Por favor no seleccionar este criterios de impacto (Afectación Económica o presupuestal y/o Pérdida Reputacional)",'Listados Datos'!$N$7),"")</f>
        <v>✔</v>
      </c>
      <c r="W177" s="271" t="str">
        <f>IF(OR(U177='Listados Datos'!$R$3,U177='Listados Datos'!$S$3),"Leve",IF(OR(U177='Listados Datos'!$R$4,U177='Listados Datos'!$S$4),"Menor",IF(OR(U177='Listados Datos'!$R$5,U177='Listados Datos'!$S$5),"Moderado",IF(OR(U177='Listados Datos'!$R$6,U177='Listados Datos'!$S$6),"Mayor",IF(OR(U177='Listados Datos'!$R$7,U177='Listados Datos'!$S$7),"Catastrófico","")))))</f>
        <v>Menor</v>
      </c>
      <c r="X177" s="268">
        <f>IF(W177="","",IF(W177="Leve",20%,IF(W177="Menor",40%,IF(W177="Moderado",60%,IF(W177="Mayor",80%,IF(W177="Catastrófico",100%,0))))))</f>
        <v>0.4</v>
      </c>
      <c r="Y177" s="272" t="str">
        <f>IF(OR(AND(S177="Muy Baja",W177="Leve"),AND(S177="Muy Baja",W177="Menor"),AND(S177="Baja",W177="Leve")),"Bajo",IF(OR(AND(S177="Muy baja",W177="Moderado"),AND(S177="Baja",W177="Menor"),AND(S177="Baja",W177="Moderado"),AND(S177="Media",W177="Leve"),AND(S177="Media",W177="Menor"),AND(S177="Media",W177="Moderado"),AND(S177="Alta",W177="Leve"),AND(S177="Alta",W177="Menor")),"Moderado",IF(OR(AND(S177="Muy Baja",W177="Mayor"),AND(S177="Baja",W177="Mayor"),AND(S177="Media",W177="Mayor"),AND(S177="Alta",W177="Moderado"),AND(S177="Alta",W177="Mayor"),AND(S177="Muy Alta",W177="Leve"),AND(S177="Muy Alta",W177="Menor"),AND(S177="Muy Alta",W177="Moderado"),AND(S177="Muy Alta",W177="Mayor")),"Alto",IF(OR(AND(S177="Muy Baja",W177="Catastrófico"),AND(S177="Baja",W177="Catastrófico"),AND(S177="Media",W177="Catastrófico"),AND(S177="Alta",W177="Catastrófico"),AND(S177="Muy Alta",W177="Catastrófico")),"Extremo",""))))</f>
        <v>Moderado</v>
      </c>
      <c r="Z177" s="273"/>
      <c r="AA177" s="273"/>
      <c r="AB177" s="274" t="str">
        <f t="shared" ref="AB177" si="167">IF(AND(Z177="Rara Vez",AA177="Insignificante"),("BAJA"),IF(AND(Z177="Rara Vez",AA177="Menor"),("BAJA"),IF(AND(Z177="Rara Vez",AA177="Moderado"),("MODERADA"),IF(AND(Z177="Rara Vez",AA177="Mayor"),("ALTA"),IF(AND(Z177="Improbable",AA177="Insignificante"),("BAJA"),IF(AND(Z177="Improbable",AA177="Menor"),("BAJA"),IF(AND(Z177="Improbable",AA177="Moderado"),("MODERADA"),IF(AND(Z177="Improbable",AA177="Mayor"),("ALTA"),IF(AND(Z177="Posible",AA177="Insignificante"),("BAJA"),IF(AND(Z177="Posible",AA177="Menor"),("MODERADA"),IF(AND(Z177="Posible",AA177="Moderado"),("ALTA"),IF(AND(Z177="Posible",AA177="Mayor"),("EXTREMA"),IF(AND(Z177="Probable",AA177="Insignificante"),("MODERADA"),IF(AND(Z177="Probable",AA177="Menor"),("ALTA"),IF(AND(Z177="Probable",AA177="Moderado"),("ALTA"),IF(AND(Z177="Probable",AA177="Mayor"),("EXTREMA"),IF(AND(Z177="Casi Seguro",AA177="Insignificante"),("ALTA"),IF(AND(Z177="Casi Seguro",AA177="Menor"),("ALTA"),IF(AND(Z177="Casi Seguro",AA177="Moderado"),("EXTREMA"),IF(AND(Z177="Casi Seguro",AA177="Mayor"),("EXTREMA"),IF(AA177="Catastrófico","EXTREMA","VALORAR")))))))))))))))))))))</f>
        <v>VALORAR</v>
      </c>
      <c r="AC177" s="217">
        <v>1</v>
      </c>
      <c r="AD177" s="218"/>
      <c r="AE177" s="219" t="s">
        <v>1283</v>
      </c>
      <c r="AF177" s="219" t="s">
        <v>1134</v>
      </c>
      <c r="AG177" s="219" t="s">
        <v>938</v>
      </c>
      <c r="AH177" s="219"/>
      <c r="AI177" s="220" t="str">
        <f t="shared" si="128"/>
        <v>Probabilidad</v>
      </c>
      <c r="AJ177" s="221" t="s">
        <v>292</v>
      </c>
      <c r="AK177" s="221" t="s">
        <v>297</v>
      </c>
      <c r="AL177" s="222" t="str">
        <f t="shared" si="129"/>
        <v>40%</v>
      </c>
      <c r="AM177" s="221" t="s">
        <v>301</v>
      </c>
      <c r="AN177" s="221" t="s">
        <v>305</v>
      </c>
      <c r="AO177" s="221" t="s">
        <v>308</v>
      </c>
      <c r="AP177" s="223">
        <f>IF(ISBLANK(AA177),(IFERROR(IF(AI177="Probabilidad",(T177-(+T177*AL177)),IF(AI177="Impacto",T177,"")),""))," ")</f>
        <v>0.36</v>
      </c>
      <c r="AQ177" s="224" t="str">
        <f>IF(ISBLANK(AA177), (IFERROR(IF(AP177="","",IF(AP177&lt;=0.2,"Muy Baja",IF(AP177&lt;=0.4,"Baja",IF(AP177&lt;=0.6,"Media",IF(AP177&lt;=0.8,"Alta","Muy Alta"))))),""))," ")</f>
        <v>Baja</v>
      </c>
      <c r="AR177" s="223">
        <f t="shared" si="130"/>
        <v>0.36</v>
      </c>
      <c r="AS177" s="225" t="str">
        <f t="shared" si="131"/>
        <v>Menor</v>
      </c>
      <c r="AT177" s="223">
        <f>IFERROR(IF(AI177="Impacto",(X177-(+X177*AL177)),IF(AI177="Probabilidad",X177,"")),"")</f>
        <v>0.4</v>
      </c>
      <c r="AU177" s="226" t="str">
        <f t="shared" si="132"/>
        <v>Moderado</v>
      </c>
      <c r="AV177" s="273"/>
      <c r="AW177" s="275" t="str">
        <f>IF(ISBLANK(AA177), " ", AA177)</f>
        <v xml:space="preserve"> </v>
      </c>
      <c r="AX177" s="274" t="str">
        <f t="shared" ref="AX177" si="168">IF(AND(AV177="Rara Vez",AW177="Insignificante"),("BAJA"),IF(AND(AV177="Rara Vez",AW177="Menor"),("BAJA"),IF(AND(AV177="Rara Vez",AW177="Moderado"),("MODERADA"),IF(AND(AV177="Rara Vez",AW177="Mayor"),("ALTA"),IF(AND(AV177="Improbable",AW177="Insignificante"),("BAJA"),IF(AND(AV177="Improbable",AW177="Menor"),("BAJA"),IF(AND(AV177="Improbable",AW177="Moderado"),("MODERADA"),IF(AND(AV177="Improbable",AW177="Mayor"),("ALTA"),IF(AND(AV177="Posible",AW177="Insignificante"),("BAJA"),IF(AND(AV177="Posible",AW177="Menor"),("MODERADA"),IF(AND(AV177="Posible",AW177="Moderado"),("ALTA"),IF(AND(AV177="Posible",AW177="Mayor"),("EXTREMA"),IF(AND(AV177="Probable",AW177="Insignificante"),("MODERADA"),IF(AND(AV177="Probable",AW177="Menor"),("ALTA"),IF(AND(AV177="Probable",AW177="Moderado"),("ALTA"),IF(AND(AV177="Probable",AW177="Mayor"),("EXTREMA"),IF(AND(AV177="Casi Seguro",AW177="Insignificante"),("ALTA"),IF(AND(AV177="Casi Seguro",AW177="Menor"),("ALTA"),IF(AND(AV177="Casi Seguro",AW177="Moderado"),("EXTREMA"),IF(AND(AV177="Casi Seguro",AW177="Mayor"),("EXTREMA"),IF(AW177="Catastrófico","EXTREMA","VALORAR")))))))))))))))))))))</f>
        <v>VALORAR</v>
      </c>
      <c r="AY177" s="261" t="s">
        <v>314</v>
      </c>
      <c r="AZ177" s="228"/>
      <c r="BA177" s="229"/>
      <c r="BB177" s="216"/>
      <c r="BC177" s="216"/>
      <c r="BD177" s="230"/>
      <c r="BE177" s="230"/>
      <c r="BF177" s="230"/>
      <c r="BG177" s="227"/>
      <c r="BH177" s="276"/>
      <c r="BI177" s="216"/>
      <c r="BJ177" s="216"/>
      <c r="BK177" s="216"/>
      <c r="BL177" s="216"/>
      <c r="BM177" s="216"/>
      <c r="BN177" s="216"/>
      <c r="BO177" s="216"/>
      <c r="BP177" s="216"/>
      <c r="BQ177" s="216"/>
      <c r="BR177" s="216"/>
      <c r="BS177" s="216"/>
      <c r="BT177" s="216"/>
      <c r="BU177" s="216"/>
      <c r="BV177" s="216"/>
      <c r="BW177" s="216"/>
      <c r="BX177" s="216"/>
      <c r="BY177" s="216"/>
      <c r="BZ177" s="216"/>
      <c r="CA177" s="216"/>
      <c r="CB177" s="216"/>
      <c r="CC177" s="216"/>
      <c r="CD177" s="216"/>
      <c r="CE177" s="216"/>
      <c r="CF177" s="216"/>
      <c r="CG177" s="216"/>
      <c r="CH177" s="216"/>
      <c r="CI177" s="216"/>
      <c r="CJ177" s="216"/>
      <c r="CK177" s="216"/>
      <c r="CL177" s="216"/>
    </row>
    <row r="178" spans="1:90" s="231" customFormat="1" ht="92" hidden="1" customHeight="1">
      <c r="A178" s="262"/>
      <c r="B178" s="277"/>
      <c r="C178" s="278"/>
      <c r="D178" s="278"/>
      <c r="E178" s="278"/>
      <c r="F178" s="278"/>
      <c r="G178" s="279"/>
      <c r="H178" s="276"/>
      <c r="I178" s="276"/>
      <c r="J178" s="276"/>
      <c r="K178" s="276"/>
      <c r="L178" s="276"/>
      <c r="M178" s="276"/>
      <c r="N178" s="276"/>
      <c r="O178" s="266"/>
      <c r="P178" s="266"/>
      <c r="Q178" s="266"/>
      <c r="R178" s="266"/>
      <c r="S178" s="267"/>
      <c r="T178" s="268"/>
      <c r="U178" s="269"/>
      <c r="V178" s="270"/>
      <c r="W178" s="271"/>
      <c r="X178" s="268"/>
      <c r="Y178" s="272"/>
      <c r="Z178" s="273"/>
      <c r="AA178" s="273"/>
      <c r="AB178" s="274"/>
      <c r="AC178" s="217">
        <v>2</v>
      </c>
      <c r="AD178" s="218"/>
      <c r="AE178" s="219" t="s">
        <v>1284</v>
      </c>
      <c r="AF178" s="219" t="s">
        <v>1135</v>
      </c>
      <c r="AG178" s="219" t="s">
        <v>939</v>
      </c>
      <c r="AH178" s="219"/>
      <c r="AI178" s="220" t="str">
        <f t="shared" si="128"/>
        <v>Probabilidad</v>
      </c>
      <c r="AJ178" s="221" t="s">
        <v>292</v>
      </c>
      <c r="AK178" s="221" t="s">
        <v>297</v>
      </c>
      <c r="AL178" s="222" t="str">
        <f t="shared" si="129"/>
        <v>40%</v>
      </c>
      <c r="AM178" s="221" t="s">
        <v>301</v>
      </c>
      <c r="AN178" s="221" t="s">
        <v>305</v>
      </c>
      <c r="AO178" s="221" t="s">
        <v>308</v>
      </c>
      <c r="AP178" s="223">
        <f>IF(ISBLANK(AA177),(IFERROR(IF(AND(AI177="Probabilidad",AI178="Probabilidad"),(AR177-(+AR177*AL178)),IF(AI178="Probabilidad",(T177-(+T177*AL178)),IF(AI178="Impacto",AR177,""))),""))," ")</f>
        <v>0.216</v>
      </c>
      <c r="AQ178" s="224" t="str">
        <f>IF(ISBLANK(AA177),(IFERROR(IF(AP178="","",IF(AP178&lt;=0.2,"Muy Baja",IF(AP178&lt;=0.4,"Baja",IF(AP178&lt;=0.6,"Media",IF(AP178&lt;=0.8,"Alta","Muy Alta"))))),""))," ")</f>
        <v>Baja</v>
      </c>
      <c r="AR178" s="223">
        <f t="shared" si="130"/>
        <v>0.216</v>
      </c>
      <c r="AS178" s="225" t="str">
        <f t="shared" si="131"/>
        <v>Menor</v>
      </c>
      <c r="AT178" s="223">
        <f>IFERROR(IF(AND(AI177="Impacto",AI178="Impacto"),(AT177-(+AT177*AL178)),IF(AI178="Impacto",(X177-(+X177*AL178)),IF(AI178="Probabilidad",AT177,""))),"")</f>
        <v>0.4</v>
      </c>
      <c r="AU178" s="226" t="str">
        <f t="shared" si="132"/>
        <v>Moderado</v>
      </c>
      <c r="AV178" s="273"/>
      <c r="AW178" s="275"/>
      <c r="AX178" s="274"/>
      <c r="AY178" s="261"/>
      <c r="AZ178" s="228"/>
      <c r="BA178" s="229"/>
      <c r="BB178" s="216"/>
      <c r="BC178" s="216"/>
      <c r="BD178" s="230"/>
      <c r="BE178" s="230"/>
      <c r="BF178" s="230"/>
      <c r="BG178" s="227"/>
      <c r="BH178" s="276"/>
      <c r="BI178" s="216"/>
      <c r="BJ178" s="216"/>
      <c r="BK178" s="216"/>
      <c r="BL178" s="216"/>
      <c r="BM178" s="216"/>
      <c r="BN178" s="216"/>
      <c r="BO178" s="216"/>
      <c r="BP178" s="216"/>
      <c r="BQ178" s="216"/>
      <c r="BR178" s="216"/>
      <c r="BS178" s="216"/>
      <c r="BT178" s="216"/>
      <c r="BU178" s="216"/>
      <c r="BV178" s="216"/>
      <c r="BW178" s="216"/>
      <c r="BX178" s="216"/>
      <c r="BY178" s="216"/>
      <c r="BZ178" s="216"/>
      <c r="CA178" s="216"/>
      <c r="CB178" s="216"/>
      <c r="CC178" s="216"/>
      <c r="CD178" s="216"/>
      <c r="CE178" s="216"/>
      <c r="CF178" s="216"/>
      <c r="CG178" s="216"/>
      <c r="CH178" s="216"/>
      <c r="CI178" s="216"/>
      <c r="CJ178" s="216"/>
      <c r="CK178" s="216"/>
      <c r="CL178" s="216"/>
    </row>
    <row r="179" spans="1:90" s="231" customFormat="1" ht="14.5" hidden="1" customHeight="1">
      <c r="A179" s="262"/>
      <c r="B179" s="277"/>
      <c r="C179" s="278"/>
      <c r="D179" s="278"/>
      <c r="E179" s="278"/>
      <c r="F179" s="278"/>
      <c r="G179" s="279"/>
      <c r="H179" s="276"/>
      <c r="I179" s="276"/>
      <c r="J179" s="276"/>
      <c r="K179" s="276"/>
      <c r="L179" s="276"/>
      <c r="M179" s="276"/>
      <c r="N179" s="276"/>
      <c r="O179" s="266"/>
      <c r="P179" s="266"/>
      <c r="Q179" s="266"/>
      <c r="R179" s="266"/>
      <c r="S179" s="267"/>
      <c r="T179" s="268"/>
      <c r="U179" s="269"/>
      <c r="V179" s="270"/>
      <c r="W179" s="271"/>
      <c r="X179" s="268"/>
      <c r="Y179" s="272"/>
      <c r="Z179" s="273"/>
      <c r="AA179" s="273"/>
      <c r="AB179" s="274"/>
      <c r="AC179" s="217">
        <v>3</v>
      </c>
      <c r="AD179" s="218"/>
      <c r="AE179" s="219"/>
      <c r="AF179" s="219"/>
      <c r="AG179" s="219"/>
      <c r="AH179" s="219"/>
      <c r="AI179" s="220" t="str">
        <f t="shared" si="128"/>
        <v/>
      </c>
      <c r="AJ179" s="221"/>
      <c r="AK179" s="221"/>
      <c r="AL179" s="222" t="str">
        <f t="shared" si="129"/>
        <v/>
      </c>
      <c r="AM179" s="221"/>
      <c r="AN179" s="221"/>
      <c r="AO179" s="221"/>
      <c r="AP179" s="223" t="str">
        <f>IF(ISBLANK(AA177),(IFERROR(IF(AND(AI178="Probabilidad",AI179="Probabilidad"),(AR178-(+AR178*AL179)),IF(AND(AI178="Impacto",AI179="Probabilidad"),(AR177-(+AR177*AL179)),IF(AI179="Impacto",AR178,""))),""))," ")</f>
        <v/>
      </c>
      <c r="AQ179" s="224" t="str">
        <f>IF(ISBLANK(AA177),(IFERROR(IF(AP179="","",IF(AP179&lt;=0.2,"Muy Baja",IF(AP179&lt;=0.4,"Baja",IF(AP179&lt;=0.6,"Media",IF(AP179&lt;=0.8,"Alta","Muy Alta"))))),""))," ")</f>
        <v/>
      </c>
      <c r="AR179" s="223" t="str">
        <f t="shared" si="130"/>
        <v/>
      </c>
      <c r="AS179" s="225" t="str">
        <f t="shared" si="131"/>
        <v/>
      </c>
      <c r="AT179" s="223" t="str">
        <f>IFERROR(IF(AND(AI178="Impacto",AI179="Impacto"),(AT178-(+AT178*AL179)),IF(AND(AI178="Probabilidad",AI179="Impacto"),(AT177-(+AT177*AL179)),IF(AI179="Probabilidad",AT178,""))),"")</f>
        <v/>
      </c>
      <c r="AU179" s="226" t="str">
        <f t="shared" si="132"/>
        <v/>
      </c>
      <c r="AV179" s="273"/>
      <c r="AW179" s="275"/>
      <c r="AX179" s="274"/>
      <c r="AY179" s="261"/>
      <c r="AZ179" s="228"/>
      <c r="BA179" s="229"/>
      <c r="BB179" s="216"/>
      <c r="BC179" s="216"/>
      <c r="BD179" s="230"/>
      <c r="BE179" s="230"/>
      <c r="BF179" s="230"/>
      <c r="BG179" s="227"/>
      <c r="BH179" s="276"/>
      <c r="BI179" s="216"/>
      <c r="BJ179" s="216"/>
      <c r="BK179" s="216"/>
      <c r="BL179" s="216"/>
      <c r="BM179" s="216"/>
      <c r="BN179" s="216"/>
      <c r="BO179" s="216"/>
      <c r="BP179" s="216"/>
      <c r="BQ179" s="216"/>
      <c r="BR179" s="216"/>
      <c r="BS179" s="216"/>
      <c r="BT179" s="216"/>
      <c r="BU179" s="216"/>
      <c r="BV179" s="216"/>
      <c r="BW179" s="216"/>
      <c r="BX179" s="216"/>
      <c r="BY179" s="216"/>
      <c r="BZ179" s="216"/>
      <c r="CA179" s="216"/>
      <c r="CB179" s="216"/>
      <c r="CC179" s="216"/>
      <c r="CD179" s="216"/>
      <c r="CE179" s="216"/>
      <c r="CF179" s="216"/>
      <c r="CG179" s="216"/>
      <c r="CH179" s="216"/>
      <c r="CI179" s="216"/>
      <c r="CJ179" s="216"/>
      <c r="CK179" s="216"/>
      <c r="CL179" s="216"/>
    </row>
    <row r="180" spans="1:90" s="231" customFormat="1" ht="14.5" hidden="1" customHeight="1">
      <c r="A180" s="262"/>
      <c r="B180" s="277"/>
      <c r="C180" s="278"/>
      <c r="D180" s="278"/>
      <c r="E180" s="278"/>
      <c r="F180" s="278"/>
      <c r="G180" s="279"/>
      <c r="H180" s="276"/>
      <c r="I180" s="276"/>
      <c r="J180" s="276"/>
      <c r="K180" s="276"/>
      <c r="L180" s="276"/>
      <c r="M180" s="276"/>
      <c r="N180" s="276"/>
      <c r="O180" s="266"/>
      <c r="P180" s="266"/>
      <c r="Q180" s="266"/>
      <c r="R180" s="266"/>
      <c r="S180" s="267"/>
      <c r="T180" s="268"/>
      <c r="U180" s="269"/>
      <c r="V180" s="270"/>
      <c r="W180" s="271"/>
      <c r="X180" s="268"/>
      <c r="Y180" s="272"/>
      <c r="Z180" s="273"/>
      <c r="AA180" s="273"/>
      <c r="AB180" s="274"/>
      <c r="AC180" s="217">
        <v>4</v>
      </c>
      <c r="AD180" s="218"/>
      <c r="AE180" s="219"/>
      <c r="AF180" s="219"/>
      <c r="AG180" s="219"/>
      <c r="AH180" s="219"/>
      <c r="AI180" s="220" t="str">
        <f t="shared" si="128"/>
        <v/>
      </c>
      <c r="AJ180" s="221"/>
      <c r="AK180" s="221"/>
      <c r="AL180" s="222" t="str">
        <f t="shared" si="129"/>
        <v/>
      </c>
      <c r="AM180" s="221"/>
      <c r="AN180" s="221"/>
      <c r="AO180" s="221"/>
      <c r="AP180" s="223" t="str">
        <f>IF(ISBLANK(AA177),(IFERROR(IF(AND(AI179="Probabilidad",AI180="Probabilidad"),(AR179-(+AR179*AL180)),IF(AND(AI179="Impacto",AI180="Probabilidad"),(AR178-(+AR178*AL180)),IF(AI180="Impacto",AR179,""))),""))," ")</f>
        <v/>
      </c>
      <c r="AQ180" s="224" t="str">
        <f>IF(ISBLANK(AA177),(IFERROR(IF(AP180="","",IF(AP180&lt;=0.2,"Muy Baja",IF(AP180&lt;=0.4,"Baja",IF(AP180&lt;=0.6,"Media",IF(AP180&lt;=0.8,"Alta","Muy Alta"))))),""))," ")</f>
        <v/>
      </c>
      <c r="AR180" s="223" t="str">
        <f t="shared" si="130"/>
        <v/>
      </c>
      <c r="AS180" s="225" t="str">
        <f t="shared" si="131"/>
        <v/>
      </c>
      <c r="AT180" s="223" t="str">
        <f>IFERROR(IF(AND(AI179="Impacto",AI180="Impacto"),(AT179-(+AT179*AL180)),IF(AND(AI179="Probabilidad",AI180="Impacto"),(AT178-(+AT178*AL180)),IF(AI180="Probabilidad",AT179,""))),"")</f>
        <v/>
      </c>
      <c r="AU180" s="226" t="str">
        <f t="shared" si="132"/>
        <v/>
      </c>
      <c r="AV180" s="273"/>
      <c r="AW180" s="275"/>
      <c r="AX180" s="274"/>
      <c r="AY180" s="261"/>
      <c r="AZ180" s="228"/>
      <c r="BA180" s="229"/>
      <c r="BB180" s="216"/>
      <c r="BC180" s="216"/>
      <c r="BD180" s="230"/>
      <c r="BE180" s="230"/>
      <c r="BF180" s="230"/>
      <c r="BG180" s="227"/>
      <c r="BH180" s="276"/>
      <c r="BI180" s="216"/>
      <c r="BJ180" s="216"/>
      <c r="BK180" s="216"/>
      <c r="BL180" s="216"/>
      <c r="BM180" s="216"/>
      <c r="BN180" s="216"/>
      <c r="BO180" s="216"/>
      <c r="BP180" s="216"/>
      <c r="BQ180" s="216"/>
      <c r="BR180" s="216"/>
      <c r="BS180" s="216"/>
      <c r="BT180" s="216"/>
      <c r="BU180" s="216"/>
      <c r="BV180" s="216"/>
      <c r="BW180" s="216"/>
      <c r="BX180" s="216"/>
      <c r="BY180" s="216"/>
      <c r="BZ180" s="216"/>
      <c r="CA180" s="216"/>
      <c r="CB180" s="216"/>
      <c r="CC180" s="216"/>
      <c r="CD180" s="216"/>
      <c r="CE180" s="216"/>
      <c r="CF180" s="216"/>
      <c r="CG180" s="216"/>
      <c r="CH180" s="216"/>
      <c r="CI180" s="216"/>
      <c r="CJ180" s="216"/>
      <c r="CK180" s="216"/>
      <c r="CL180" s="216"/>
    </row>
    <row r="181" spans="1:90" s="231" customFormat="1" ht="14.5" hidden="1" customHeight="1">
      <c r="A181" s="262"/>
      <c r="B181" s="277"/>
      <c r="C181" s="278"/>
      <c r="D181" s="278"/>
      <c r="E181" s="278"/>
      <c r="F181" s="278"/>
      <c r="G181" s="279"/>
      <c r="H181" s="276"/>
      <c r="I181" s="276"/>
      <c r="J181" s="276"/>
      <c r="K181" s="276"/>
      <c r="L181" s="276"/>
      <c r="M181" s="276"/>
      <c r="N181" s="276"/>
      <c r="O181" s="266"/>
      <c r="P181" s="266"/>
      <c r="Q181" s="266"/>
      <c r="R181" s="266"/>
      <c r="S181" s="267"/>
      <c r="T181" s="268"/>
      <c r="U181" s="269"/>
      <c r="V181" s="270"/>
      <c r="W181" s="271"/>
      <c r="X181" s="268"/>
      <c r="Y181" s="272"/>
      <c r="Z181" s="273"/>
      <c r="AA181" s="273"/>
      <c r="AB181" s="274"/>
      <c r="AC181" s="217">
        <v>5</v>
      </c>
      <c r="AD181" s="218"/>
      <c r="AE181" s="219"/>
      <c r="AF181" s="219"/>
      <c r="AG181" s="219"/>
      <c r="AH181" s="219"/>
      <c r="AI181" s="220" t="str">
        <f t="shared" si="128"/>
        <v/>
      </c>
      <c r="AJ181" s="221"/>
      <c r="AK181" s="221"/>
      <c r="AL181" s="222" t="str">
        <f t="shared" si="129"/>
        <v/>
      </c>
      <c r="AM181" s="221"/>
      <c r="AN181" s="221"/>
      <c r="AO181" s="221"/>
      <c r="AP181" s="223" t="str">
        <f>IF(ISBLANK(AA177),(IFERROR(IF(AND(AI180="Probabilidad",AI181="Probabilidad"),(AR180-(+AR180*AL181)),IF(AND(AI180="Impacto",AI181="Probabilidad"),(AR179-(+AR179*AL181)),IF(AI181="Impacto",AR180,""))),""))," ")</f>
        <v/>
      </c>
      <c r="AQ181" s="224" t="str">
        <f>IF(ISBLANK(AA177),(IFERROR(IF(AP181="","",IF(AP181&lt;=0.2,"Muy Baja",IF(AP181&lt;=0.4,"Baja",IF(AP181&lt;=0.6,"Media",IF(AP181&lt;=0.8,"Alta","Muy Alta"))))),""))," ")</f>
        <v/>
      </c>
      <c r="AR181" s="223" t="str">
        <f t="shared" si="130"/>
        <v/>
      </c>
      <c r="AS181" s="225" t="str">
        <f t="shared" si="131"/>
        <v/>
      </c>
      <c r="AT181" s="223" t="str">
        <f>IFERROR(IF(AND(AI180="Impacto",AI181="Impacto"),(AT180-(+AT180*AL181)),IF(AND(AI180="Probabilidad",AI181="Impacto"),(AT179-(+AT179*AL181)),IF(AI181="Probabilidad",AT180,""))),"")</f>
        <v/>
      </c>
      <c r="AU181" s="226" t="str">
        <f t="shared" si="132"/>
        <v/>
      </c>
      <c r="AV181" s="273"/>
      <c r="AW181" s="275"/>
      <c r="AX181" s="274"/>
      <c r="AY181" s="261"/>
      <c r="AZ181" s="228"/>
      <c r="BA181" s="229"/>
      <c r="BB181" s="216"/>
      <c r="BC181" s="216"/>
      <c r="BD181" s="230"/>
      <c r="BE181" s="230"/>
      <c r="BF181" s="230"/>
      <c r="BG181" s="227"/>
      <c r="BH181" s="276"/>
      <c r="BI181" s="216"/>
      <c r="BJ181" s="216"/>
      <c r="BK181" s="216"/>
      <c r="BL181" s="216"/>
      <c r="BM181" s="216"/>
      <c r="BN181" s="216"/>
      <c r="BO181" s="216"/>
      <c r="BP181" s="216"/>
      <c r="BQ181" s="216"/>
      <c r="BR181" s="216"/>
      <c r="BS181" s="216"/>
      <c r="BT181" s="216"/>
      <c r="BU181" s="216"/>
      <c r="BV181" s="216"/>
      <c r="BW181" s="216"/>
      <c r="BX181" s="216"/>
      <c r="BY181" s="216"/>
      <c r="BZ181" s="216"/>
      <c r="CA181" s="216"/>
      <c r="CB181" s="216"/>
      <c r="CC181" s="216"/>
      <c r="CD181" s="216"/>
      <c r="CE181" s="216"/>
      <c r="CF181" s="216"/>
      <c r="CG181" s="216"/>
      <c r="CH181" s="216"/>
      <c r="CI181" s="216"/>
      <c r="CJ181" s="216"/>
      <c r="CK181" s="216"/>
      <c r="CL181" s="216"/>
    </row>
    <row r="182" spans="1:90" s="231" customFormat="1" ht="14.5" hidden="1" customHeight="1">
      <c r="A182" s="262"/>
      <c r="B182" s="277"/>
      <c r="C182" s="278"/>
      <c r="D182" s="278"/>
      <c r="E182" s="278"/>
      <c r="F182" s="278"/>
      <c r="G182" s="279"/>
      <c r="H182" s="276"/>
      <c r="I182" s="276"/>
      <c r="J182" s="276"/>
      <c r="K182" s="276"/>
      <c r="L182" s="276"/>
      <c r="M182" s="276"/>
      <c r="N182" s="276"/>
      <c r="O182" s="266"/>
      <c r="P182" s="266"/>
      <c r="Q182" s="266"/>
      <c r="R182" s="266"/>
      <c r="S182" s="267"/>
      <c r="T182" s="268"/>
      <c r="U182" s="269"/>
      <c r="V182" s="270"/>
      <c r="W182" s="271"/>
      <c r="X182" s="268"/>
      <c r="Y182" s="272"/>
      <c r="Z182" s="273"/>
      <c r="AA182" s="273"/>
      <c r="AB182" s="274"/>
      <c r="AC182" s="217">
        <v>6</v>
      </c>
      <c r="AD182" s="218"/>
      <c r="AE182" s="219"/>
      <c r="AF182" s="219"/>
      <c r="AG182" s="219"/>
      <c r="AH182" s="219"/>
      <c r="AI182" s="220" t="str">
        <f t="shared" si="128"/>
        <v/>
      </c>
      <c r="AJ182" s="221"/>
      <c r="AK182" s="221"/>
      <c r="AL182" s="222" t="str">
        <f t="shared" si="129"/>
        <v/>
      </c>
      <c r="AM182" s="221"/>
      <c r="AN182" s="221"/>
      <c r="AO182" s="221"/>
      <c r="AP182" s="223" t="str">
        <f>IF(ISBLANK(AA177),(IFERROR(IF(AND(AI180="Probabilidad",AI182="Probabilidad"),(AR180-(+AR180*AL182)),IF(AND(AI180="Impacto",AI182="Probabilidad"),(AR179-(+AR179*AL182)),IF(AI182="Impacto",AR180,""))),""))," ")</f>
        <v/>
      </c>
      <c r="AQ182" s="224" t="str">
        <f>IF(ISBLANK(AA177),(IFERROR(IF(AP182="","",IF(AP182&lt;=0.2,"Muy Baja",IF(AP182&lt;=0.4,"Baja",IF(AP182&lt;=0.6,"Media",IF(AP182&lt;=0.8,"Alta","Muy Alta"))))),"")), " ")</f>
        <v/>
      </c>
      <c r="AR182" s="223" t="str">
        <f t="shared" si="130"/>
        <v/>
      </c>
      <c r="AS182" s="225" t="str">
        <f t="shared" si="131"/>
        <v/>
      </c>
      <c r="AT182" s="223" t="str">
        <f>IFERROR(IF(AND(AI181="Impacto",AI182="Impacto"),(AT180-(+AT181*AL182)),IF(AND(AI180="Probabilidad",AI182="Impacto"),(AT179-(+AT179*AL182)),IF(AI182="Probabilidad",AT180,""))),"")</f>
        <v/>
      </c>
      <c r="AU182" s="226" t="str">
        <f t="shared" si="132"/>
        <v/>
      </c>
      <c r="AV182" s="273"/>
      <c r="AW182" s="275"/>
      <c r="AX182" s="274"/>
      <c r="AY182" s="261"/>
      <c r="AZ182" s="228"/>
      <c r="BA182" s="229"/>
      <c r="BB182" s="216"/>
      <c r="BC182" s="216"/>
      <c r="BD182" s="230"/>
      <c r="BE182" s="230"/>
      <c r="BF182" s="230"/>
      <c r="BG182" s="227"/>
      <c r="BH182" s="276"/>
      <c r="BI182" s="216"/>
      <c r="BJ182" s="216"/>
      <c r="BK182" s="216"/>
      <c r="BL182" s="216"/>
      <c r="BM182" s="216"/>
      <c r="BN182" s="216"/>
      <c r="BO182" s="216"/>
      <c r="BP182" s="216"/>
      <c r="BQ182" s="216"/>
      <c r="BR182" s="216"/>
      <c r="BS182" s="216"/>
      <c r="BT182" s="216"/>
      <c r="BU182" s="216"/>
      <c r="BV182" s="216"/>
      <c r="BW182" s="216"/>
      <c r="BX182" s="216"/>
      <c r="BY182" s="216"/>
      <c r="BZ182" s="216"/>
      <c r="CA182" s="216"/>
      <c r="CB182" s="216"/>
      <c r="CC182" s="216"/>
      <c r="CD182" s="216"/>
      <c r="CE182" s="216"/>
      <c r="CF182" s="216"/>
      <c r="CG182" s="216"/>
      <c r="CH182" s="216"/>
      <c r="CI182" s="216"/>
      <c r="CJ182" s="216"/>
      <c r="CK182" s="216"/>
      <c r="CL182" s="216"/>
    </row>
    <row r="183" spans="1:90" s="231" customFormat="1" ht="68" hidden="1" customHeight="1">
      <c r="A183" s="262">
        <v>30</v>
      </c>
      <c r="B183" s="277" t="s">
        <v>1070</v>
      </c>
      <c r="C183" s="278" t="s">
        <v>1071</v>
      </c>
      <c r="D183" s="278"/>
      <c r="E183" s="278"/>
      <c r="F183" s="278" t="s">
        <v>1483</v>
      </c>
      <c r="G183" s="279" t="str">
        <f t="shared" si="154"/>
        <v>Posibilidad de afectación  por Falta de depuración por cada usuario de la información registrada en el sistema de información Visión WEB - Módulo RAJ  y RPG debido a la deficiente gestión de la información radicada en el sistema de información Visión WEB - Módulo RAJ  y RPG</v>
      </c>
      <c r="H183" s="276"/>
      <c r="I183" s="276" t="s">
        <v>1267</v>
      </c>
      <c r="J183" s="276" t="s">
        <v>1268</v>
      </c>
      <c r="K183" s="276" t="str">
        <f t="shared" ref="K183" si="169">CONCATENATE("Posibilidad de afectación"," ",H183," por ",I183," ",J183)</f>
        <v>Posibilidad de afectación  por Falta de depuración por cada usuario de la información registrada en el sistema de información Visión WEB - Módulo RAJ  y RPG debido a la deficiente gestión de la información radicada en el sistema de información Visión WEB - Módulo RAJ  y RPG</v>
      </c>
      <c r="L183" s="276" t="s">
        <v>101</v>
      </c>
      <c r="M183" s="276" t="s">
        <v>809</v>
      </c>
      <c r="N183" s="276">
        <v>1300</v>
      </c>
      <c r="O183" s="266"/>
      <c r="P183" s="266"/>
      <c r="Q183" s="266"/>
      <c r="R183" s="266"/>
      <c r="S183" s="267" t="str">
        <f t="shared" ref="S183" si="170">IF(ISBLANK(Z183),(IF(N183&lt;=0,"",IF(N183&lt;=2,"Muy Baja",IF(N183&lt;=24,"Baja",IF(N183&lt;=500,"Media",IF(N183&lt;=5000,"Alta","Muy Alta"))))))," ")</f>
        <v>Alta</v>
      </c>
      <c r="T183" s="268">
        <f t="shared" ref="T183" si="171">IF(ISBLANK(Z183),(IF(S183="","",IF(S183="Muy Baja",20%,IF(S183="Baja",40%,IF(S183="Media",60%,IF(S183="Alta",80%,IF(S183="Muy Alta",100%,0)))))))," ")</f>
        <v>0.8</v>
      </c>
      <c r="U183" s="269" t="s">
        <v>925</v>
      </c>
      <c r="V183" s="270" t="str">
        <f>IF(U183&gt;0,IF(NOT(ISERROR(MATCH(U183,'Listados Datos'!$N$3:$N$4,0))),'Listados Datos'!$N$6&amp;"Por favor no seleccionar este criterios de impacto (Afectación Económica o presupuestal y/o Pérdida Reputacional)",'Listados Datos'!$N$7),"")</f>
        <v>✔</v>
      </c>
      <c r="W183" s="271" t="str">
        <f>IF(OR(U183='Listados Datos'!$R$3,U183='Listados Datos'!$S$3),"Leve",IF(OR(U183='Listados Datos'!$R$4,U183='Listados Datos'!$S$4),"Menor",IF(OR(U183='Listados Datos'!$R$5,U183='Listados Datos'!$S$5),"Moderado",IF(OR(U183='Listados Datos'!$R$6,U183='Listados Datos'!$S$6),"Mayor",IF(OR(U183='Listados Datos'!$R$7,U183='Listados Datos'!$S$7),"Catastrófico","")))))</f>
        <v>Mayor</v>
      </c>
      <c r="X183" s="268">
        <f>IF(W183="","",IF(W183="Leve",20%,IF(W183="Menor",40%,IF(W183="Moderado",60%,IF(W183="Mayor",80%,IF(W183="Catastrófico",100%,0))))))</f>
        <v>0.8</v>
      </c>
      <c r="Y183" s="272" t="str">
        <f>IF(OR(AND(S183="Muy Baja",W183="Leve"),AND(S183="Muy Baja",W183="Menor"),AND(S183="Baja",W183="Leve")),"Bajo",IF(OR(AND(S183="Muy baja",W183="Moderado"),AND(S183="Baja",W183="Menor"),AND(S183="Baja",W183="Moderado"),AND(S183="Media",W183="Leve"),AND(S183="Media",W183="Menor"),AND(S183="Media",W183="Moderado"),AND(S183="Alta",W183="Leve"),AND(S183="Alta",W183="Menor")),"Moderado",IF(OR(AND(S183="Muy Baja",W183="Mayor"),AND(S183="Baja",W183="Mayor"),AND(S183="Media",W183="Mayor"),AND(S183="Alta",W183="Moderado"),AND(S183="Alta",W183="Mayor"),AND(S183="Muy Alta",W183="Leve"),AND(S183="Muy Alta",W183="Menor"),AND(S183="Muy Alta",W183="Moderado"),AND(S183="Muy Alta",W183="Mayor")),"Alto",IF(OR(AND(S183="Muy Baja",W183="Catastrófico"),AND(S183="Baja",W183="Catastrófico"),AND(S183="Media",W183="Catastrófico"),AND(S183="Alta",W183="Catastrófico"),AND(S183="Muy Alta",W183="Catastrófico")),"Extremo",""))))</f>
        <v>Alto</v>
      </c>
      <c r="Z183" s="273"/>
      <c r="AA183" s="273"/>
      <c r="AB183" s="274" t="str">
        <f t="shared" ref="AB183" si="172">IF(AND(Z183="Rara Vez",AA183="Insignificante"),("BAJA"),IF(AND(Z183="Rara Vez",AA183="Menor"),("BAJA"),IF(AND(Z183="Rara Vez",AA183="Moderado"),("MODERADA"),IF(AND(Z183="Rara Vez",AA183="Mayor"),("ALTA"),IF(AND(Z183="Improbable",AA183="Insignificante"),("BAJA"),IF(AND(Z183="Improbable",AA183="Menor"),("BAJA"),IF(AND(Z183="Improbable",AA183="Moderado"),("MODERADA"),IF(AND(Z183="Improbable",AA183="Mayor"),("ALTA"),IF(AND(Z183="Posible",AA183="Insignificante"),("BAJA"),IF(AND(Z183="Posible",AA183="Menor"),("MODERADA"),IF(AND(Z183="Posible",AA183="Moderado"),("ALTA"),IF(AND(Z183="Posible",AA183="Mayor"),("EXTREMA"),IF(AND(Z183="Probable",AA183="Insignificante"),("MODERADA"),IF(AND(Z183="Probable",AA183="Menor"),("ALTA"),IF(AND(Z183="Probable",AA183="Moderado"),("ALTA"),IF(AND(Z183="Probable",AA183="Mayor"),("EXTREMA"),IF(AND(Z183="Casi Seguro",AA183="Insignificante"),("ALTA"),IF(AND(Z183="Casi Seguro",AA183="Menor"),("ALTA"),IF(AND(Z183="Casi Seguro",AA183="Moderado"),("EXTREMA"),IF(AND(Z183="Casi Seguro",AA183="Mayor"),("EXTREMA"),IF(AA183="Catastrófico","EXTREMA","VALORAR")))))))))))))))))))))</f>
        <v>VALORAR</v>
      </c>
      <c r="AC183" s="217">
        <v>1</v>
      </c>
      <c r="AD183" s="218"/>
      <c r="AE183" s="219" t="s">
        <v>1285</v>
      </c>
      <c r="AF183" s="219" t="s">
        <v>1136</v>
      </c>
      <c r="AG183" s="219" t="s">
        <v>1215</v>
      </c>
      <c r="AH183" s="219"/>
      <c r="AI183" s="220" t="str">
        <f t="shared" ref="AI183:AI188" si="173">IF(OR(AJ183="Preventivo",AJ183="Detectivo"),"Probabilidad",IF(AJ183="Correctivo","Impacto",""))</f>
        <v>Probabilidad</v>
      </c>
      <c r="AJ183" s="221" t="s">
        <v>293</v>
      </c>
      <c r="AK183" s="221" t="s">
        <v>298</v>
      </c>
      <c r="AL183" s="222" t="str">
        <f t="shared" ref="AL183:AL188" si="174">IF(AND(AJ183="Preventivo",AK183="Automático"),"50%",IF(AND(AJ183="Preventivo",AK183="Manual"),"40%",IF(AND(AJ183="Detectivo",AK183="Automático"),"40%",IF(AND(AJ183="Detectivo",AK183="Manual"),"30%",IF(AND(AJ183="Correctivo",AK183="Automático"),"35%",IF(AND(AJ183="Correctivo",AK183="Manual"),"25%",""))))))</f>
        <v>40%</v>
      </c>
      <c r="AM183" s="221" t="s">
        <v>301</v>
      </c>
      <c r="AN183" s="221" t="s">
        <v>305</v>
      </c>
      <c r="AO183" s="221" t="s">
        <v>308</v>
      </c>
      <c r="AP183" s="223">
        <f>IF(ISBLANK(AA183),(IFERROR(IF(AI183="Probabilidad",(T183-(+T183*AL183)),IF(AI183="Impacto",T183,"")),""))," ")</f>
        <v>0.48</v>
      </c>
      <c r="AQ183" s="224" t="str">
        <f>IF(ISBLANK(AA183), (IFERROR(IF(AP183="","",IF(AP183&lt;=0.2,"Muy Baja",IF(AP183&lt;=0.4,"Baja",IF(AP183&lt;=0.6,"Media",IF(AP183&lt;=0.8,"Alta","Muy Alta"))))),""))," ")</f>
        <v>Media</v>
      </c>
      <c r="AR183" s="223">
        <f t="shared" ref="AR183:AR188" si="175">+AP183</f>
        <v>0.48</v>
      </c>
      <c r="AS183" s="225" t="str">
        <f t="shared" ref="AS183:AS188" si="176">IFERROR(IF(AT183="","",IF(AT183&lt;=0.2,"Leve",IF(AT183&lt;=0.4,"Menor",IF(AT183&lt;=0.6,"Moderado",IF(AT183&lt;=0.8,"Mayor","Catastrófico"))))),"")</f>
        <v>Mayor</v>
      </c>
      <c r="AT183" s="223">
        <f>IFERROR(IF(AI183="Impacto",(X183-(+X183*AL183)),IF(AI183="Probabilidad",X183,"")),"")</f>
        <v>0.8</v>
      </c>
      <c r="AU183" s="226" t="str">
        <f t="shared" ref="AU183:AU188" si="177">IFERROR(IF(OR(AND(AQ183="Muy Baja",AS183="Leve"),AND(AQ183="Muy Baja",AS183="Menor"),AND(AQ183="Baja",AS183="Leve")),"Bajo",IF(OR(AND(AQ183="Muy baja",AS183="Moderado"),AND(AQ183="Baja",AS183="Menor"),AND(AQ183="Baja",AS183="Moderado"),AND(AQ183="Media",AS183="Leve"),AND(AQ183="Media",AS183="Menor"),AND(AQ183="Media",AS183="Moderado"),AND(AQ183="Alta",AS183="Leve"),AND(AQ183="Alta",AS183="Menor")),"Moderado",IF(OR(AND(AQ183="Muy Baja",AS183="Mayor"),AND(AQ183="Baja",AS183="Mayor"),AND(AQ183="Media",AS183="Mayor"),AND(AQ183="Alta",AS183="Moderado"),AND(AQ183="Alta",AS183="Mayor"),AND(AQ183="Muy Alta",AS183="Leve"),AND(AQ183="Muy Alta",AS183="Menor"),AND(AQ183="Muy Alta",AS183="Moderado"),AND(AQ183="Muy Alta",AS183="Mayor")),"Alto",IF(OR(AND(AQ183="Muy Baja",AS183="Catastrófico"),AND(AQ183="Baja",AS183="Catastrófico"),AND(AQ183="Media",AS183="Catastrófico"),AND(AQ183="Alta",AS183="Catastrófico"),AND(AQ183="Muy Alta",AS183="Catastrófico")),"Extremo","")))),"")</f>
        <v>Alto</v>
      </c>
      <c r="AV183" s="273"/>
      <c r="AW183" s="275" t="str">
        <f>IF(ISBLANK(AA183), " ", AA183)</f>
        <v xml:space="preserve"> </v>
      </c>
      <c r="AX183" s="274" t="str">
        <f t="shared" ref="AX183" si="178">IF(AND(AV183="Rara Vez",AW183="Insignificante"),("BAJA"),IF(AND(AV183="Rara Vez",AW183="Menor"),("BAJA"),IF(AND(AV183="Rara Vez",AW183="Moderado"),("MODERADA"),IF(AND(AV183="Rara Vez",AW183="Mayor"),("ALTA"),IF(AND(AV183="Improbable",AW183="Insignificante"),("BAJA"),IF(AND(AV183="Improbable",AW183="Menor"),("BAJA"),IF(AND(AV183="Improbable",AW183="Moderado"),("MODERADA"),IF(AND(AV183="Improbable",AW183="Mayor"),("ALTA"),IF(AND(AV183="Posible",AW183="Insignificante"),("BAJA"),IF(AND(AV183="Posible",AW183="Menor"),("MODERADA"),IF(AND(AV183="Posible",AW183="Moderado"),("ALTA"),IF(AND(AV183="Posible",AW183="Mayor"),("EXTREMA"),IF(AND(AV183="Probable",AW183="Insignificante"),("MODERADA"),IF(AND(AV183="Probable",AW183="Menor"),("ALTA"),IF(AND(AV183="Probable",AW183="Moderado"),("ALTA"),IF(AND(AV183="Probable",AW183="Mayor"),("EXTREMA"),IF(AND(AV183="Casi Seguro",AW183="Insignificante"),("ALTA"),IF(AND(AV183="Casi Seguro",AW183="Menor"),("ALTA"),IF(AND(AV183="Casi Seguro",AW183="Moderado"),("EXTREMA"),IF(AND(AV183="Casi Seguro",AW183="Mayor"),("EXTREMA"),IF(AW183="Catastrófico","EXTREMA","VALORAR")))))))))))))))))))))</f>
        <v>VALORAR</v>
      </c>
      <c r="AY183" s="261" t="s">
        <v>314</v>
      </c>
      <c r="AZ183" s="228"/>
      <c r="BA183" s="229"/>
      <c r="BB183" s="216"/>
      <c r="BC183" s="216"/>
      <c r="BD183" s="230"/>
      <c r="BE183" s="230"/>
      <c r="BF183" s="230"/>
      <c r="BG183" s="227"/>
      <c r="BH183" s="276"/>
      <c r="BI183" s="216"/>
      <c r="BJ183" s="216"/>
      <c r="BK183" s="216"/>
      <c r="BL183" s="216"/>
      <c r="BM183" s="216"/>
      <c r="BN183" s="216"/>
      <c r="BO183" s="216"/>
      <c r="BP183" s="216"/>
      <c r="BQ183" s="216"/>
      <c r="BR183" s="216"/>
      <c r="BS183" s="216"/>
      <c r="BT183" s="216"/>
      <c r="BU183" s="216"/>
      <c r="BV183" s="216"/>
      <c r="BW183" s="216"/>
      <c r="BX183" s="216"/>
      <c r="BY183" s="216"/>
      <c r="BZ183" s="216"/>
      <c r="CA183" s="216"/>
      <c r="CB183" s="216"/>
      <c r="CC183" s="216"/>
      <c r="CD183" s="216"/>
      <c r="CE183" s="216"/>
      <c r="CF183" s="216"/>
      <c r="CG183" s="216"/>
      <c r="CH183" s="216"/>
      <c r="CI183" s="216"/>
      <c r="CJ183" s="216"/>
      <c r="CK183" s="216"/>
      <c r="CL183" s="216"/>
    </row>
    <row r="184" spans="1:90" s="231" customFormat="1" ht="68" hidden="1" customHeight="1">
      <c r="A184" s="262"/>
      <c r="B184" s="277"/>
      <c r="C184" s="278"/>
      <c r="D184" s="278"/>
      <c r="E184" s="278"/>
      <c r="F184" s="278"/>
      <c r="G184" s="279"/>
      <c r="H184" s="276"/>
      <c r="I184" s="276"/>
      <c r="J184" s="276"/>
      <c r="K184" s="276"/>
      <c r="L184" s="276"/>
      <c r="M184" s="276"/>
      <c r="N184" s="276"/>
      <c r="O184" s="266"/>
      <c r="P184" s="266"/>
      <c r="Q184" s="266"/>
      <c r="R184" s="266"/>
      <c r="S184" s="267"/>
      <c r="T184" s="268"/>
      <c r="U184" s="269"/>
      <c r="V184" s="270"/>
      <c r="W184" s="271"/>
      <c r="X184" s="268"/>
      <c r="Y184" s="272"/>
      <c r="Z184" s="273"/>
      <c r="AA184" s="273"/>
      <c r="AB184" s="274"/>
      <c r="AC184" s="217">
        <v>2</v>
      </c>
      <c r="AD184" s="218"/>
      <c r="AE184" s="219" t="s">
        <v>1286</v>
      </c>
      <c r="AF184" s="219" t="s">
        <v>1137</v>
      </c>
      <c r="AG184" s="219" t="s">
        <v>939</v>
      </c>
      <c r="AH184" s="219"/>
      <c r="AI184" s="220" t="str">
        <f t="shared" si="173"/>
        <v>Probabilidad</v>
      </c>
      <c r="AJ184" s="221" t="s">
        <v>292</v>
      </c>
      <c r="AK184" s="221" t="s">
        <v>298</v>
      </c>
      <c r="AL184" s="222" t="str">
        <f t="shared" si="174"/>
        <v>50%</v>
      </c>
      <c r="AM184" s="221" t="s">
        <v>301</v>
      </c>
      <c r="AN184" s="221" t="s">
        <v>305</v>
      </c>
      <c r="AO184" s="221" t="s">
        <v>308</v>
      </c>
      <c r="AP184" s="223">
        <f>IF(ISBLANK(AA183),(IFERROR(IF(AND(AI183="Probabilidad",AI184="Probabilidad"),(AR183-(+AR183*AL184)),IF(AI184="Probabilidad",(T183-(+T183*AL184)),IF(AI184="Impacto",AR183,""))),""))," ")</f>
        <v>0.24</v>
      </c>
      <c r="AQ184" s="224" t="str">
        <f>IF(ISBLANK(AA183),(IFERROR(IF(AP184="","",IF(AP184&lt;=0.2,"Muy Baja",IF(AP184&lt;=0.4,"Baja",IF(AP184&lt;=0.6,"Media",IF(AP184&lt;=0.8,"Alta","Muy Alta"))))),""))," ")</f>
        <v>Baja</v>
      </c>
      <c r="AR184" s="223">
        <f t="shared" si="175"/>
        <v>0.24</v>
      </c>
      <c r="AS184" s="225" t="str">
        <f t="shared" si="176"/>
        <v>Mayor</v>
      </c>
      <c r="AT184" s="223">
        <f>IFERROR(IF(AND(AI183="Impacto",AI184="Impacto"),(AT183-(+AT183*AL184)),IF(AI184="Impacto",(X183-(+X183*AL184)),IF(AI184="Probabilidad",AT183,""))),"")</f>
        <v>0.8</v>
      </c>
      <c r="AU184" s="226" t="str">
        <f t="shared" si="177"/>
        <v>Alto</v>
      </c>
      <c r="AV184" s="273"/>
      <c r="AW184" s="275"/>
      <c r="AX184" s="274"/>
      <c r="AY184" s="261"/>
      <c r="AZ184" s="228"/>
      <c r="BA184" s="229"/>
      <c r="BB184" s="216"/>
      <c r="BC184" s="216"/>
      <c r="BD184" s="230"/>
      <c r="BE184" s="230"/>
      <c r="BF184" s="230"/>
      <c r="BG184" s="227"/>
      <c r="BH184" s="276"/>
      <c r="BI184" s="216"/>
      <c r="BJ184" s="216"/>
      <c r="BK184" s="216"/>
      <c r="BL184" s="216"/>
      <c r="BM184" s="216"/>
      <c r="BN184" s="216"/>
      <c r="BO184" s="216"/>
      <c r="BP184" s="216"/>
      <c r="BQ184" s="216"/>
      <c r="BR184" s="216"/>
      <c r="BS184" s="216"/>
      <c r="BT184" s="216"/>
      <c r="BU184" s="216"/>
      <c r="BV184" s="216"/>
      <c r="BW184" s="216"/>
      <c r="BX184" s="216"/>
      <c r="BY184" s="216"/>
      <c r="BZ184" s="216"/>
      <c r="CA184" s="216"/>
      <c r="CB184" s="216"/>
      <c r="CC184" s="216"/>
      <c r="CD184" s="216"/>
      <c r="CE184" s="216"/>
      <c r="CF184" s="216"/>
      <c r="CG184" s="216"/>
      <c r="CH184" s="216"/>
      <c r="CI184" s="216"/>
      <c r="CJ184" s="216"/>
      <c r="CK184" s="216"/>
      <c r="CL184" s="216"/>
    </row>
    <row r="185" spans="1:90" s="231" customFormat="1" ht="14.5" hidden="1" customHeight="1">
      <c r="A185" s="262"/>
      <c r="B185" s="277"/>
      <c r="C185" s="278"/>
      <c r="D185" s="278"/>
      <c r="E185" s="278"/>
      <c r="F185" s="278"/>
      <c r="G185" s="279"/>
      <c r="H185" s="276"/>
      <c r="I185" s="276"/>
      <c r="J185" s="276"/>
      <c r="K185" s="276"/>
      <c r="L185" s="276"/>
      <c r="M185" s="276"/>
      <c r="N185" s="276"/>
      <c r="O185" s="266"/>
      <c r="P185" s="266"/>
      <c r="Q185" s="266"/>
      <c r="R185" s="266"/>
      <c r="S185" s="267"/>
      <c r="T185" s="268"/>
      <c r="U185" s="269"/>
      <c r="V185" s="270"/>
      <c r="W185" s="271"/>
      <c r="X185" s="268"/>
      <c r="Y185" s="272"/>
      <c r="Z185" s="273"/>
      <c r="AA185" s="273"/>
      <c r="AB185" s="274"/>
      <c r="AC185" s="217">
        <v>3</v>
      </c>
      <c r="AD185" s="218"/>
      <c r="AE185" s="219"/>
      <c r="AF185" s="219"/>
      <c r="AG185" s="219"/>
      <c r="AH185" s="219"/>
      <c r="AI185" s="220" t="str">
        <f t="shared" si="173"/>
        <v/>
      </c>
      <c r="AJ185" s="221"/>
      <c r="AK185" s="221"/>
      <c r="AL185" s="222" t="str">
        <f t="shared" si="174"/>
        <v/>
      </c>
      <c r="AM185" s="221"/>
      <c r="AN185" s="221"/>
      <c r="AO185" s="221"/>
      <c r="AP185" s="223" t="str">
        <f>IF(ISBLANK(AA183),(IFERROR(IF(AND(AI184="Probabilidad",AI185="Probabilidad"),(AR184-(+AR184*AL185)),IF(AND(AI184="Impacto",AI185="Probabilidad"),(AR183-(+AR183*AL185)),IF(AI185="Impacto",AR184,""))),""))," ")</f>
        <v/>
      </c>
      <c r="AQ185" s="224" t="str">
        <f>IF(ISBLANK(AA183),(IFERROR(IF(AP185="","",IF(AP185&lt;=0.2,"Muy Baja",IF(AP185&lt;=0.4,"Baja",IF(AP185&lt;=0.6,"Media",IF(AP185&lt;=0.8,"Alta","Muy Alta"))))),""))," ")</f>
        <v/>
      </c>
      <c r="AR185" s="223" t="str">
        <f t="shared" si="175"/>
        <v/>
      </c>
      <c r="AS185" s="225" t="str">
        <f t="shared" si="176"/>
        <v/>
      </c>
      <c r="AT185" s="223" t="str">
        <f>IFERROR(IF(AND(AI184="Impacto",AI185="Impacto"),(AT184-(+AT184*AL185)),IF(AND(AI184="Probabilidad",AI185="Impacto"),(AT183-(+AT183*AL185)),IF(AI185="Probabilidad",AT184,""))),"")</f>
        <v/>
      </c>
      <c r="AU185" s="226" t="str">
        <f t="shared" si="177"/>
        <v/>
      </c>
      <c r="AV185" s="273"/>
      <c r="AW185" s="275"/>
      <c r="AX185" s="274"/>
      <c r="AY185" s="261"/>
      <c r="AZ185" s="228"/>
      <c r="BA185" s="229"/>
      <c r="BB185" s="216"/>
      <c r="BC185" s="216"/>
      <c r="BD185" s="230"/>
      <c r="BE185" s="230"/>
      <c r="BF185" s="230"/>
      <c r="BG185" s="227"/>
      <c r="BH185" s="276"/>
      <c r="BI185" s="216"/>
      <c r="BJ185" s="216"/>
      <c r="BK185" s="216"/>
      <c r="BL185" s="216"/>
      <c r="BM185" s="216"/>
      <c r="BN185" s="216"/>
      <c r="BO185" s="216"/>
      <c r="BP185" s="216"/>
      <c r="BQ185" s="216"/>
      <c r="BR185" s="216"/>
      <c r="BS185" s="216"/>
      <c r="BT185" s="216"/>
      <c r="BU185" s="216"/>
      <c r="BV185" s="216"/>
      <c r="BW185" s="216"/>
      <c r="BX185" s="216"/>
      <c r="BY185" s="216"/>
      <c r="BZ185" s="216"/>
      <c r="CA185" s="216"/>
      <c r="CB185" s="216"/>
      <c r="CC185" s="216"/>
      <c r="CD185" s="216"/>
      <c r="CE185" s="216"/>
      <c r="CF185" s="216"/>
      <c r="CG185" s="216"/>
      <c r="CH185" s="216"/>
      <c r="CI185" s="216"/>
      <c r="CJ185" s="216"/>
      <c r="CK185" s="216"/>
      <c r="CL185" s="216"/>
    </row>
    <row r="186" spans="1:90" s="231" customFormat="1" ht="14.5" hidden="1" customHeight="1">
      <c r="A186" s="262"/>
      <c r="B186" s="277"/>
      <c r="C186" s="278"/>
      <c r="D186" s="278"/>
      <c r="E186" s="278"/>
      <c r="F186" s="278"/>
      <c r="G186" s="279"/>
      <c r="H186" s="276"/>
      <c r="I186" s="276"/>
      <c r="J186" s="276"/>
      <c r="K186" s="276"/>
      <c r="L186" s="276"/>
      <c r="M186" s="276"/>
      <c r="N186" s="276"/>
      <c r="O186" s="266"/>
      <c r="P186" s="266"/>
      <c r="Q186" s="266"/>
      <c r="R186" s="266"/>
      <c r="S186" s="267"/>
      <c r="T186" s="268"/>
      <c r="U186" s="269"/>
      <c r="V186" s="270"/>
      <c r="W186" s="271"/>
      <c r="X186" s="268"/>
      <c r="Y186" s="272"/>
      <c r="Z186" s="273"/>
      <c r="AA186" s="273"/>
      <c r="AB186" s="274"/>
      <c r="AC186" s="217">
        <v>4</v>
      </c>
      <c r="AD186" s="218"/>
      <c r="AE186" s="219"/>
      <c r="AF186" s="219"/>
      <c r="AG186" s="219"/>
      <c r="AH186" s="219"/>
      <c r="AI186" s="220" t="str">
        <f t="shared" si="173"/>
        <v/>
      </c>
      <c r="AJ186" s="221"/>
      <c r="AK186" s="221"/>
      <c r="AL186" s="222" t="str">
        <f t="shared" si="174"/>
        <v/>
      </c>
      <c r="AM186" s="221"/>
      <c r="AN186" s="221"/>
      <c r="AO186" s="221"/>
      <c r="AP186" s="223" t="str">
        <f>IF(ISBLANK(AA183),(IFERROR(IF(AND(AI185="Probabilidad",AI186="Probabilidad"),(AR185-(+AR185*AL186)),IF(AND(AI185="Impacto",AI186="Probabilidad"),(AR184-(+AR184*AL186)),IF(AI186="Impacto",AR185,""))),""))," ")</f>
        <v/>
      </c>
      <c r="AQ186" s="224" t="str">
        <f>IF(ISBLANK(AA183),(IFERROR(IF(AP186="","",IF(AP186&lt;=0.2,"Muy Baja",IF(AP186&lt;=0.4,"Baja",IF(AP186&lt;=0.6,"Media",IF(AP186&lt;=0.8,"Alta","Muy Alta"))))),""))," ")</f>
        <v/>
      </c>
      <c r="AR186" s="223" t="str">
        <f t="shared" si="175"/>
        <v/>
      </c>
      <c r="AS186" s="225" t="str">
        <f t="shared" si="176"/>
        <v/>
      </c>
      <c r="AT186" s="223" t="str">
        <f>IFERROR(IF(AND(AI185="Impacto",AI186="Impacto"),(AT185-(+AT185*AL186)),IF(AND(AI185="Probabilidad",AI186="Impacto"),(AT184-(+AT184*AL186)),IF(AI186="Probabilidad",AT185,""))),"")</f>
        <v/>
      </c>
      <c r="AU186" s="226" t="str">
        <f t="shared" si="177"/>
        <v/>
      </c>
      <c r="AV186" s="273"/>
      <c r="AW186" s="275"/>
      <c r="AX186" s="274"/>
      <c r="AY186" s="261"/>
      <c r="AZ186" s="228"/>
      <c r="BA186" s="229"/>
      <c r="BB186" s="216"/>
      <c r="BC186" s="216"/>
      <c r="BD186" s="230"/>
      <c r="BE186" s="230"/>
      <c r="BF186" s="230"/>
      <c r="BG186" s="227"/>
      <c r="BH186" s="276"/>
      <c r="BI186" s="216"/>
      <c r="BJ186" s="216"/>
      <c r="BK186" s="216"/>
      <c r="BL186" s="216"/>
      <c r="BM186" s="216"/>
      <c r="BN186" s="216"/>
      <c r="BO186" s="216"/>
      <c r="BP186" s="216"/>
      <c r="BQ186" s="216"/>
      <c r="BR186" s="216"/>
      <c r="BS186" s="216"/>
      <c r="BT186" s="216"/>
      <c r="BU186" s="216"/>
      <c r="BV186" s="216"/>
      <c r="BW186" s="216"/>
      <c r="BX186" s="216"/>
      <c r="BY186" s="216"/>
      <c r="BZ186" s="216"/>
      <c r="CA186" s="216"/>
      <c r="CB186" s="216"/>
      <c r="CC186" s="216"/>
      <c r="CD186" s="216"/>
      <c r="CE186" s="216"/>
      <c r="CF186" s="216"/>
      <c r="CG186" s="216"/>
      <c r="CH186" s="216"/>
      <c r="CI186" s="216"/>
      <c r="CJ186" s="216"/>
      <c r="CK186" s="216"/>
      <c r="CL186" s="216"/>
    </row>
    <row r="187" spans="1:90" s="231" customFormat="1" ht="14.5" hidden="1" customHeight="1">
      <c r="A187" s="262"/>
      <c r="B187" s="277"/>
      <c r="C187" s="278"/>
      <c r="D187" s="278"/>
      <c r="E187" s="278"/>
      <c r="F187" s="278"/>
      <c r="G187" s="279"/>
      <c r="H187" s="276"/>
      <c r="I187" s="276"/>
      <c r="J187" s="276"/>
      <c r="K187" s="276"/>
      <c r="L187" s="276"/>
      <c r="M187" s="276"/>
      <c r="N187" s="276"/>
      <c r="O187" s="266"/>
      <c r="P187" s="266"/>
      <c r="Q187" s="266"/>
      <c r="R187" s="266"/>
      <c r="S187" s="267"/>
      <c r="T187" s="268"/>
      <c r="U187" s="269"/>
      <c r="V187" s="270"/>
      <c r="W187" s="271"/>
      <c r="X187" s="268"/>
      <c r="Y187" s="272"/>
      <c r="Z187" s="273"/>
      <c r="AA187" s="273"/>
      <c r="AB187" s="274"/>
      <c r="AC187" s="217">
        <v>5</v>
      </c>
      <c r="AD187" s="218"/>
      <c r="AE187" s="219"/>
      <c r="AF187" s="219"/>
      <c r="AG187" s="219"/>
      <c r="AH187" s="219"/>
      <c r="AI187" s="220" t="str">
        <f t="shared" si="173"/>
        <v/>
      </c>
      <c r="AJ187" s="221"/>
      <c r="AK187" s="221"/>
      <c r="AL187" s="222" t="str">
        <f t="shared" si="174"/>
        <v/>
      </c>
      <c r="AM187" s="221"/>
      <c r="AN187" s="221"/>
      <c r="AO187" s="221"/>
      <c r="AP187" s="223" t="str">
        <f>IF(ISBLANK(AA183),(IFERROR(IF(AND(AI186="Probabilidad",AI187="Probabilidad"),(AR186-(+AR186*AL187)),IF(AND(AI186="Impacto",AI187="Probabilidad"),(AR185-(+AR185*AL187)),IF(AI187="Impacto",AR186,""))),""))," ")</f>
        <v/>
      </c>
      <c r="AQ187" s="224" t="str">
        <f>IF(ISBLANK(AA183),(IFERROR(IF(AP187="","",IF(AP187&lt;=0.2,"Muy Baja",IF(AP187&lt;=0.4,"Baja",IF(AP187&lt;=0.6,"Media",IF(AP187&lt;=0.8,"Alta","Muy Alta"))))),""))," ")</f>
        <v/>
      </c>
      <c r="AR187" s="223" t="str">
        <f t="shared" si="175"/>
        <v/>
      </c>
      <c r="AS187" s="225" t="str">
        <f t="shared" si="176"/>
        <v/>
      </c>
      <c r="AT187" s="223" t="str">
        <f>IFERROR(IF(AND(AI186="Impacto",AI187="Impacto"),(AT186-(+AT186*AL187)),IF(AND(AI186="Probabilidad",AI187="Impacto"),(AT185-(+AT185*AL187)),IF(AI187="Probabilidad",AT186,""))),"")</f>
        <v/>
      </c>
      <c r="AU187" s="226" t="str">
        <f t="shared" si="177"/>
        <v/>
      </c>
      <c r="AV187" s="273"/>
      <c r="AW187" s="275"/>
      <c r="AX187" s="274"/>
      <c r="AY187" s="261"/>
      <c r="AZ187" s="228"/>
      <c r="BA187" s="229"/>
      <c r="BB187" s="216"/>
      <c r="BC187" s="216"/>
      <c r="BD187" s="230"/>
      <c r="BE187" s="230"/>
      <c r="BF187" s="230"/>
      <c r="BG187" s="227"/>
      <c r="BH187" s="276"/>
      <c r="BI187" s="216"/>
      <c r="BJ187" s="216"/>
      <c r="BK187" s="216"/>
      <c r="BL187" s="216"/>
      <c r="BM187" s="216"/>
      <c r="BN187" s="216"/>
      <c r="BO187" s="216"/>
      <c r="BP187" s="216"/>
      <c r="BQ187" s="216"/>
      <c r="BR187" s="216"/>
      <c r="BS187" s="216"/>
      <c r="BT187" s="216"/>
      <c r="BU187" s="216"/>
      <c r="BV187" s="216"/>
      <c r="BW187" s="216"/>
      <c r="BX187" s="216"/>
      <c r="BY187" s="216"/>
      <c r="BZ187" s="216"/>
      <c r="CA187" s="216"/>
      <c r="CB187" s="216"/>
      <c r="CC187" s="216"/>
      <c r="CD187" s="216"/>
      <c r="CE187" s="216"/>
      <c r="CF187" s="216"/>
      <c r="CG187" s="216"/>
      <c r="CH187" s="216"/>
      <c r="CI187" s="216"/>
      <c r="CJ187" s="216"/>
      <c r="CK187" s="216"/>
      <c r="CL187" s="216"/>
    </row>
    <row r="188" spans="1:90" s="231" customFormat="1" ht="14.5" hidden="1" customHeight="1">
      <c r="A188" s="262"/>
      <c r="B188" s="277"/>
      <c r="C188" s="278"/>
      <c r="D188" s="278"/>
      <c r="E188" s="278"/>
      <c r="F188" s="278"/>
      <c r="G188" s="279"/>
      <c r="H188" s="276"/>
      <c r="I188" s="276"/>
      <c r="J188" s="276"/>
      <c r="K188" s="276"/>
      <c r="L188" s="276"/>
      <c r="M188" s="276"/>
      <c r="N188" s="276"/>
      <c r="O188" s="266"/>
      <c r="P188" s="266"/>
      <c r="Q188" s="266"/>
      <c r="R188" s="266"/>
      <c r="S188" s="267"/>
      <c r="T188" s="268"/>
      <c r="U188" s="269"/>
      <c r="V188" s="270"/>
      <c r="W188" s="271"/>
      <c r="X188" s="268"/>
      <c r="Y188" s="272"/>
      <c r="Z188" s="273"/>
      <c r="AA188" s="273"/>
      <c r="AB188" s="274"/>
      <c r="AC188" s="217">
        <v>6</v>
      </c>
      <c r="AD188" s="218"/>
      <c r="AE188" s="219"/>
      <c r="AF188" s="219"/>
      <c r="AG188" s="219"/>
      <c r="AH188" s="219"/>
      <c r="AI188" s="220" t="str">
        <f t="shared" si="173"/>
        <v/>
      </c>
      <c r="AJ188" s="221"/>
      <c r="AK188" s="221"/>
      <c r="AL188" s="222" t="str">
        <f t="shared" si="174"/>
        <v/>
      </c>
      <c r="AM188" s="221"/>
      <c r="AN188" s="221"/>
      <c r="AO188" s="221"/>
      <c r="AP188" s="223" t="str">
        <f>IF(ISBLANK(AA183),(IFERROR(IF(AND(AI186="Probabilidad",AI188="Probabilidad"),(AR186-(+AR186*AL188)),IF(AND(AI186="Impacto",AI188="Probabilidad"),(AR185-(+AR185*AL188)),IF(AI188="Impacto",AR186,""))),""))," ")</f>
        <v/>
      </c>
      <c r="AQ188" s="224" t="str">
        <f>IF(ISBLANK(AA183),(IFERROR(IF(AP188="","",IF(AP188&lt;=0.2,"Muy Baja",IF(AP188&lt;=0.4,"Baja",IF(AP188&lt;=0.6,"Media",IF(AP188&lt;=0.8,"Alta","Muy Alta"))))),"")), " ")</f>
        <v/>
      </c>
      <c r="AR188" s="223" t="str">
        <f t="shared" si="175"/>
        <v/>
      </c>
      <c r="AS188" s="225" t="str">
        <f t="shared" si="176"/>
        <v/>
      </c>
      <c r="AT188" s="223" t="str">
        <f>IFERROR(IF(AND(AI187="Impacto",AI188="Impacto"),(AT186-(+AT187*AL188)),IF(AND(AI186="Probabilidad",AI188="Impacto"),(AT185-(+AT185*AL188)),IF(AI188="Probabilidad",AT186,""))),"")</f>
        <v/>
      </c>
      <c r="AU188" s="226" t="str">
        <f t="shared" si="177"/>
        <v/>
      </c>
      <c r="AV188" s="273"/>
      <c r="AW188" s="275"/>
      <c r="AX188" s="274"/>
      <c r="AY188" s="261"/>
      <c r="AZ188" s="228"/>
      <c r="BA188" s="229"/>
      <c r="BB188" s="216"/>
      <c r="BC188" s="216"/>
      <c r="BD188" s="230"/>
      <c r="BE188" s="230"/>
      <c r="BF188" s="230"/>
      <c r="BG188" s="227"/>
      <c r="BH188" s="276"/>
      <c r="BI188" s="216"/>
      <c r="BJ188" s="216"/>
      <c r="BK188" s="216"/>
      <c r="BL188" s="216"/>
      <c r="BM188" s="216"/>
      <c r="BN188" s="216"/>
      <c r="BO188" s="216"/>
      <c r="BP188" s="216"/>
      <c r="BQ188" s="216"/>
      <c r="BR188" s="216"/>
      <c r="BS188" s="216"/>
      <c r="BT188" s="216"/>
      <c r="BU188" s="216"/>
      <c r="BV188" s="216"/>
      <c r="BW188" s="216"/>
      <c r="BX188" s="216"/>
      <c r="BY188" s="216"/>
      <c r="BZ188" s="216"/>
      <c r="CA188" s="216"/>
      <c r="CB188" s="216"/>
      <c r="CC188" s="216"/>
      <c r="CD188" s="216"/>
      <c r="CE188" s="216"/>
      <c r="CF188" s="216"/>
      <c r="CG188" s="216"/>
      <c r="CH188" s="216"/>
      <c r="CI188" s="216"/>
      <c r="CJ188" s="216"/>
      <c r="CK188" s="216"/>
      <c r="CL188" s="216"/>
    </row>
    <row r="189" spans="1:90" s="231" customFormat="1" ht="75" customHeight="1">
      <c r="A189" s="262">
        <v>31</v>
      </c>
      <c r="B189" s="277" t="s">
        <v>1070</v>
      </c>
      <c r="C189" s="278" t="s">
        <v>1071</v>
      </c>
      <c r="D189" s="278"/>
      <c r="E189" s="278"/>
      <c r="F189" s="278" t="s">
        <v>1483</v>
      </c>
      <c r="G189" s="279" t="str">
        <f t="shared" si="154"/>
        <v>Posibilidad de manejo de la información y de documentación en beneficio propio o de un tercero, con relación a un expediente de Litigio Defensorial</v>
      </c>
      <c r="H189" s="276"/>
      <c r="I189" s="276"/>
      <c r="J189" s="276" t="s">
        <v>1269</v>
      </c>
      <c r="K189" s="276" t="s">
        <v>1270</v>
      </c>
      <c r="L189" s="276" t="s">
        <v>1406</v>
      </c>
      <c r="M189" s="276" t="s">
        <v>227</v>
      </c>
      <c r="N189" s="276"/>
      <c r="O189" s="266"/>
      <c r="P189" s="266"/>
      <c r="Q189" s="266"/>
      <c r="R189" s="266"/>
      <c r="S189" s="267" t="str">
        <f t="shared" ref="S189" si="179">IF(ISBLANK(Z189),(IF(N189&lt;=0,"",IF(N189&lt;=2,"Muy Baja",IF(N189&lt;=24,"Baja",IF(N189&lt;=500,"Media",IF(N189&lt;=5000,"Alta","Muy Alta"))))))," ")</f>
        <v xml:space="preserve"> </v>
      </c>
      <c r="T189" s="268" t="str">
        <f t="shared" ref="T189" si="180">IF(ISBLANK(Z189),(IF(S189="","",IF(S189="Muy Baja",20%,IF(S189="Baja",40%,IF(S189="Media",60%,IF(S189="Alta",80%,IF(S189="Muy Alta",100%,0)))))))," ")</f>
        <v xml:space="preserve"> </v>
      </c>
      <c r="U189" s="269"/>
      <c r="V189" s="270" t="str">
        <f>IF(U189&gt;0,IF(NOT(ISERROR(MATCH(U189,'Listados Datos'!$N$3:$N$4,0))),'Listados Datos'!$N$6&amp;"Por favor no seleccionar este criterios de impacto (Afectación Económica o presupuestal y/o Pérdida Reputacional)",'Listados Datos'!$N$7),"")</f>
        <v/>
      </c>
      <c r="W189" s="271" t="str">
        <f>IF(OR(U189='Listados Datos'!$R$3,U189='Listados Datos'!$S$3),"Leve",IF(OR(U189='Listados Datos'!$R$4,U189='Listados Datos'!$S$4),"Menor",IF(OR(U189='Listados Datos'!$R$5,U189='Listados Datos'!$S$5),"Moderado",IF(OR(U189='Listados Datos'!$R$6,U189='Listados Datos'!$S$6),"Mayor",IF(OR(U189='Listados Datos'!$R$7,U189='Listados Datos'!$S$7),"Catastrófico","")))))</f>
        <v/>
      </c>
      <c r="X189" s="268" t="str">
        <f>IF(W189="","",IF(W189="Leve",20%,IF(W189="Menor",40%,IF(W189="Moderado",60%,IF(W189="Mayor",80%,IF(W189="Catastrófico",100%,0))))))</f>
        <v/>
      </c>
      <c r="Y189" s="272" t="str">
        <f>IF(OR(AND(S189="Muy Baja",W189="Leve"),AND(S189="Muy Baja",W189="Menor"),AND(S189="Baja",W189="Leve")),"Bajo",IF(OR(AND(S189="Muy baja",W189="Moderado"),AND(S189="Baja",W189="Menor"),AND(S189="Baja",W189="Moderado"),AND(S189="Media",W189="Leve"),AND(S189="Media",W189="Menor"),AND(S189="Media",W189="Moderado"),AND(S189="Alta",W189="Leve"),AND(S189="Alta",W189="Menor")),"Moderado",IF(OR(AND(S189="Muy Baja",W189="Mayor"),AND(S189="Baja",W189="Mayor"),AND(S189="Media",W189="Mayor"),AND(S189="Alta",W189="Moderado"),AND(S189="Alta",W189="Mayor"),AND(S189="Muy Alta",W189="Leve"),AND(S189="Muy Alta",W189="Menor"),AND(S189="Muy Alta",W189="Moderado"),AND(S189="Muy Alta",W189="Mayor")),"Alto",IF(OR(AND(S189="Muy Baja",W189="Catastrófico"),AND(S189="Baja",W189="Catastrófico"),AND(S189="Media",W189="Catastrófico"),AND(S189="Alta",W189="Catastrófico"),AND(S189="Muy Alta",W189="Catastrófico")),"Extremo",""))))</f>
        <v/>
      </c>
      <c r="Z189" s="273" t="s">
        <v>327</v>
      </c>
      <c r="AA189" s="273" t="s">
        <v>11</v>
      </c>
      <c r="AB189" s="274" t="str">
        <f t="shared" ref="AB189" si="181">IF(AND(Z189="Rara Vez",AA189="Insignificante"),("BAJA"),IF(AND(Z189="Rara Vez",AA189="Menor"),("BAJA"),IF(AND(Z189="Rara Vez",AA189="Moderado"),("MODERADA"),IF(AND(Z189="Rara Vez",AA189="Mayor"),("ALTA"),IF(AND(Z189="Improbable",AA189="Insignificante"),("BAJA"),IF(AND(Z189="Improbable",AA189="Menor"),("BAJA"),IF(AND(Z189="Improbable",AA189="Moderado"),("MODERADA"),IF(AND(Z189="Improbable",AA189="Mayor"),("ALTA"),IF(AND(Z189="Posible",AA189="Insignificante"),("BAJA"),IF(AND(Z189="Posible",AA189="Menor"),("MODERADA"),IF(AND(Z189="Posible",AA189="Moderado"),("ALTA"),IF(AND(Z189="Posible",AA189="Mayor"),("EXTREMA"),IF(AND(Z189="Probable",AA189="Insignificante"),("MODERADA"),IF(AND(Z189="Probable",AA189="Menor"),("ALTA"),IF(AND(Z189="Probable",AA189="Moderado"),("ALTA"),IF(AND(Z189="Probable",AA189="Mayor"),("EXTREMA"),IF(AND(Z189="Casi Seguro",AA189="Insignificante"),("ALTA"),IF(AND(Z189="Casi Seguro",AA189="Menor"),("ALTA"),IF(AND(Z189="Casi Seguro",AA189="Moderado"),("EXTREMA"),IF(AND(Z189="Casi Seguro",AA189="Mayor"),("EXTREMA"),IF(AA189="Catastrófico","EXTREMA","VALORAR")))))))))))))))))))))</f>
        <v>ALTA</v>
      </c>
      <c r="AC189" s="217">
        <v>1</v>
      </c>
      <c r="AD189" s="218"/>
      <c r="AE189" s="219" t="s">
        <v>1287</v>
      </c>
      <c r="AF189" s="219" t="s">
        <v>1288</v>
      </c>
      <c r="AG189" s="219" t="s">
        <v>939</v>
      </c>
      <c r="AH189" s="219"/>
      <c r="AI189" s="220" t="str">
        <f t="shared" ref="AI189:AI254" si="182">IF(OR(AJ189="Preventivo",AJ189="Detectivo"),"Probabilidad",IF(AJ189="Correctivo","Impacto",""))</f>
        <v>Probabilidad</v>
      </c>
      <c r="AJ189" s="221" t="s">
        <v>292</v>
      </c>
      <c r="AK189" s="221" t="s">
        <v>297</v>
      </c>
      <c r="AL189" s="222" t="str">
        <f t="shared" ref="AL189:AL254" si="183">IF(AND(AJ189="Preventivo",AK189="Automático"),"50%",IF(AND(AJ189="Preventivo",AK189="Manual"),"40%",IF(AND(AJ189="Detectivo",AK189="Automático"),"40%",IF(AND(AJ189="Detectivo",AK189="Manual"),"30%",IF(AND(AJ189="Correctivo",AK189="Automático"),"35%",IF(AND(AJ189="Correctivo",AK189="Manual"),"25%",""))))))</f>
        <v>40%</v>
      </c>
      <c r="AM189" s="221" t="s">
        <v>301</v>
      </c>
      <c r="AN189" s="221" t="s">
        <v>305</v>
      </c>
      <c r="AO189" s="221" t="s">
        <v>308</v>
      </c>
      <c r="AP189" s="223" t="str">
        <f>IF(ISBLANK(AA189),(IFERROR(IF(AI189="Probabilidad",(T189-(+T189*AL189)),IF(AI189="Impacto",T189,"")),""))," ")</f>
        <v xml:space="preserve"> </v>
      </c>
      <c r="AQ189" s="224" t="str">
        <f>IF(ISBLANK(AA189), (IFERROR(IF(AP189="","",IF(AP189&lt;=0.2,"Muy Baja",IF(AP189&lt;=0.4,"Baja",IF(AP189&lt;=0.6,"Media",IF(AP189&lt;=0.8,"Alta","Muy Alta"))))),""))," ")</f>
        <v xml:space="preserve"> </v>
      </c>
      <c r="AR189" s="223" t="str">
        <f t="shared" ref="AR189:AR254" si="184">+AP189</f>
        <v xml:space="preserve"> </v>
      </c>
      <c r="AS189" s="225" t="str">
        <f t="shared" ref="AS189:AS254" si="185">IFERROR(IF(AT189="","",IF(AT189&lt;=0.2,"Leve",IF(AT189&lt;=0.4,"Menor",IF(AT189&lt;=0.6,"Moderado",IF(AT189&lt;=0.8,"Mayor","Catastrófico"))))),"")</f>
        <v/>
      </c>
      <c r="AT189" s="223" t="str">
        <f>IFERROR(IF(AI189="Impacto",(X189-(+X189*AL189)),IF(AI189="Probabilidad",X189,"")),"")</f>
        <v/>
      </c>
      <c r="AU189" s="226" t="str">
        <f t="shared" ref="AU189:AU254" si="186">IFERROR(IF(OR(AND(AQ189="Muy Baja",AS189="Leve"),AND(AQ189="Muy Baja",AS189="Menor"),AND(AQ189="Baja",AS189="Leve")),"Bajo",IF(OR(AND(AQ189="Muy baja",AS189="Moderado"),AND(AQ189="Baja",AS189="Menor"),AND(AQ189="Baja",AS189="Moderado"),AND(AQ189="Media",AS189="Leve"),AND(AQ189="Media",AS189="Menor"),AND(AQ189="Media",AS189="Moderado"),AND(AQ189="Alta",AS189="Leve"),AND(AQ189="Alta",AS189="Menor")),"Moderado",IF(OR(AND(AQ189="Muy Baja",AS189="Mayor"),AND(AQ189="Baja",AS189="Mayor"),AND(AQ189="Media",AS189="Mayor"),AND(AQ189="Alta",AS189="Moderado"),AND(AQ189="Alta",AS189="Mayor"),AND(AQ189="Muy Alta",AS189="Leve"),AND(AQ189="Muy Alta",AS189="Menor"),AND(AQ189="Muy Alta",AS189="Moderado"),AND(AQ189="Muy Alta",AS189="Mayor")),"Alto",IF(OR(AND(AQ189="Muy Baja",AS189="Catastrófico"),AND(AQ189="Baja",AS189="Catastrófico"),AND(AQ189="Media",AS189="Catastrófico"),AND(AQ189="Alta",AS189="Catastrófico"),AND(AQ189="Muy Alta",AS189="Catastrófico")),"Extremo","")))),"")</f>
        <v/>
      </c>
      <c r="AV189" s="273" t="s">
        <v>326</v>
      </c>
      <c r="AW189" s="275" t="str">
        <f>IF(ISBLANK(AA189), " ", AA189)</f>
        <v>Mayor</v>
      </c>
      <c r="AX189" s="274" t="str">
        <f t="shared" ref="AX189" si="187">IF(AND(AV189="Rara Vez",AW189="Insignificante"),("BAJA"),IF(AND(AV189="Rara Vez",AW189="Menor"),("BAJA"),IF(AND(AV189="Rara Vez",AW189="Moderado"),("MODERADA"),IF(AND(AV189="Rara Vez",AW189="Mayor"),("ALTA"),IF(AND(AV189="Improbable",AW189="Insignificante"),("BAJA"),IF(AND(AV189="Improbable",AW189="Menor"),("BAJA"),IF(AND(AV189="Improbable",AW189="Moderado"),("MODERADA"),IF(AND(AV189="Improbable",AW189="Mayor"),("ALTA"),IF(AND(AV189="Posible",AW189="Insignificante"),("BAJA"),IF(AND(AV189="Posible",AW189="Menor"),("MODERADA"),IF(AND(AV189="Posible",AW189="Moderado"),("ALTA"),IF(AND(AV189="Posible",AW189="Mayor"),("EXTREMA"),IF(AND(AV189="Probable",AW189="Insignificante"),("MODERADA"),IF(AND(AV189="Probable",AW189="Menor"),("ALTA"),IF(AND(AV189="Probable",AW189="Moderado"),("ALTA"),IF(AND(AV189="Probable",AW189="Mayor"),("EXTREMA"),IF(AND(AV189="Casi Seguro",AW189="Insignificante"),("ALTA"),IF(AND(AV189="Casi Seguro",AW189="Menor"),("ALTA"),IF(AND(AV189="Casi Seguro",AW189="Moderado"),("EXTREMA"),IF(AND(AV189="Casi Seguro",AW189="Mayor"),("EXTREMA"),IF(AW189="Catastrófico","EXTREMA","VALORAR")))))))))))))))))))))</f>
        <v>ALTA</v>
      </c>
      <c r="AY189" s="261" t="s">
        <v>315</v>
      </c>
      <c r="AZ189" s="228"/>
      <c r="BA189" s="229"/>
      <c r="BB189" s="216"/>
      <c r="BC189" s="216"/>
      <c r="BD189" s="230"/>
      <c r="BE189" s="230"/>
      <c r="BF189" s="230"/>
      <c r="BG189" s="227"/>
      <c r="BH189" s="276"/>
      <c r="BI189" s="216"/>
      <c r="BJ189" s="216"/>
      <c r="BK189" s="216"/>
      <c r="BL189" s="216"/>
      <c r="BM189" s="216"/>
      <c r="BN189" s="216"/>
      <c r="BO189" s="216"/>
      <c r="BP189" s="216"/>
      <c r="BQ189" s="216"/>
      <c r="BR189" s="216"/>
      <c r="BS189" s="216"/>
      <c r="BT189" s="216"/>
      <c r="BU189" s="216"/>
      <c r="BV189" s="216"/>
      <c r="BW189" s="216"/>
      <c r="BX189" s="216"/>
      <c r="BY189" s="216"/>
      <c r="BZ189" s="216"/>
      <c r="CA189" s="216"/>
      <c r="CB189" s="216"/>
      <c r="CC189" s="216"/>
      <c r="CD189" s="216"/>
      <c r="CE189" s="216"/>
      <c r="CF189" s="216"/>
      <c r="CG189" s="216"/>
      <c r="CH189" s="216"/>
      <c r="CI189" s="216"/>
      <c r="CJ189" s="216"/>
      <c r="CK189" s="216"/>
      <c r="CL189" s="216"/>
    </row>
    <row r="190" spans="1:90" s="231" customFormat="1" ht="14.5" customHeight="1">
      <c r="A190" s="262"/>
      <c r="B190" s="277"/>
      <c r="C190" s="278"/>
      <c r="D190" s="278"/>
      <c r="E190" s="278"/>
      <c r="F190" s="278"/>
      <c r="G190" s="279"/>
      <c r="H190" s="276"/>
      <c r="I190" s="276"/>
      <c r="J190" s="276"/>
      <c r="K190" s="276"/>
      <c r="L190" s="276"/>
      <c r="M190" s="276"/>
      <c r="N190" s="276"/>
      <c r="O190" s="266"/>
      <c r="P190" s="266"/>
      <c r="Q190" s="266"/>
      <c r="R190" s="266"/>
      <c r="S190" s="267"/>
      <c r="T190" s="268"/>
      <c r="U190" s="269"/>
      <c r="V190" s="270"/>
      <c r="W190" s="271"/>
      <c r="X190" s="268"/>
      <c r="Y190" s="272"/>
      <c r="Z190" s="273"/>
      <c r="AA190" s="273"/>
      <c r="AB190" s="274"/>
      <c r="AC190" s="217">
        <v>2</v>
      </c>
      <c r="AD190" s="218"/>
      <c r="AE190" s="219"/>
      <c r="AF190" s="219"/>
      <c r="AG190" s="219"/>
      <c r="AH190" s="219"/>
      <c r="AI190" s="220" t="str">
        <f t="shared" si="182"/>
        <v/>
      </c>
      <c r="AJ190" s="221"/>
      <c r="AK190" s="221"/>
      <c r="AL190" s="222" t="str">
        <f t="shared" si="183"/>
        <v/>
      </c>
      <c r="AM190" s="221"/>
      <c r="AN190" s="221"/>
      <c r="AO190" s="221"/>
      <c r="AP190" s="223" t="str">
        <f>IF(ISBLANK(AA189),(IFERROR(IF(AND(AI189="Probabilidad",AI190="Probabilidad"),(AR189-(+AR189*AL190)),IF(AI190="Probabilidad",(T189-(+T189*AL190)),IF(AI190="Impacto",AR189,""))),""))," ")</f>
        <v xml:space="preserve"> </v>
      </c>
      <c r="AQ190" s="224" t="str">
        <f>IF(ISBLANK(AA189),(IFERROR(IF(AP190="","",IF(AP190&lt;=0.2,"Muy Baja",IF(AP190&lt;=0.4,"Baja",IF(AP190&lt;=0.6,"Media",IF(AP190&lt;=0.8,"Alta","Muy Alta"))))),""))," ")</f>
        <v xml:space="preserve"> </v>
      </c>
      <c r="AR190" s="223" t="str">
        <f t="shared" si="184"/>
        <v xml:space="preserve"> </v>
      </c>
      <c r="AS190" s="225" t="str">
        <f t="shared" si="185"/>
        <v/>
      </c>
      <c r="AT190" s="223" t="str">
        <f>IFERROR(IF(AND(AI189="Impacto",AI190="Impacto"),(AT189-(+AT189*AL190)),IF(AI190="Impacto",(X189-(+X189*AL190)),IF(AI190="Probabilidad",AT189,""))),"")</f>
        <v/>
      </c>
      <c r="AU190" s="226" t="str">
        <f t="shared" si="186"/>
        <v/>
      </c>
      <c r="AV190" s="273"/>
      <c r="AW190" s="275"/>
      <c r="AX190" s="274"/>
      <c r="AY190" s="261"/>
      <c r="AZ190" s="228"/>
      <c r="BA190" s="229"/>
      <c r="BB190" s="216"/>
      <c r="BC190" s="216"/>
      <c r="BD190" s="230"/>
      <c r="BE190" s="230"/>
      <c r="BF190" s="230"/>
      <c r="BG190" s="227"/>
      <c r="BH190" s="276"/>
      <c r="BI190" s="216"/>
      <c r="BJ190" s="216"/>
      <c r="BK190" s="216"/>
      <c r="BL190" s="216"/>
      <c r="BM190" s="216"/>
      <c r="BN190" s="216"/>
      <c r="BO190" s="216"/>
      <c r="BP190" s="216"/>
      <c r="BQ190" s="216"/>
      <c r="BR190" s="216"/>
      <c r="BS190" s="216"/>
      <c r="BT190" s="216"/>
      <c r="BU190" s="216"/>
      <c r="BV190" s="216"/>
      <c r="BW190" s="216"/>
      <c r="BX190" s="216"/>
      <c r="BY190" s="216"/>
      <c r="BZ190" s="216"/>
      <c r="CA190" s="216"/>
      <c r="CB190" s="216"/>
      <c r="CC190" s="216"/>
      <c r="CD190" s="216"/>
      <c r="CE190" s="216"/>
      <c r="CF190" s="216"/>
      <c r="CG190" s="216"/>
      <c r="CH190" s="216"/>
      <c r="CI190" s="216"/>
      <c r="CJ190" s="216"/>
      <c r="CK190" s="216"/>
      <c r="CL190" s="216"/>
    </row>
    <row r="191" spans="1:90" s="231" customFormat="1" ht="14.5" customHeight="1">
      <c r="A191" s="262"/>
      <c r="B191" s="277"/>
      <c r="C191" s="278"/>
      <c r="D191" s="278"/>
      <c r="E191" s="278"/>
      <c r="F191" s="278"/>
      <c r="G191" s="279"/>
      <c r="H191" s="276"/>
      <c r="I191" s="276"/>
      <c r="J191" s="276"/>
      <c r="K191" s="276"/>
      <c r="L191" s="276"/>
      <c r="M191" s="276"/>
      <c r="N191" s="276"/>
      <c r="O191" s="266"/>
      <c r="P191" s="266"/>
      <c r="Q191" s="266"/>
      <c r="R191" s="266"/>
      <c r="S191" s="267"/>
      <c r="T191" s="268"/>
      <c r="U191" s="269"/>
      <c r="V191" s="270"/>
      <c r="W191" s="271"/>
      <c r="X191" s="268"/>
      <c r="Y191" s="272"/>
      <c r="Z191" s="273"/>
      <c r="AA191" s="273"/>
      <c r="AB191" s="274"/>
      <c r="AC191" s="217">
        <v>3</v>
      </c>
      <c r="AD191" s="218"/>
      <c r="AE191" s="219"/>
      <c r="AF191" s="219"/>
      <c r="AG191" s="219"/>
      <c r="AH191" s="219"/>
      <c r="AI191" s="220" t="str">
        <f t="shared" si="182"/>
        <v/>
      </c>
      <c r="AJ191" s="221"/>
      <c r="AK191" s="221"/>
      <c r="AL191" s="222" t="str">
        <f t="shared" si="183"/>
        <v/>
      </c>
      <c r="AM191" s="221"/>
      <c r="AN191" s="221"/>
      <c r="AO191" s="221"/>
      <c r="AP191" s="223" t="str">
        <f>IF(ISBLANK(AA189),(IFERROR(IF(AND(AI190="Probabilidad",AI191="Probabilidad"),(AR190-(+AR190*AL191)),IF(AND(AI190="Impacto",AI191="Probabilidad"),(AR189-(+AR189*AL191)),IF(AI191="Impacto",AR190,""))),""))," ")</f>
        <v xml:space="preserve"> </v>
      </c>
      <c r="AQ191" s="224" t="str">
        <f>IF(ISBLANK(AA189),(IFERROR(IF(AP191="","",IF(AP191&lt;=0.2,"Muy Baja",IF(AP191&lt;=0.4,"Baja",IF(AP191&lt;=0.6,"Media",IF(AP191&lt;=0.8,"Alta","Muy Alta"))))),""))," ")</f>
        <v xml:space="preserve"> </v>
      </c>
      <c r="AR191" s="223" t="str">
        <f t="shared" si="184"/>
        <v xml:space="preserve"> </v>
      </c>
      <c r="AS191" s="225" t="str">
        <f t="shared" si="185"/>
        <v/>
      </c>
      <c r="AT191" s="223" t="str">
        <f>IFERROR(IF(AND(AI190="Impacto",AI191="Impacto"),(AT190-(+AT190*AL191)),IF(AND(AI190="Probabilidad",AI191="Impacto"),(AT189-(+AT189*AL191)),IF(AI191="Probabilidad",AT190,""))),"")</f>
        <v/>
      </c>
      <c r="AU191" s="226" t="str">
        <f t="shared" si="186"/>
        <v/>
      </c>
      <c r="AV191" s="273"/>
      <c r="AW191" s="275"/>
      <c r="AX191" s="274"/>
      <c r="AY191" s="261"/>
      <c r="AZ191" s="228"/>
      <c r="BA191" s="229"/>
      <c r="BB191" s="216"/>
      <c r="BC191" s="216"/>
      <c r="BD191" s="230"/>
      <c r="BE191" s="230"/>
      <c r="BF191" s="230"/>
      <c r="BG191" s="227"/>
      <c r="BH191" s="276"/>
      <c r="BI191" s="216"/>
      <c r="BJ191" s="216"/>
      <c r="BK191" s="216"/>
      <c r="BL191" s="216"/>
      <c r="BM191" s="216"/>
      <c r="BN191" s="216"/>
      <c r="BO191" s="216"/>
      <c r="BP191" s="216"/>
      <c r="BQ191" s="216"/>
      <c r="BR191" s="216"/>
      <c r="BS191" s="216"/>
      <c r="BT191" s="216"/>
      <c r="BU191" s="216"/>
      <c r="BV191" s="216"/>
      <c r="BW191" s="216"/>
      <c r="BX191" s="216"/>
      <c r="BY191" s="216"/>
      <c r="BZ191" s="216"/>
      <c r="CA191" s="216"/>
      <c r="CB191" s="216"/>
      <c r="CC191" s="216"/>
      <c r="CD191" s="216"/>
      <c r="CE191" s="216"/>
      <c r="CF191" s="216"/>
      <c r="CG191" s="216"/>
      <c r="CH191" s="216"/>
      <c r="CI191" s="216"/>
      <c r="CJ191" s="216"/>
      <c r="CK191" s="216"/>
      <c r="CL191" s="216"/>
    </row>
    <row r="192" spans="1:90" s="231" customFormat="1" ht="14.5" customHeight="1">
      <c r="A192" s="262"/>
      <c r="B192" s="277"/>
      <c r="C192" s="278"/>
      <c r="D192" s="278"/>
      <c r="E192" s="278"/>
      <c r="F192" s="278"/>
      <c r="G192" s="279"/>
      <c r="H192" s="276"/>
      <c r="I192" s="276"/>
      <c r="J192" s="276"/>
      <c r="K192" s="276"/>
      <c r="L192" s="276"/>
      <c r="M192" s="276"/>
      <c r="N192" s="276"/>
      <c r="O192" s="266"/>
      <c r="P192" s="266"/>
      <c r="Q192" s="266"/>
      <c r="R192" s="266"/>
      <c r="S192" s="267"/>
      <c r="T192" s="268"/>
      <c r="U192" s="269"/>
      <c r="V192" s="270"/>
      <c r="W192" s="271"/>
      <c r="X192" s="268"/>
      <c r="Y192" s="272"/>
      <c r="Z192" s="273"/>
      <c r="AA192" s="273"/>
      <c r="AB192" s="274"/>
      <c r="AC192" s="217">
        <v>4</v>
      </c>
      <c r="AD192" s="218"/>
      <c r="AE192" s="219"/>
      <c r="AF192" s="219"/>
      <c r="AG192" s="219"/>
      <c r="AH192" s="219"/>
      <c r="AI192" s="220" t="str">
        <f t="shared" si="182"/>
        <v/>
      </c>
      <c r="AJ192" s="221"/>
      <c r="AK192" s="221"/>
      <c r="AL192" s="222" t="str">
        <f t="shared" si="183"/>
        <v/>
      </c>
      <c r="AM192" s="221"/>
      <c r="AN192" s="221"/>
      <c r="AO192" s="221"/>
      <c r="AP192" s="223" t="str">
        <f>IF(ISBLANK(AA189),(IFERROR(IF(AND(AI191="Probabilidad",AI192="Probabilidad"),(AR191-(+AR191*AL192)),IF(AND(AI191="Impacto",AI192="Probabilidad"),(AR190-(+AR190*AL192)),IF(AI192="Impacto",AR191,""))),""))," ")</f>
        <v xml:space="preserve"> </v>
      </c>
      <c r="AQ192" s="224" t="str">
        <f>IF(ISBLANK(AA189),(IFERROR(IF(AP192="","",IF(AP192&lt;=0.2,"Muy Baja",IF(AP192&lt;=0.4,"Baja",IF(AP192&lt;=0.6,"Media",IF(AP192&lt;=0.8,"Alta","Muy Alta"))))),""))," ")</f>
        <v xml:space="preserve"> </v>
      </c>
      <c r="AR192" s="223" t="str">
        <f t="shared" si="184"/>
        <v xml:space="preserve"> </v>
      </c>
      <c r="AS192" s="225" t="str">
        <f t="shared" si="185"/>
        <v/>
      </c>
      <c r="AT192" s="223" t="str">
        <f>IFERROR(IF(AND(AI191="Impacto",AI192="Impacto"),(AT191-(+AT191*AL192)),IF(AND(AI191="Probabilidad",AI192="Impacto"),(AT190-(+AT190*AL192)),IF(AI192="Probabilidad",AT191,""))),"")</f>
        <v/>
      </c>
      <c r="AU192" s="226" t="str">
        <f t="shared" si="186"/>
        <v/>
      </c>
      <c r="AV192" s="273"/>
      <c r="AW192" s="275"/>
      <c r="AX192" s="274"/>
      <c r="AY192" s="261"/>
      <c r="AZ192" s="228"/>
      <c r="BA192" s="229"/>
      <c r="BB192" s="216"/>
      <c r="BC192" s="216"/>
      <c r="BD192" s="230"/>
      <c r="BE192" s="230"/>
      <c r="BF192" s="230"/>
      <c r="BG192" s="227"/>
      <c r="BH192" s="276"/>
      <c r="BI192" s="216"/>
      <c r="BJ192" s="216"/>
      <c r="BK192" s="216"/>
      <c r="BL192" s="216"/>
      <c r="BM192" s="216"/>
      <c r="BN192" s="216"/>
      <c r="BO192" s="216"/>
      <c r="BP192" s="216"/>
      <c r="BQ192" s="216"/>
      <c r="BR192" s="216"/>
      <c r="BS192" s="216"/>
      <c r="BT192" s="216"/>
      <c r="BU192" s="216"/>
      <c r="BV192" s="216"/>
      <c r="BW192" s="216"/>
      <c r="BX192" s="216"/>
      <c r="BY192" s="216"/>
      <c r="BZ192" s="216"/>
      <c r="CA192" s="216"/>
      <c r="CB192" s="216"/>
      <c r="CC192" s="216"/>
      <c r="CD192" s="216"/>
      <c r="CE192" s="216"/>
      <c r="CF192" s="216"/>
      <c r="CG192" s="216"/>
      <c r="CH192" s="216"/>
      <c r="CI192" s="216"/>
      <c r="CJ192" s="216"/>
      <c r="CK192" s="216"/>
      <c r="CL192" s="216"/>
    </row>
    <row r="193" spans="1:90" s="231" customFormat="1" ht="14.5" customHeight="1">
      <c r="A193" s="262"/>
      <c r="B193" s="277"/>
      <c r="C193" s="278"/>
      <c r="D193" s="278"/>
      <c r="E193" s="278"/>
      <c r="F193" s="278"/>
      <c r="G193" s="279"/>
      <c r="H193" s="276"/>
      <c r="I193" s="276"/>
      <c r="J193" s="276"/>
      <c r="K193" s="276"/>
      <c r="L193" s="276"/>
      <c r="M193" s="276"/>
      <c r="N193" s="276"/>
      <c r="O193" s="266"/>
      <c r="P193" s="266"/>
      <c r="Q193" s="266"/>
      <c r="R193" s="266"/>
      <c r="S193" s="267"/>
      <c r="T193" s="268"/>
      <c r="U193" s="269"/>
      <c r="V193" s="270"/>
      <c r="W193" s="271"/>
      <c r="X193" s="268"/>
      <c r="Y193" s="272"/>
      <c r="Z193" s="273"/>
      <c r="AA193" s="273"/>
      <c r="AB193" s="274"/>
      <c r="AC193" s="217">
        <v>5</v>
      </c>
      <c r="AD193" s="218"/>
      <c r="AE193" s="219"/>
      <c r="AF193" s="219"/>
      <c r="AG193" s="219"/>
      <c r="AH193" s="219"/>
      <c r="AI193" s="220" t="str">
        <f t="shared" si="182"/>
        <v/>
      </c>
      <c r="AJ193" s="221"/>
      <c r="AK193" s="221"/>
      <c r="AL193" s="222" t="str">
        <f t="shared" si="183"/>
        <v/>
      </c>
      <c r="AM193" s="221"/>
      <c r="AN193" s="221"/>
      <c r="AO193" s="221"/>
      <c r="AP193" s="223" t="str">
        <f>IF(ISBLANK(AA189),(IFERROR(IF(AND(AI192="Probabilidad",AI193="Probabilidad"),(AR192-(+AR192*AL193)),IF(AND(AI192="Impacto",AI193="Probabilidad"),(AR191-(+AR191*AL193)),IF(AI193="Impacto",AR192,""))),""))," ")</f>
        <v xml:space="preserve"> </v>
      </c>
      <c r="AQ193" s="224" t="str">
        <f>IF(ISBLANK(AA189),(IFERROR(IF(AP193="","",IF(AP193&lt;=0.2,"Muy Baja",IF(AP193&lt;=0.4,"Baja",IF(AP193&lt;=0.6,"Media",IF(AP193&lt;=0.8,"Alta","Muy Alta"))))),""))," ")</f>
        <v xml:space="preserve"> </v>
      </c>
      <c r="AR193" s="223" t="str">
        <f t="shared" si="184"/>
        <v xml:space="preserve"> </v>
      </c>
      <c r="AS193" s="225" t="str">
        <f t="shared" si="185"/>
        <v/>
      </c>
      <c r="AT193" s="223" t="str">
        <f>IFERROR(IF(AND(AI192="Impacto",AI193="Impacto"),(AT192-(+AT192*AL193)),IF(AND(AI192="Probabilidad",AI193="Impacto"),(AT191-(+AT191*AL193)),IF(AI193="Probabilidad",AT192,""))),"")</f>
        <v/>
      </c>
      <c r="AU193" s="226" t="str">
        <f t="shared" si="186"/>
        <v/>
      </c>
      <c r="AV193" s="273"/>
      <c r="AW193" s="275"/>
      <c r="AX193" s="274"/>
      <c r="AY193" s="261"/>
      <c r="AZ193" s="228"/>
      <c r="BA193" s="229"/>
      <c r="BB193" s="216"/>
      <c r="BC193" s="216"/>
      <c r="BD193" s="230"/>
      <c r="BE193" s="230"/>
      <c r="BF193" s="230"/>
      <c r="BG193" s="227"/>
      <c r="BH193" s="276"/>
      <c r="BI193" s="216"/>
      <c r="BJ193" s="216"/>
      <c r="BK193" s="216"/>
      <c r="BL193" s="216"/>
      <c r="BM193" s="216"/>
      <c r="BN193" s="216"/>
      <c r="BO193" s="216"/>
      <c r="BP193" s="216"/>
      <c r="BQ193" s="216"/>
      <c r="BR193" s="216"/>
      <c r="BS193" s="216"/>
      <c r="BT193" s="216"/>
      <c r="BU193" s="216"/>
      <c r="BV193" s="216"/>
      <c r="BW193" s="216"/>
      <c r="BX193" s="216"/>
      <c r="BY193" s="216"/>
      <c r="BZ193" s="216"/>
      <c r="CA193" s="216"/>
      <c r="CB193" s="216"/>
      <c r="CC193" s="216"/>
      <c r="CD193" s="216"/>
      <c r="CE193" s="216"/>
      <c r="CF193" s="216"/>
      <c r="CG193" s="216"/>
      <c r="CH193" s="216"/>
      <c r="CI193" s="216"/>
      <c r="CJ193" s="216"/>
      <c r="CK193" s="216"/>
      <c r="CL193" s="216"/>
    </row>
    <row r="194" spans="1:90" s="231" customFormat="1" ht="14.5" customHeight="1">
      <c r="A194" s="262"/>
      <c r="B194" s="277"/>
      <c r="C194" s="278"/>
      <c r="D194" s="278"/>
      <c r="E194" s="278"/>
      <c r="F194" s="278"/>
      <c r="G194" s="279"/>
      <c r="H194" s="276"/>
      <c r="I194" s="276"/>
      <c r="J194" s="276"/>
      <c r="K194" s="276"/>
      <c r="L194" s="276"/>
      <c r="M194" s="276"/>
      <c r="N194" s="276"/>
      <c r="O194" s="266"/>
      <c r="P194" s="266"/>
      <c r="Q194" s="266"/>
      <c r="R194" s="266"/>
      <c r="S194" s="267"/>
      <c r="T194" s="268"/>
      <c r="U194" s="269"/>
      <c r="V194" s="270"/>
      <c r="W194" s="271"/>
      <c r="X194" s="268"/>
      <c r="Y194" s="272"/>
      <c r="Z194" s="273"/>
      <c r="AA194" s="273"/>
      <c r="AB194" s="274"/>
      <c r="AC194" s="217">
        <v>6</v>
      </c>
      <c r="AD194" s="218"/>
      <c r="AE194" s="219"/>
      <c r="AF194" s="219"/>
      <c r="AG194" s="219"/>
      <c r="AH194" s="219"/>
      <c r="AI194" s="220" t="str">
        <f t="shared" si="182"/>
        <v/>
      </c>
      <c r="AJ194" s="221"/>
      <c r="AK194" s="221"/>
      <c r="AL194" s="222" t="str">
        <f t="shared" si="183"/>
        <v/>
      </c>
      <c r="AM194" s="221"/>
      <c r="AN194" s="221"/>
      <c r="AO194" s="221"/>
      <c r="AP194" s="223" t="str">
        <f>IF(ISBLANK(AA189),(IFERROR(IF(AND(AI192="Probabilidad",AI194="Probabilidad"),(AR192-(+AR192*AL194)),IF(AND(AI192="Impacto",AI194="Probabilidad"),(AR191-(+AR191*AL194)),IF(AI194="Impacto",AR192,""))),""))," ")</f>
        <v xml:space="preserve"> </v>
      </c>
      <c r="AQ194" s="224" t="str">
        <f>IF(ISBLANK(AA189),(IFERROR(IF(AP194="","",IF(AP194&lt;=0.2,"Muy Baja",IF(AP194&lt;=0.4,"Baja",IF(AP194&lt;=0.6,"Media",IF(AP194&lt;=0.8,"Alta","Muy Alta"))))),"")), " ")</f>
        <v xml:space="preserve"> </v>
      </c>
      <c r="AR194" s="223" t="str">
        <f t="shared" si="184"/>
        <v xml:space="preserve"> </v>
      </c>
      <c r="AS194" s="225" t="str">
        <f t="shared" si="185"/>
        <v/>
      </c>
      <c r="AT194" s="223" t="str">
        <f>IFERROR(IF(AND(AI193="Impacto",AI194="Impacto"),(AT192-(+AT193*AL194)),IF(AND(AI192="Probabilidad",AI194="Impacto"),(AT191-(+AT191*AL194)),IF(AI194="Probabilidad",AT192,""))),"")</f>
        <v/>
      </c>
      <c r="AU194" s="226" t="str">
        <f t="shared" si="186"/>
        <v/>
      </c>
      <c r="AV194" s="273"/>
      <c r="AW194" s="275"/>
      <c r="AX194" s="274"/>
      <c r="AY194" s="261"/>
      <c r="AZ194" s="228"/>
      <c r="BA194" s="229"/>
      <c r="BB194" s="216"/>
      <c r="BC194" s="216"/>
      <c r="BD194" s="230"/>
      <c r="BE194" s="230"/>
      <c r="BF194" s="230"/>
      <c r="BG194" s="227"/>
      <c r="BH194" s="276"/>
      <c r="BI194" s="216"/>
      <c r="BJ194" s="216"/>
      <c r="BK194" s="216"/>
      <c r="BL194" s="216"/>
      <c r="BM194" s="216"/>
      <c r="BN194" s="216"/>
      <c r="BO194" s="216"/>
      <c r="BP194" s="216"/>
      <c r="BQ194" s="216"/>
      <c r="BR194" s="216"/>
      <c r="BS194" s="216"/>
      <c r="BT194" s="216"/>
      <c r="BU194" s="216"/>
      <c r="BV194" s="216"/>
      <c r="BW194" s="216"/>
      <c r="BX194" s="216"/>
      <c r="BY194" s="216"/>
      <c r="BZ194" s="216"/>
      <c r="CA194" s="216"/>
      <c r="CB194" s="216"/>
      <c r="CC194" s="216"/>
      <c r="CD194" s="216"/>
      <c r="CE194" s="216"/>
      <c r="CF194" s="216"/>
      <c r="CG194" s="216"/>
      <c r="CH194" s="216"/>
      <c r="CI194" s="216"/>
      <c r="CJ194" s="216"/>
      <c r="CK194" s="216"/>
      <c r="CL194" s="216"/>
    </row>
    <row r="195" spans="1:90" s="231" customFormat="1" ht="95" customHeight="1">
      <c r="A195" s="262">
        <v>32</v>
      </c>
      <c r="B195" s="277" t="s">
        <v>1070</v>
      </c>
      <c r="C195" s="278" t="s">
        <v>1071</v>
      </c>
      <c r="D195" s="278"/>
      <c r="E195" s="278"/>
      <c r="F195" s="278" t="s">
        <v>1483</v>
      </c>
      <c r="G195" s="279" t="str">
        <f t="shared" ref="G195" si="188">+K195</f>
        <v>Posibilidad de emisión de conceptos de Litigio Defensorial, para favorecer un interes particular, en materia de Recursos y Acciones Judiciales</v>
      </c>
      <c r="H195" s="276"/>
      <c r="I195" s="276"/>
      <c r="J195" s="276" t="s">
        <v>1271</v>
      </c>
      <c r="K195" s="276" t="s">
        <v>1272</v>
      </c>
      <c r="L195" s="276" t="s">
        <v>1406</v>
      </c>
      <c r="M195" s="276" t="s">
        <v>227</v>
      </c>
      <c r="N195" s="276"/>
      <c r="O195" s="266"/>
      <c r="P195" s="266"/>
      <c r="Q195" s="266"/>
      <c r="R195" s="266"/>
      <c r="S195" s="267" t="str">
        <f t="shared" ref="S195" si="189">IF(ISBLANK(Z195),(IF(N195&lt;=0,"",IF(N195&lt;=2,"Muy Baja",IF(N195&lt;=24,"Baja",IF(N195&lt;=500,"Media",IF(N195&lt;=5000,"Alta","Muy Alta"))))))," ")</f>
        <v xml:space="preserve"> </v>
      </c>
      <c r="T195" s="268" t="str">
        <f t="shared" ref="T195" si="190">IF(ISBLANK(Z195),(IF(S195="","",IF(S195="Muy Baja",20%,IF(S195="Baja",40%,IF(S195="Media",60%,IF(S195="Alta",80%,IF(S195="Muy Alta",100%,0)))))))," ")</f>
        <v xml:space="preserve"> </v>
      </c>
      <c r="U195" s="269"/>
      <c r="V195" s="270" t="str">
        <f>IF(U195&gt;0,IF(NOT(ISERROR(MATCH(U195,'Listados Datos'!$N$3:$N$4,0))),'Listados Datos'!$N$6&amp;"Por favor no seleccionar este criterios de impacto (Afectación Económica o presupuestal y/o Pérdida Reputacional)",'Listados Datos'!$N$7),"")</f>
        <v/>
      </c>
      <c r="W195" s="271" t="str">
        <f>IF(OR(U195='Listados Datos'!$R$3,U195='Listados Datos'!$S$3),"Leve",IF(OR(U195='Listados Datos'!$R$4,U195='Listados Datos'!$S$4),"Menor",IF(OR(U195='Listados Datos'!$R$5,U195='Listados Datos'!$S$5),"Moderado",IF(OR(U195='Listados Datos'!$R$6,U195='Listados Datos'!$S$6),"Mayor",IF(OR(U195='Listados Datos'!$R$7,U195='Listados Datos'!$S$7),"Catastrófico","")))))</f>
        <v/>
      </c>
      <c r="X195" s="268" t="str">
        <f>IF(W195="","",IF(W195="Leve",20%,IF(W195="Menor",40%,IF(W195="Moderado",60%,IF(W195="Mayor",80%,IF(W195="Catastrófico",100%,0))))))</f>
        <v/>
      </c>
      <c r="Y195" s="272" t="str">
        <f>IF(OR(AND(S195="Muy Baja",W195="Leve"),AND(S195="Muy Baja",W195="Menor"),AND(S195="Baja",W195="Leve")),"Bajo",IF(OR(AND(S195="Muy baja",W195="Moderado"),AND(S195="Baja",W195="Menor"),AND(S195="Baja",W195="Moderado"),AND(S195="Media",W195="Leve"),AND(S195="Media",W195="Menor"),AND(S195="Media",W195="Moderado"),AND(S195="Alta",W195="Leve"),AND(S195="Alta",W195="Menor")),"Moderado",IF(OR(AND(S195="Muy Baja",W195="Mayor"),AND(S195="Baja",W195="Mayor"),AND(S195="Media",W195="Mayor"),AND(S195="Alta",W195="Moderado"),AND(S195="Alta",W195="Mayor"),AND(S195="Muy Alta",W195="Leve"),AND(S195="Muy Alta",W195="Menor"),AND(S195="Muy Alta",W195="Moderado"),AND(S195="Muy Alta",W195="Mayor")),"Alto",IF(OR(AND(S195="Muy Baja",W195="Catastrófico"),AND(S195="Baja",W195="Catastrófico"),AND(S195="Media",W195="Catastrófico"),AND(S195="Alta",W195="Catastrófico"),AND(S195="Muy Alta",W195="Catastrófico")),"Extremo",""))))</f>
        <v/>
      </c>
      <c r="Z195" s="273" t="s">
        <v>326</v>
      </c>
      <c r="AA195" s="273" t="s">
        <v>11</v>
      </c>
      <c r="AB195" s="274" t="str">
        <f t="shared" ref="AB195" si="191">IF(AND(Z195="Rara Vez",AA195="Insignificante"),("BAJA"),IF(AND(Z195="Rara Vez",AA195="Menor"),("BAJA"),IF(AND(Z195="Rara Vez",AA195="Moderado"),("MODERADA"),IF(AND(Z195="Rara Vez",AA195="Mayor"),("ALTA"),IF(AND(Z195="Improbable",AA195="Insignificante"),("BAJA"),IF(AND(Z195="Improbable",AA195="Menor"),("BAJA"),IF(AND(Z195="Improbable",AA195="Moderado"),("MODERADA"),IF(AND(Z195="Improbable",AA195="Mayor"),("ALTA"),IF(AND(Z195="Posible",AA195="Insignificante"),("BAJA"),IF(AND(Z195="Posible",AA195="Menor"),("MODERADA"),IF(AND(Z195="Posible",AA195="Moderado"),("ALTA"),IF(AND(Z195="Posible",AA195="Mayor"),("EXTREMA"),IF(AND(Z195="Probable",AA195="Insignificante"),("MODERADA"),IF(AND(Z195="Probable",AA195="Menor"),("ALTA"),IF(AND(Z195="Probable",AA195="Moderado"),("ALTA"),IF(AND(Z195="Probable",AA195="Mayor"),("EXTREMA"),IF(AND(Z195="Casi Seguro",AA195="Insignificante"),("ALTA"),IF(AND(Z195="Casi Seguro",AA195="Menor"),("ALTA"),IF(AND(Z195="Casi Seguro",AA195="Moderado"),("EXTREMA"),IF(AND(Z195="Casi Seguro",AA195="Mayor"),("EXTREMA"),IF(AA195="Catastrófico","EXTREMA","VALORAR")))))))))))))))))))))</f>
        <v>ALTA</v>
      </c>
      <c r="AC195" s="217">
        <v>1</v>
      </c>
      <c r="AD195" s="218"/>
      <c r="AE195" s="219" t="s">
        <v>1289</v>
      </c>
      <c r="AF195" s="219" t="s">
        <v>1290</v>
      </c>
      <c r="AG195" s="219" t="s">
        <v>1215</v>
      </c>
      <c r="AH195" s="219"/>
      <c r="AI195" s="220" t="str">
        <f t="shared" ref="AI195:AI200" si="192">IF(OR(AJ195="Preventivo",AJ195="Detectivo"),"Probabilidad",IF(AJ195="Correctivo","Impacto",""))</f>
        <v>Probabilidad</v>
      </c>
      <c r="AJ195" s="221" t="s">
        <v>292</v>
      </c>
      <c r="AK195" s="221" t="s">
        <v>297</v>
      </c>
      <c r="AL195" s="222" t="str">
        <f t="shared" ref="AL195:AL200" si="193">IF(AND(AJ195="Preventivo",AK195="Automático"),"50%",IF(AND(AJ195="Preventivo",AK195="Manual"),"40%",IF(AND(AJ195="Detectivo",AK195="Automático"),"40%",IF(AND(AJ195="Detectivo",AK195="Manual"),"30%",IF(AND(AJ195="Correctivo",AK195="Automático"),"35%",IF(AND(AJ195="Correctivo",AK195="Manual"),"25%",""))))))</f>
        <v>40%</v>
      </c>
      <c r="AM195" s="221" t="s">
        <v>301</v>
      </c>
      <c r="AN195" s="221" t="s">
        <v>305</v>
      </c>
      <c r="AO195" s="221" t="s">
        <v>308</v>
      </c>
      <c r="AP195" s="223" t="str">
        <f>IF(ISBLANK(AA195),(IFERROR(IF(AI195="Probabilidad",(T195-(+T195*AL195)),IF(AI195="Impacto",T195,"")),""))," ")</f>
        <v xml:space="preserve"> </v>
      </c>
      <c r="AQ195" s="224" t="str">
        <f>IF(ISBLANK(AA195), (IFERROR(IF(AP195="","",IF(AP195&lt;=0.2,"Muy Baja",IF(AP195&lt;=0.4,"Baja",IF(AP195&lt;=0.6,"Media",IF(AP195&lt;=0.8,"Alta","Muy Alta"))))),""))," ")</f>
        <v xml:space="preserve"> </v>
      </c>
      <c r="AR195" s="223" t="str">
        <f t="shared" ref="AR195:AR200" si="194">+AP195</f>
        <v xml:space="preserve"> </v>
      </c>
      <c r="AS195" s="225" t="str">
        <f t="shared" ref="AS195:AS200" si="195">IFERROR(IF(AT195="","",IF(AT195&lt;=0.2,"Leve",IF(AT195&lt;=0.4,"Menor",IF(AT195&lt;=0.6,"Moderado",IF(AT195&lt;=0.8,"Mayor","Catastrófico"))))),"")</f>
        <v/>
      </c>
      <c r="AT195" s="223" t="str">
        <f>IFERROR(IF(AI195="Impacto",(X195-(+X195*AL195)),IF(AI195="Probabilidad",X195,"")),"")</f>
        <v/>
      </c>
      <c r="AU195" s="226" t="str">
        <f t="shared" ref="AU195:AU200" si="196">IFERROR(IF(OR(AND(AQ195="Muy Baja",AS195="Leve"),AND(AQ195="Muy Baja",AS195="Menor"),AND(AQ195="Baja",AS195="Leve")),"Bajo",IF(OR(AND(AQ195="Muy baja",AS195="Moderado"),AND(AQ195="Baja",AS195="Menor"),AND(AQ195="Baja",AS195="Moderado"),AND(AQ195="Media",AS195="Leve"),AND(AQ195="Media",AS195="Menor"),AND(AQ195="Media",AS195="Moderado"),AND(AQ195="Alta",AS195="Leve"),AND(AQ195="Alta",AS195="Menor")),"Moderado",IF(OR(AND(AQ195="Muy Baja",AS195="Mayor"),AND(AQ195="Baja",AS195="Mayor"),AND(AQ195="Media",AS195="Mayor"),AND(AQ195="Alta",AS195="Moderado"),AND(AQ195="Alta",AS195="Mayor"),AND(AQ195="Muy Alta",AS195="Leve"),AND(AQ195="Muy Alta",AS195="Menor"),AND(AQ195="Muy Alta",AS195="Moderado"),AND(AQ195="Muy Alta",AS195="Mayor")),"Alto",IF(OR(AND(AQ195="Muy Baja",AS195="Catastrófico"),AND(AQ195="Baja",AS195="Catastrófico"),AND(AQ195="Media",AS195="Catastrófico"),AND(AQ195="Alta",AS195="Catastrófico"),AND(AQ195="Muy Alta",AS195="Catastrófico")),"Extremo","")))),"")</f>
        <v/>
      </c>
      <c r="AV195" s="273" t="s">
        <v>326</v>
      </c>
      <c r="AW195" s="275" t="str">
        <f>IF(ISBLANK(AA195), " ", AA195)</f>
        <v>Mayor</v>
      </c>
      <c r="AX195" s="274" t="str">
        <f t="shared" ref="AX195" si="197">IF(AND(AV195="Rara Vez",AW195="Insignificante"),("BAJA"),IF(AND(AV195="Rara Vez",AW195="Menor"),("BAJA"),IF(AND(AV195="Rara Vez",AW195="Moderado"),("MODERADA"),IF(AND(AV195="Rara Vez",AW195="Mayor"),("ALTA"),IF(AND(AV195="Improbable",AW195="Insignificante"),("BAJA"),IF(AND(AV195="Improbable",AW195="Menor"),("BAJA"),IF(AND(AV195="Improbable",AW195="Moderado"),("MODERADA"),IF(AND(AV195="Improbable",AW195="Mayor"),("ALTA"),IF(AND(AV195="Posible",AW195="Insignificante"),("BAJA"),IF(AND(AV195="Posible",AW195="Menor"),("MODERADA"),IF(AND(AV195="Posible",AW195="Moderado"),("ALTA"),IF(AND(AV195="Posible",AW195="Mayor"),("EXTREMA"),IF(AND(AV195="Probable",AW195="Insignificante"),("MODERADA"),IF(AND(AV195="Probable",AW195="Menor"),("ALTA"),IF(AND(AV195="Probable",AW195="Moderado"),("ALTA"),IF(AND(AV195="Probable",AW195="Mayor"),("EXTREMA"),IF(AND(AV195="Casi Seguro",AW195="Insignificante"),("ALTA"),IF(AND(AV195="Casi Seguro",AW195="Menor"),("ALTA"),IF(AND(AV195="Casi Seguro",AW195="Moderado"),("EXTREMA"),IF(AND(AV195="Casi Seguro",AW195="Mayor"),("EXTREMA"),IF(AW195="Catastrófico","EXTREMA","VALORAR")))))))))))))))))))))</f>
        <v>ALTA</v>
      </c>
      <c r="AY195" s="261" t="s">
        <v>315</v>
      </c>
      <c r="AZ195" s="228"/>
      <c r="BA195" s="229"/>
      <c r="BB195" s="216"/>
      <c r="BC195" s="216"/>
      <c r="BD195" s="230"/>
      <c r="BE195" s="230"/>
      <c r="BF195" s="230"/>
      <c r="BG195" s="227"/>
      <c r="BH195" s="276"/>
      <c r="BI195" s="216"/>
      <c r="BJ195" s="216"/>
      <c r="BK195" s="216"/>
      <c r="BL195" s="216"/>
      <c r="BM195" s="216"/>
      <c r="BN195" s="216"/>
      <c r="BO195" s="216"/>
      <c r="BP195" s="216"/>
      <c r="BQ195" s="216"/>
      <c r="BR195" s="216"/>
      <c r="BS195" s="216"/>
      <c r="BT195" s="216"/>
      <c r="BU195" s="216"/>
      <c r="BV195" s="216"/>
      <c r="BW195" s="216"/>
      <c r="BX195" s="216"/>
      <c r="BY195" s="216"/>
      <c r="BZ195" s="216"/>
      <c r="CA195" s="216"/>
      <c r="CB195" s="216"/>
      <c r="CC195" s="216"/>
      <c r="CD195" s="216"/>
      <c r="CE195" s="216"/>
      <c r="CF195" s="216"/>
      <c r="CG195" s="216"/>
      <c r="CH195" s="216"/>
      <c r="CI195" s="216"/>
      <c r="CJ195" s="216"/>
      <c r="CK195" s="216"/>
      <c r="CL195" s="216"/>
    </row>
    <row r="196" spans="1:90" s="231" customFormat="1" ht="114.5" customHeight="1">
      <c r="A196" s="262"/>
      <c r="B196" s="277"/>
      <c r="C196" s="278"/>
      <c r="D196" s="278"/>
      <c r="E196" s="278"/>
      <c r="F196" s="278"/>
      <c r="G196" s="279"/>
      <c r="H196" s="276"/>
      <c r="I196" s="276"/>
      <c r="J196" s="276"/>
      <c r="K196" s="276"/>
      <c r="L196" s="276"/>
      <c r="M196" s="276"/>
      <c r="N196" s="276"/>
      <c r="O196" s="266"/>
      <c r="P196" s="266"/>
      <c r="Q196" s="266"/>
      <c r="R196" s="266"/>
      <c r="S196" s="267"/>
      <c r="T196" s="268"/>
      <c r="U196" s="269"/>
      <c r="V196" s="270"/>
      <c r="W196" s="271"/>
      <c r="X196" s="268"/>
      <c r="Y196" s="272"/>
      <c r="Z196" s="273"/>
      <c r="AA196" s="273"/>
      <c r="AB196" s="274"/>
      <c r="AC196" s="217">
        <v>2</v>
      </c>
      <c r="AD196" s="218"/>
      <c r="AE196" s="219" t="s">
        <v>1291</v>
      </c>
      <c r="AF196" s="219"/>
      <c r="AG196" s="219" t="s">
        <v>1215</v>
      </c>
      <c r="AH196" s="219"/>
      <c r="AI196" s="220" t="str">
        <f t="shared" si="192"/>
        <v>Probabilidad</v>
      </c>
      <c r="AJ196" s="221" t="s">
        <v>292</v>
      </c>
      <c r="AK196" s="221" t="s">
        <v>297</v>
      </c>
      <c r="AL196" s="222" t="str">
        <f t="shared" si="193"/>
        <v>40%</v>
      </c>
      <c r="AM196" s="221" t="s">
        <v>301</v>
      </c>
      <c r="AN196" s="221" t="s">
        <v>305</v>
      </c>
      <c r="AO196" s="221" t="s">
        <v>308</v>
      </c>
      <c r="AP196" s="223" t="str">
        <f>IF(ISBLANK(AA195),(IFERROR(IF(AND(AI195="Probabilidad",AI196="Probabilidad"),(AR195-(+AR195*AL196)),IF(AI196="Probabilidad",(T195-(+T195*AL196)),IF(AI196="Impacto",AR195,""))),""))," ")</f>
        <v xml:space="preserve"> </v>
      </c>
      <c r="AQ196" s="224" t="str">
        <f>IF(ISBLANK(AA195),(IFERROR(IF(AP196="","",IF(AP196&lt;=0.2,"Muy Baja",IF(AP196&lt;=0.4,"Baja",IF(AP196&lt;=0.6,"Media",IF(AP196&lt;=0.8,"Alta","Muy Alta"))))),""))," ")</f>
        <v xml:space="preserve"> </v>
      </c>
      <c r="AR196" s="223" t="str">
        <f t="shared" si="194"/>
        <v xml:space="preserve"> </v>
      </c>
      <c r="AS196" s="225" t="str">
        <f t="shared" si="195"/>
        <v/>
      </c>
      <c r="AT196" s="223" t="str">
        <f>IFERROR(IF(AND(AI195="Impacto",AI196="Impacto"),(AT195-(+AT195*AL196)),IF(AI196="Impacto",(X195-(+X195*AL196)),IF(AI196="Probabilidad",AT195,""))),"")</f>
        <v/>
      </c>
      <c r="AU196" s="226" t="str">
        <f t="shared" si="196"/>
        <v/>
      </c>
      <c r="AV196" s="273"/>
      <c r="AW196" s="275"/>
      <c r="AX196" s="274"/>
      <c r="AY196" s="261"/>
      <c r="AZ196" s="228"/>
      <c r="BA196" s="229"/>
      <c r="BB196" s="216"/>
      <c r="BC196" s="216"/>
      <c r="BD196" s="230"/>
      <c r="BE196" s="230"/>
      <c r="BF196" s="230"/>
      <c r="BG196" s="227"/>
      <c r="BH196" s="276"/>
      <c r="BI196" s="216"/>
      <c r="BJ196" s="216"/>
      <c r="BK196" s="216"/>
      <c r="BL196" s="216"/>
      <c r="BM196" s="216"/>
      <c r="BN196" s="216"/>
      <c r="BO196" s="216"/>
      <c r="BP196" s="216"/>
      <c r="BQ196" s="216"/>
      <c r="BR196" s="216"/>
      <c r="BS196" s="216"/>
      <c r="BT196" s="216"/>
      <c r="BU196" s="216"/>
      <c r="BV196" s="216"/>
      <c r="BW196" s="216"/>
      <c r="BX196" s="216"/>
      <c r="BY196" s="216"/>
      <c r="BZ196" s="216"/>
      <c r="CA196" s="216"/>
      <c r="CB196" s="216"/>
      <c r="CC196" s="216"/>
      <c r="CD196" s="216"/>
      <c r="CE196" s="216"/>
      <c r="CF196" s="216"/>
      <c r="CG196" s="216"/>
      <c r="CH196" s="216"/>
      <c r="CI196" s="216"/>
      <c r="CJ196" s="216"/>
      <c r="CK196" s="216"/>
      <c r="CL196" s="216"/>
    </row>
    <row r="197" spans="1:90" s="231" customFormat="1" ht="14.5" customHeight="1">
      <c r="A197" s="262"/>
      <c r="B197" s="277"/>
      <c r="C197" s="278"/>
      <c r="D197" s="278"/>
      <c r="E197" s="278"/>
      <c r="F197" s="278"/>
      <c r="G197" s="279"/>
      <c r="H197" s="276"/>
      <c r="I197" s="276"/>
      <c r="J197" s="276"/>
      <c r="K197" s="276"/>
      <c r="L197" s="276"/>
      <c r="M197" s="276"/>
      <c r="N197" s="276"/>
      <c r="O197" s="266"/>
      <c r="P197" s="266"/>
      <c r="Q197" s="266"/>
      <c r="R197" s="266"/>
      <c r="S197" s="267"/>
      <c r="T197" s="268"/>
      <c r="U197" s="269"/>
      <c r="V197" s="270"/>
      <c r="W197" s="271"/>
      <c r="X197" s="268"/>
      <c r="Y197" s="272"/>
      <c r="Z197" s="273"/>
      <c r="AA197" s="273"/>
      <c r="AB197" s="274"/>
      <c r="AC197" s="217">
        <v>3</v>
      </c>
      <c r="AD197" s="218"/>
      <c r="AE197" s="219"/>
      <c r="AF197" s="219"/>
      <c r="AG197" s="219"/>
      <c r="AH197" s="219"/>
      <c r="AI197" s="220" t="str">
        <f t="shared" si="192"/>
        <v/>
      </c>
      <c r="AJ197" s="221"/>
      <c r="AK197" s="221"/>
      <c r="AL197" s="222" t="str">
        <f t="shared" si="193"/>
        <v/>
      </c>
      <c r="AM197" s="221"/>
      <c r="AN197" s="221"/>
      <c r="AO197" s="221"/>
      <c r="AP197" s="223" t="str">
        <f>IF(ISBLANK(AA195),(IFERROR(IF(AND(AI196="Probabilidad",AI197="Probabilidad"),(AR196-(+AR196*AL197)),IF(AND(AI196="Impacto",AI197="Probabilidad"),(AR195-(+AR195*AL197)),IF(AI197="Impacto",AR196,""))),""))," ")</f>
        <v xml:space="preserve"> </v>
      </c>
      <c r="AQ197" s="224" t="str">
        <f>IF(ISBLANK(AA195),(IFERROR(IF(AP197="","",IF(AP197&lt;=0.2,"Muy Baja",IF(AP197&lt;=0.4,"Baja",IF(AP197&lt;=0.6,"Media",IF(AP197&lt;=0.8,"Alta","Muy Alta"))))),""))," ")</f>
        <v xml:space="preserve"> </v>
      </c>
      <c r="AR197" s="223" t="str">
        <f t="shared" si="194"/>
        <v xml:space="preserve"> </v>
      </c>
      <c r="AS197" s="225" t="str">
        <f t="shared" si="195"/>
        <v/>
      </c>
      <c r="AT197" s="223" t="str">
        <f>IFERROR(IF(AND(AI196="Impacto",AI197="Impacto"),(AT196-(+AT196*AL197)),IF(AND(AI196="Probabilidad",AI197="Impacto"),(AT195-(+AT195*AL197)),IF(AI197="Probabilidad",AT196,""))),"")</f>
        <v/>
      </c>
      <c r="AU197" s="226" t="str">
        <f t="shared" si="196"/>
        <v/>
      </c>
      <c r="AV197" s="273"/>
      <c r="AW197" s="275"/>
      <c r="AX197" s="274"/>
      <c r="AY197" s="261"/>
      <c r="AZ197" s="228"/>
      <c r="BA197" s="229"/>
      <c r="BB197" s="216"/>
      <c r="BC197" s="216"/>
      <c r="BD197" s="230"/>
      <c r="BE197" s="230"/>
      <c r="BF197" s="230"/>
      <c r="BG197" s="227"/>
      <c r="BH197" s="276"/>
      <c r="BI197" s="216"/>
      <c r="BJ197" s="216"/>
      <c r="BK197" s="216"/>
      <c r="BL197" s="216"/>
      <c r="BM197" s="216"/>
      <c r="BN197" s="216"/>
      <c r="BO197" s="216"/>
      <c r="BP197" s="216"/>
      <c r="BQ197" s="216"/>
      <c r="BR197" s="216"/>
      <c r="BS197" s="216"/>
      <c r="BT197" s="216"/>
      <c r="BU197" s="216"/>
      <c r="BV197" s="216"/>
      <c r="BW197" s="216"/>
      <c r="BX197" s="216"/>
      <c r="BY197" s="216"/>
      <c r="BZ197" s="216"/>
      <c r="CA197" s="216"/>
      <c r="CB197" s="216"/>
      <c r="CC197" s="216"/>
      <c r="CD197" s="216"/>
      <c r="CE197" s="216"/>
      <c r="CF197" s="216"/>
      <c r="CG197" s="216"/>
      <c r="CH197" s="216"/>
      <c r="CI197" s="216"/>
      <c r="CJ197" s="216"/>
      <c r="CK197" s="216"/>
      <c r="CL197" s="216"/>
    </row>
    <row r="198" spans="1:90" s="231" customFormat="1" ht="14.5" customHeight="1">
      <c r="A198" s="262"/>
      <c r="B198" s="277"/>
      <c r="C198" s="278"/>
      <c r="D198" s="278"/>
      <c r="E198" s="278"/>
      <c r="F198" s="278"/>
      <c r="G198" s="279"/>
      <c r="H198" s="276"/>
      <c r="I198" s="276"/>
      <c r="J198" s="276"/>
      <c r="K198" s="276"/>
      <c r="L198" s="276"/>
      <c r="M198" s="276"/>
      <c r="N198" s="276"/>
      <c r="O198" s="266"/>
      <c r="P198" s="266"/>
      <c r="Q198" s="266"/>
      <c r="R198" s="266"/>
      <c r="S198" s="267"/>
      <c r="T198" s="268"/>
      <c r="U198" s="269"/>
      <c r="V198" s="270"/>
      <c r="W198" s="271"/>
      <c r="X198" s="268"/>
      <c r="Y198" s="272"/>
      <c r="Z198" s="273"/>
      <c r="AA198" s="273"/>
      <c r="AB198" s="274"/>
      <c r="AC198" s="217">
        <v>4</v>
      </c>
      <c r="AD198" s="218"/>
      <c r="AE198" s="219"/>
      <c r="AF198" s="219"/>
      <c r="AG198" s="219"/>
      <c r="AH198" s="219"/>
      <c r="AI198" s="220" t="str">
        <f t="shared" si="192"/>
        <v/>
      </c>
      <c r="AJ198" s="221"/>
      <c r="AK198" s="221"/>
      <c r="AL198" s="222" t="str">
        <f t="shared" si="193"/>
        <v/>
      </c>
      <c r="AM198" s="221"/>
      <c r="AN198" s="221"/>
      <c r="AO198" s="221"/>
      <c r="AP198" s="223" t="str">
        <f>IF(ISBLANK(AA195),(IFERROR(IF(AND(AI197="Probabilidad",AI198="Probabilidad"),(AR197-(+AR197*AL198)),IF(AND(AI197="Impacto",AI198="Probabilidad"),(AR196-(+AR196*AL198)),IF(AI198="Impacto",AR197,""))),""))," ")</f>
        <v xml:space="preserve"> </v>
      </c>
      <c r="AQ198" s="224" t="str">
        <f>IF(ISBLANK(AA195),(IFERROR(IF(AP198="","",IF(AP198&lt;=0.2,"Muy Baja",IF(AP198&lt;=0.4,"Baja",IF(AP198&lt;=0.6,"Media",IF(AP198&lt;=0.8,"Alta","Muy Alta"))))),""))," ")</f>
        <v xml:space="preserve"> </v>
      </c>
      <c r="AR198" s="223" t="str">
        <f t="shared" si="194"/>
        <v xml:space="preserve"> </v>
      </c>
      <c r="AS198" s="225" t="str">
        <f t="shared" si="195"/>
        <v/>
      </c>
      <c r="AT198" s="223" t="str">
        <f>IFERROR(IF(AND(AI197="Impacto",AI198="Impacto"),(AT197-(+AT197*AL198)),IF(AND(AI197="Probabilidad",AI198="Impacto"),(AT196-(+AT196*AL198)),IF(AI198="Probabilidad",AT197,""))),"")</f>
        <v/>
      </c>
      <c r="AU198" s="226" t="str">
        <f t="shared" si="196"/>
        <v/>
      </c>
      <c r="AV198" s="273"/>
      <c r="AW198" s="275"/>
      <c r="AX198" s="274"/>
      <c r="AY198" s="261"/>
      <c r="AZ198" s="228"/>
      <c r="BA198" s="229"/>
      <c r="BB198" s="216"/>
      <c r="BC198" s="216"/>
      <c r="BD198" s="230"/>
      <c r="BE198" s="230"/>
      <c r="BF198" s="230"/>
      <c r="BG198" s="227"/>
      <c r="BH198" s="276"/>
      <c r="BI198" s="216"/>
      <c r="BJ198" s="216"/>
      <c r="BK198" s="216"/>
      <c r="BL198" s="216"/>
      <c r="BM198" s="216"/>
      <c r="BN198" s="216"/>
      <c r="BO198" s="216"/>
      <c r="BP198" s="216"/>
      <c r="BQ198" s="216"/>
      <c r="BR198" s="216"/>
      <c r="BS198" s="216"/>
      <c r="BT198" s="216"/>
      <c r="BU198" s="216"/>
      <c r="BV198" s="216"/>
      <c r="BW198" s="216"/>
      <c r="BX198" s="216"/>
      <c r="BY198" s="216"/>
      <c r="BZ198" s="216"/>
      <c r="CA198" s="216"/>
      <c r="CB198" s="216"/>
      <c r="CC198" s="216"/>
      <c r="CD198" s="216"/>
      <c r="CE198" s="216"/>
      <c r="CF198" s="216"/>
      <c r="CG198" s="216"/>
      <c r="CH198" s="216"/>
      <c r="CI198" s="216"/>
      <c r="CJ198" s="216"/>
      <c r="CK198" s="216"/>
      <c r="CL198" s="216"/>
    </row>
    <row r="199" spans="1:90" s="231" customFormat="1" ht="14.5" customHeight="1">
      <c r="A199" s="262"/>
      <c r="B199" s="277"/>
      <c r="C199" s="278"/>
      <c r="D199" s="278"/>
      <c r="E199" s="278"/>
      <c r="F199" s="278"/>
      <c r="G199" s="279"/>
      <c r="H199" s="276"/>
      <c r="I199" s="276"/>
      <c r="J199" s="276"/>
      <c r="K199" s="276"/>
      <c r="L199" s="276"/>
      <c r="M199" s="276"/>
      <c r="N199" s="276"/>
      <c r="O199" s="266"/>
      <c r="P199" s="266"/>
      <c r="Q199" s="266"/>
      <c r="R199" s="266"/>
      <c r="S199" s="267"/>
      <c r="T199" s="268"/>
      <c r="U199" s="269"/>
      <c r="V199" s="270"/>
      <c r="W199" s="271"/>
      <c r="X199" s="268"/>
      <c r="Y199" s="272"/>
      <c r="Z199" s="273"/>
      <c r="AA199" s="273"/>
      <c r="AB199" s="274"/>
      <c r="AC199" s="217">
        <v>5</v>
      </c>
      <c r="AD199" s="218"/>
      <c r="AE199" s="219"/>
      <c r="AF199" s="219"/>
      <c r="AG199" s="219"/>
      <c r="AH199" s="219"/>
      <c r="AI199" s="220" t="str">
        <f t="shared" si="192"/>
        <v/>
      </c>
      <c r="AJ199" s="221"/>
      <c r="AK199" s="221"/>
      <c r="AL199" s="222" t="str">
        <f t="shared" si="193"/>
        <v/>
      </c>
      <c r="AM199" s="221"/>
      <c r="AN199" s="221"/>
      <c r="AO199" s="221"/>
      <c r="AP199" s="223" t="str">
        <f>IF(ISBLANK(AA195),(IFERROR(IF(AND(AI198="Probabilidad",AI199="Probabilidad"),(AR198-(+AR198*AL199)),IF(AND(AI198="Impacto",AI199="Probabilidad"),(AR197-(+AR197*AL199)),IF(AI199="Impacto",AR198,""))),""))," ")</f>
        <v xml:space="preserve"> </v>
      </c>
      <c r="AQ199" s="224" t="str">
        <f>IF(ISBLANK(AA195),(IFERROR(IF(AP199="","",IF(AP199&lt;=0.2,"Muy Baja",IF(AP199&lt;=0.4,"Baja",IF(AP199&lt;=0.6,"Media",IF(AP199&lt;=0.8,"Alta","Muy Alta"))))),""))," ")</f>
        <v xml:space="preserve"> </v>
      </c>
      <c r="AR199" s="223" t="str">
        <f t="shared" si="194"/>
        <v xml:space="preserve"> </v>
      </c>
      <c r="AS199" s="225" t="str">
        <f t="shared" si="195"/>
        <v/>
      </c>
      <c r="AT199" s="223" t="str">
        <f>IFERROR(IF(AND(AI198="Impacto",AI199="Impacto"),(AT198-(+AT198*AL199)),IF(AND(AI198="Probabilidad",AI199="Impacto"),(AT197-(+AT197*AL199)),IF(AI199="Probabilidad",AT198,""))),"")</f>
        <v/>
      </c>
      <c r="AU199" s="226" t="str">
        <f t="shared" si="196"/>
        <v/>
      </c>
      <c r="AV199" s="273"/>
      <c r="AW199" s="275"/>
      <c r="AX199" s="274"/>
      <c r="AY199" s="261"/>
      <c r="AZ199" s="228"/>
      <c r="BA199" s="229"/>
      <c r="BB199" s="216"/>
      <c r="BC199" s="216"/>
      <c r="BD199" s="230"/>
      <c r="BE199" s="230"/>
      <c r="BF199" s="230"/>
      <c r="BG199" s="227"/>
      <c r="BH199" s="276"/>
      <c r="BI199" s="216"/>
      <c r="BJ199" s="216"/>
      <c r="BK199" s="216"/>
      <c r="BL199" s="216"/>
      <c r="BM199" s="216"/>
      <c r="BN199" s="216"/>
      <c r="BO199" s="216"/>
      <c r="BP199" s="216"/>
      <c r="BQ199" s="216"/>
      <c r="BR199" s="216"/>
      <c r="BS199" s="216"/>
      <c r="BT199" s="216"/>
      <c r="BU199" s="216"/>
      <c r="BV199" s="216"/>
      <c r="BW199" s="216"/>
      <c r="BX199" s="216"/>
      <c r="BY199" s="216"/>
      <c r="BZ199" s="216"/>
      <c r="CA199" s="216"/>
      <c r="CB199" s="216"/>
      <c r="CC199" s="216"/>
      <c r="CD199" s="216"/>
      <c r="CE199" s="216"/>
      <c r="CF199" s="216"/>
      <c r="CG199" s="216"/>
      <c r="CH199" s="216"/>
      <c r="CI199" s="216"/>
      <c r="CJ199" s="216"/>
      <c r="CK199" s="216"/>
      <c r="CL199" s="216"/>
    </row>
    <row r="200" spans="1:90" s="231" customFormat="1" ht="14.5" customHeight="1">
      <c r="A200" s="262"/>
      <c r="B200" s="277"/>
      <c r="C200" s="278"/>
      <c r="D200" s="278"/>
      <c r="E200" s="278"/>
      <c r="F200" s="278"/>
      <c r="G200" s="279"/>
      <c r="H200" s="276"/>
      <c r="I200" s="276"/>
      <c r="J200" s="276"/>
      <c r="K200" s="276"/>
      <c r="L200" s="276"/>
      <c r="M200" s="276"/>
      <c r="N200" s="276"/>
      <c r="O200" s="266"/>
      <c r="P200" s="266"/>
      <c r="Q200" s="266"/>
      <c r="R200" s="266"/>
      <c r="S200" s="267"/>
      <c r="T200" s="268"/>
      <c r="U200" s="269"/>
      <c r="V200" s="270"/>
      <c r="W200" s="271"/>
      <c r="X200" s="268"/>
      <c r="Y200" s="272"/>
      <c r="Z200" s="273"/>
      <c r="AA200" s="273"/>
      <c r="AB200" s="274"/>
      <c r="AC200" s="217">
        <v>6</v>
      </c>
      <c r="AD200" s="218"/>
      <c r="AE200" s="219"/>
      <c r="AF200" s="219"/>
      <c r="AG200" s="219"/>
      <c r="AH200" s="219"/>
      <c r="AI200" s="220" t="str">
        <f t="shared" si="192"/>
        <v/>
      </c>
      <c r="AJ200" s="221"/>
      <c r="AK200" s="221"/>
      <c r="AL200" s="222" t="str">
        <f t="shared" si="193"/>
        <v/>
      </c>
      <c r="AM200" s="221"/>
      <c r="AN200" s="221"/>
      <c r="AO200" s="221"/>
      <c r="AP200" s="223" t="str">
        <f>IF(ISBLANK(AA195),(IFERROR(IF(AND(AI198="Probabilidad",AI200="Probabilidad"),(AR198-(+AR198*AL200)),IF(AND(AI198="Impacto",AI200="Probabilidad"),(AR197-(+AR197*AL200)),IF(AI200="Impacto",AR198,""))),""))," ")</f>
        <v xml:space="preserve"> </v>
      </c>
      <c r="AQ200" s="224" t="str">
        <f>IF(ISBLANK(AA195),(IFERROR(IF(AP200="","",IF(AP200&lt;=0.2,"Muy Baja",IF(AP200&lt;=0.4,"Baja",IF(AP200&lt;=0.6,"Media",IF(AP200&lt;=0.8,"Alta","Muy Alta"))))),"")), " ")</f>
        <v xml:space="preserve"> </v>
      </c>
      <c r="AR200" s="223" t="str">
        <f t="shared" si="194"/>
        <v xml:space="preserve"> </v>
      </c>
      <c r="AS200" s="225" t="str">
        <f t="shared" si="195"/>
        <v/>
      </c>
      <c r="AT200" s="223" t="str">
        <f>IFERROR(IF(AND(AI199="Impacto",AI200="Impacto"),(AT198-(+AT199*AL200)),IF(AND(AI198="Probabilidad",AI200="Impacto"),(AT197-(+AT197*AL200)),IF(AI200="Probabilidad",AT198,""))),"")</f>
        <v/>
      </c>
      <c r="AU200" s="226" t="str">
        <f t="shared" si="196"/>
        <v/>
      </c>
      <c r="AV200" s="273"/>
      <c r="AW200" s="275"/>
      <c r="AX200" s="274"/>
      <c r="AY200" s="261"/>
      <c r="AZ200" s="228"/>
      <c r="BA200" s="229"/>
      <c r="BB200" s="216"/>
      <c r="BC200" s="216"/>
      <c r="BD200" s="230"/>
      <c r="BE200" s="230"/>
      <c r="BF200" s="230"/>
      <c r="BG200" s="227"/>
      <c r="BH200" s="276"/>
      <c r="BI200" s="216"/>
      <c r="BJ200" s="216"/>
      <c r="BK200" s="216"/>
      <c r="BL200" s="216"/>
      <c r="BM200" s="216"/>
      <c r="BN200" s="216"/>
      <c r="BO200" s="216"/>
      <c r="BP200" s="216"/>
      <c r="BQ200" s="216"/>
      <c r="BR200" s="216"/>
      <c r="BS200" s="216"/>
      <c r="BT200" s="216"/>
      <c r="BU200" s="216"/>
      <c r="BV200" s="216"/>
      <c r="BW200" s="216"/>
      <c r="BX200" s="216"/>
      <c r="BY200" s="216"/>
      <c r="BZ200" s="216"/>
      <c r="CA200" s="216"/>
      <c r="CB200" s="216"/>
      <c r="CC200" s="216"/>
      <c r="CD200" s="216"/>
      <c r="CE200" s="216"/>
      <c r="CF200" s="216"/>
      <c r="CG200" s="216"/>
      <c r="CH200" s="216"/>
      <c r="CI200" s="216"/>
      <c r="CJ200" s="216"/>
      <c r="CK200" s="216"/>
      <c r="CL200" s="216"/>
    </row>
    <row r="201" spans="1:90" s="231" customFormat="1" ht="69.5" hidden="1" customHeight="1">
      <c r="A201" s="262">
        <v>33</v>
      </c>
      <c r="B201" s="300" t="s">
        <v>1072</v>
      </c>
      <c r="C201" s="278" t="s">
        <v>1073</v>
      </c>
      <c r="D201" s="278"/>
      <c r="E201" s="278"/>
      <c r="F201" s="278" t="s">
        <v>1484</v>
      </c>
      <c r="G201" s="279" t="str">
        <f t="shared" si="154"/>
        <v>Posibilidad de afectación Económica y Reputacional por No se remite la información estimadda para la programación de recursos a pagar en el mes siguiente. debido a la inadecuada programación del PAC</v>
      </c>
      <c r="H201" s="276" t="s">
        <v>1097</v>
      </c>
      <c r="I201" s="276" t="s">
        <v>1292</v>
      </c>
      <c r="J201" s="276" t="s">
        <v>1300</v>
      </c>
      <c r="K201" s="276" t="str">
        <f t="shared" ref="K201" si="198">CONCATENATE("Posibilidad de afectación"," ",H201," por ",I201," ",J201)</f>
        <v>Posibilidad de afectación Económica y Reputacional por No se remite la información estimadda para la programación de recursos a pagar en el mes siguiente. debido a la inadecuada programación del PAC</v>
      </c>
      <c r="L201" s="276" t="s">
        <v>101</v>
      </c>
      <c r="M201" s="276" t="s">
        <v>809</v>
      </c>
      <c r="N201" s="276">
        <v>20</v>
      </c>
      <c r="O201" s="266"/>
      <c r="P201" s="266"/>
      <c r="Q201" s="266"/>
      <c r="R201" s="266"/>
      <c r="S201" s="267" t="str">
        <f t="shared" ref="S201" si="199">IF(ISBLANK(Z201),(IF(N201&lt;=0,"",IF(N201&lt;=2,"Muy Baja",IF(N201&lt;=24,"Baja",IF(N201&lt;=500,"Media",IF(N201&lt;=5000,"Alta","Muy Alta"))))))," ")</f>
        <v>Baja</v>
      </c>
      <c r="T201" s="268">
        <f t="shared" ref="T201" si="200">IF(ISBLANK(Z201),(IF(S201="","",IF(S201="Muy Baja",20%,IF(S201="Baja",40%,IF(S201="Media",60%,IF(S201="Alta",80%,IF(S201="Muy Alta",100%,0)))))))," ")</f>
        <v>0.4</v>
      </c>
      <c r="U201" s="269" t="s">
        <v>925</v>
      </c>
      <c r="V201" s="270" t="str">
        <f>IF(U201&gt;0,IF(NOT(ISERROR(MATCH(U201,'Listados Datos'!$N$3:$N$4,0))),'Listados Datos'!$N$6&amp;"Por favor no seleccionar este criterios de impacto (Afectación Económica o presupuestal y/o Pérdida Reputacional)",'Listados Datos'!$N$7),"")</f>
        <v>✔</v>
      </c>
      <c r="W201" s="271" t="str">
        <f>IF(OR(U201='Listados Datos'!$R$3,U201='Listados Datos'!$S$3),"Leve",IF(OR(U201='Listados Datos'!$R$4,U201='Listados Datos'!$S$4),"Menor",IF(OR(U201='Listados Datos'!$R$5,U201='Listados Datos'!$S$5),"Moderado",IF(OR(U201='Listados Datos'!$R$6,U201='Listados Datos'!$S$6),"Mayor",IF(OR(U201='Listados Datos'!$R$7,U201='Listados Datos'!$S$7),"Catastrófico","")))))</f>
        <v>Mayor</v>
      </c>
      <c r="X201" s="268">
        <f>IF(W201="","",IF(W201="Leve",20%,IF(W201="Menor",40%,IF(W201="Moderado",60%,IF(W201="Mayor",80%,IF(W201="Catastrófico",100%,0))))))</f>
        <v>0.8</v>
      </c>
      <c r="Y201" s="272" t="str">
        <f>IF(OR(AND(S201="Muy Baja",W201="Leve"),AND(S201="Muy Baja",W201="Menor"),AND(S201="Baja",W201="Leve")),"Bajo",IF(OR(AND(S201="Muy baja",W201="Moderado"),AND(S201="Baja",W201="Menor"),AND(S201="Baja",W201="Moderado"),AND(S201="Media",W201="Leve"),AND(S201="Media",W201="Menor"),AND(S201="Media",W201="Moderado"),AND(S201="Alta",W201="Leve"),AND(S201="Alta",W201="Menor")),"Moderado",IF(OR(AND(S201="Muy Baja",W201="Mayor"),AND(S201="Baja",W201="Mayor"),AND(S201="Media",W201="Mayor"),AND(S201="Alta",W201="Moderado"),AND(S201="Alta",W201="Mayor"),AND(S201="Muy Alta",W201="Leve"),AND(S201="Muy Alta",W201="Menor"),AND(S201="Muy Alta",W201="Moderado"),AND(S201="Muy Alta",W201="Mayor")),"Alto",IF(OR(AND(S201="Muy Baja",W201="Catastrófico"),AND(S201="Baja",W201="Catastrófico"),AND(S201="Media",W201="Catastrófico"),AND(S201="Alta",W201="Catastrófico"),AND(S201="Muy Alta",W201="Catastrófico")),"Extremo",""))))</f>
        <v>Alto</v>
      </c>
      <c r="Z201" s="273"/>
      <c r="AA201" s="273"/>
      <c r="AB201" s="274" t="str">
        <f t="shared" ref="AB201" si="201">IF(AND(Z201="Rara Vez",AA201="Insignificante"),("BAJA"),IF(AND(Z201="Rara Vez",AA201="Menor"),("BAJA"),IF(AND(Z201="Rara Vez",AA201="Moderado"),("MODERADA"),IF(AND(Z201="Rara Vez",AA201="Mayor"),("ALTA"),IF(AND(Z201="Improbable",AA201="Insignificante"),("BAJA"),IF(AND(Z201="Improbable",AA201="Menor"),("BAJA"),IF(AND(Z201="Improbable",AA201="Moderado"),("MODERADA"),IF(AND(Z201="Improbable",AA201="Mayor"),("ALTA"),IF(AND(Z201="Posible",AA201="Insignificante"),("BAJA"),IF(AND(Z201="Posible",AA201="Menor"),("MODERADA"),IF(AND(Z201="Posible",AA201="Moderado"),("ALTA"),IF(AND(Z201="Posible",AA201="Mayor"),("EXTREMA"),IF(AND(Z201="Probable",AA201="Insignificante"),("MODERADA"),IF(AND(Z201="Probable",AA201="Menor"),("ALTA"),IF(AND(Z201="Probable",AA201="Moderado"),("ALTA"),IF(AND(Z201="Probable",AA201="Mayor"),("EXTREMA"),IF(AND(Z201="Casi Seguro",AA201="Insignificante"),("ALTA"),IF(AND(Z201="Casi Seguro",AA201="Menor"),("ALTA"),IF(AND(Z201="Casi Seguro",AA201="Moderado"),("EXTREMA"),IF(AND(Z201="Casi Seguro",AA201="Mayor"),("EXTREMA"),IF(AA201="Catastrófico","EXTREMA","VALORAR")))))))))))))))))))))</f>
        <v>VALORAR</v>
      </c>
      <c r="AC201" s="217">
        <v>1</v>
      </c>
      <c r="AD201" s="218"/>
      <c r="AE201" s="219" t="s">
        <v>1308</v>
      </c>
      <c r="AF201" s="219" t="s">
        <v>1138</v>
      </c>
      <c r="AG201" s="219" t="s">
        <v>938</v>
      </c>
      <c r="AH201" s="219"/>
      <c r="AI201" s="220" t="str">
        <f t="shared" si="182"/>
        <v>Probabilidad</v>
      </c>
      <c r="AJ201" s="221" t="s">
        <v>292</v>
      </c>
      <c r="AK201" s="221" t="s">
        <v>297</v>
      </c>
      <c r="AL201" s="222" t="str">
        <f t="shared" si="183"/>
        <v>40%</v>
      </c>
      <c r="AM201" s="221" t="s">
        <v>301</v>
      </c>
      <c r="AN201" s="221" t="s">
        <v>305</v>
      </c>
      <c r="AO201" s="221" t="s">
        <v>308</v>
      </c>
      <c r="AP201" s="223">
        <f>IF(ISBLANK(AA201),(IFERROR(IF(AI201="Probabilidad",(T201-(+T201*AL201)),IF(AI201="Impacto",T201,"")),""))," ")</f>
        <v>0.24</v>
      </c>
      <c r="AQ201" s="224" t="str">
        <f>IF(ISBLANK(AA201), (IFERROR(IF(AP201="","",IF(AP201&lt;=0.2,"Muy Baja",IF(AP201&lt;=0.4,"Baja",IF(AP201&lt;=0.6,"Media",IF(AP201&lt;=0.8,"Alta","Muy Alta"))))),""))," ")</f>
        <v>Baja</v>
      </c>
      <c r="AR201" s="223">
        <f t="shared" si="184"/>
        <v>0.24</v>
      </c>
      <c r="AS201" s="225" t="str">
        <f t="shared" si="185"/>
        <v>Mayor</v>
      </c>
      <c r="AT201" s="223">
        <f>IFERROR(IF(AI201="Impacto",(X201-(+X201*AL201)),IF(AI201="Probabilidad",X201,"")),"")</f>
        <v>0.8</v>
      </c>
      <c r="AU201" s="226" t="str">
        <f t="shared" si="186"/>
        <v>Alto</v>
      </c>
      <c r="AV201" s="273"/>
      <c r="AW201" s="275" t="str">
        <f>IF(ISBLANK(AA201), " ", AA201)</f>
        <v xml:space="preserve"> </v>
      </c>
      <c r="AX201" s="274" t="str">
        <f t="shared" ref="AX201" si="202">IF(AND(AV201="Rara Vez",AW201="Insignificante"),("BAJA"),IF(AND(AV201="Rara Vez",AW201="Menor"),("BAJA"),IF(AND(AV201="Rara Vez",AW201="Moderado"),("MODERADA"),IF(AND(AV201="Rara Vez",AW201="Mayor"),("ALTA"),IF(AND(AV201="Improbable",AW201="Insignificante"),("BAJA"),IF(AND(AV201="Improbable",AW201="Menor"),("BAJA"),IF(AND(AV201="Improbable",AW201="Moderado"),("MODERADA"),IF(AND(AV201="Improbable",AW201="Mayor"),("ALTA"),IF(AND(AV201="Posible",AW201="Insignificante"),("BAJA"),IF(AND(AV201="Posible",AW201="Menor"),("MODERADA"),IF(AND(AV201="Posible",AW201="Moderado"),("ALTA"),IF(AND(AV201="Posible",AW201="Mayor"),("EXTREMA"),IF(AND(AV201="Probable",AW201="Insignificante"),("MODERADA"),IF(AND(AV201="Probable",AW201="Menor"),("ALTA"),IF(AND(AV201="Probable",AW201="Moderado"),("ALTA"),IF(AND(AV201="Probable",AW201="Mayor"),("EXTREMA"),IF(AND(AV201="Casi Seguro",AW201="Insignificante"),("ALTA"),IF(AND(AV201="Casi Seguro",AW201="Menor"),("ALTA"),IF(AND(AV201="Casi Seguro",AW201="Moderado"),("EXTREMA"),IF(AND(AV201="Casi Seguro",AW201="Mayor"),("EXTREMA"),IF(AW201="Catastrófico","EXTREMA","VALORAR")))))))))))))))))))))</f>
        <v>VALORAR</v>
      </c>
      <c r="AY201" s="261" t="s">
        <v>314</v>
      </c>
      <c r="AZ201" s="228"/>
      <c r="BA201" s="229"/>
      <c r="BB201" s="216"/>
      <c r="BC201" s="216"/>
      <c r="BD201" s="230"/>
      <c r="BE201" s="230"/>
      <c r="BF201" s="230"/>
      <c r="BG201" s="227"/>
      <c r="BH201" s="276"/>
      <c r="BI201" s="216"/>
      <c r="BJ201" s="216"/>
      <c r="BK201" s="216"/>
      <c r="BL201" s="216"/>
      <c r="BM201" s="216"/>
      <c r="BN201" s="216"/>
      <c r="BO201" s="216"/>
      <c r="BP201" s="216"/>
      <c r="BQ201" s="216"/>
      <c r="BR201" s="216"/>
      <c r="BS201" s="216"/>
      <c r="BT201" s="216"/>
      <c r="BU201" s="216"/>
      <c r="BV201" s="216"/>
      <c r="BW201" s="216"/>
      <c r="BX201" s="216"/>
      <c r="BY201" s="216"/>
      <c r="BZ201" s="216"/>
      <c r="CA201" s="216"/>
      <c r="CB201" s="216"/>
      <c r="CC201" s="216"/>
      <c r="CD201" s="216"/>
      <c r="CE201" s="216"/>
      <c r="CF201" s="216"/>
      <c r="CG201" s="216"/>
      <c r="CH201" s="216"/>
      <c r="CI201" s="216"/>
      <c r="CJ201" s="216"/>
      <c r="CK201" s="216"/>
      <c r="CL201" s="216"/>
    </row>
    <row r="202" spans="1:90" s="231" customFormat="1" ht="14.5" hidden="1" customHeight="1">
      <c r="A202" s="262"/>
      <c r="B202" s="300"/>
      <c r="C202" s="278"/>
      <c r="D202" s="278"/>
      <c r="E202" s="278"/>
      <c r="F202" s="278"/>
      <c r="G202" s="279"/>
      <c r="H202" s="276"/>
      <c r="I202" s="276"/>
      <c r="J202" s="276"/>
      <c r="K202" s="276"/>
      <c r="L202" s="276"/>
      <c r="M202" s="276"/>
      <c r="N202" s="276"/>
      <c r="O202" s="266"/>
      <c r="P202" s="266"/>
      <c r="Q202" s="266"/>
      <c r="R202" s="266"/>
      <c r="S202" s="267"/>
      <c r="T202" s="268"/>
      <c r="U202" s="269"/>
      <c r="V202" s="270"/>
      <c r="W202" s="271"/>
      <c r="X202" s="268"/>
      <c r="Y202" s="272"/>
      <c r="Z202" s="273"/>
      <c r="AA202" s="273"/>
      <c r="AB202" s="274"/>
      <c r="AC202" s="217">
        <v>2</v>
      </c>
      <c r="AD202" s="218"/>
      <c r="AE202" s="219"/>
      <c r="AF202" s="219"/>
      <c r="AG202" s="219"/>
      <c r="AH202" s="219"/>
      <c r="AI202" s="220" t="str">
        <f t="shared" si="182"/>
        <v/>
      </c>
      <c r="AJ202" s="221"/>
      <c r="AK202" s="221"/>
      <c r="AL202" s="222" t="str">
        <f t="shared" si="183"/>
        <v/>
      </c>
      <c r="AM202" s="221"/>
      <c r="AN202" s="221"/>
      <c r="AO202" s="221"/>
      <c r="AP202" s="223" t="str">
        <f>IF(ISBLANK(AA201),(IFERROR(IF(AND(AI201="Probabilidad",AI202="Probabilidad"),(AR201-(+AR201*AL202)),IF(AI202="Probabilidad",(T201-(+T201*AL202)),IF(AI202="Impacto",AR201,""))),""))," ")</f>
        <v/>
      </c>
      <c r="AQ202" s="224" t="str">
        <f>IF(ISBLANK(AA201),(IFERROR(IF(AP202="","",IF(AP202&lt;=0.2,"Muy Baja",IF(AP202&lt;=0.4,"Baja",IF(AP202&lt;=0.6,"Media",IF(AP202&lt;=0.8,"Alta","Muy Alta"))))),""))," ")</f>
        <v/>
      </c>
      <c r="AR202" s="223" t="str">
        <f t="shared" si="184"/>
        <v/>
      </c>
      <c r="AS202" s="225" t="str">
        <f t="shared" si="185"/>
        <v/>
      </c>
      <c r="AT202" s="223" t="str">
        <f>IFERROR(IF(AND(AI201="Impacto",AI202="Impacto"),(AT201-(+AT201*AL202)),IF(AI202="Impacto",(X201-(+X201*AL202)),IF(AI202="Probabilidad",AT201,""))),"")</f>
        <v/>
      </c>
      <c r="AU202" s="226" t="str">
        <f t="shared" si="186"/>
        <v/>
      </c>
      <c r="AV202" s="273"/>
      <c r="AW202" s="275"/>
      <c r="AX202" s="274"/>
      <c r="AY202" s="261"/>
      <c r="AZ202" s="228"/>
      <c r="BA202" s="229"/>
      <c r="BB202" s="216"/>
      <c r="BC202" s="216"/>
      <c r="BD202" s="230"/>
      <c r="BE202" s="230"/>
      <c r="BF202" s="230"/>
      <c r="BG202" s="227"/>
      <c r="BH202" s="276"/>
      <c r="BI202" s="216"/>
      <c r="BJ202" s="216"/>
      <c r="BK202" s="216"/>
      <c r="BL202" s="216"/>
      <c r="BM202" s="216"/>
      <c r="BN202" s="216"/>
      <c r="BO202" s="216"/>
      <c r="BP202" s="216"/>
      <c r="BQ202" s="216"/>
      <c r="BR202" s="216"/>
      <c r="BS202" s="216"/>
      <c r="BT202" s="216"/>
      <c r="BU202" s="216"/>
      <c r="BV202" s="216"/>
      <c r="BW202" s="216"/>
      <c r="BX202" s="216"/>
      <c r="BY202" s="216"/>
      <c r="BZ202" s="216"/>
      <c r="CA202" s="216"/>
      <c r="CB202" s="216"/>
      <c r="CC202" s="216"/>
      <c r="CD202" s="216"/>
      <c r="CE202" s="216"/>
      <c r="CF202" s="216"/>
      <c r="CG202" s="216"/>
      <c r="CH202" s="216"/>
      <c r="CI202" s="216"/>
      <c r="CJ202" s="216"/>
      <c r="CK202" s="216"/>
      <c r="CL202" s="216"/>
    </row>
    <row r="203" spans="1:90" s="231" customFormat="1" ht="14.5" hidden="1" customHeight="1">
      <c r="A203" s="262"/>
      <c r="B203" s="300"/>
      <c r="C203" s="278"/>
      <c r="D203" s="278"/>
      <c r="E203" s="278"/>
      <c r="F203" s="278"/>
      <c r="G203" s="279"/>
      <c r="H203" s="276"/>
      <c r="I203" s="276"/>
      <c r="J203" s="276"/>
      <c r="K203" s="276"/>
      <c r="L203" s="276"/>
      <c r="M203" s="276"/>
      <c r="N203" s="276"/>
      <c r="O203" s="266"/>
      <c r="P203" s="266"/>
      <c r="Q203" s="266"/>
      <c r="R203" s="266"/>
      <c r="S203" s="267"/>
      <c r="T203" s="268"/>
      <c r="U203" s="269"/>
      <c r="V203" s="270"/>
      <c r="W203" s="271"/>
      <c r="X203" s="268"/>
      <c r="Y203" s="272"/>
      <c r="Z203" s="273"/>
      <c r="AA203" s="273"/>
      <c r="AB203" s="274"/>
      <c r="AC203" s="217">
        <v>3</v>
      </c>
      <c r="AD203" s="218"/>
      <c r="AE203" s="219"/>
      <c r="AF203" s="219"/>
      <c r="AG203" s="219"/>
      <c r="AH203" s="219"/>
      <c r="AI203" s="220" t="str">
        <f t="shared" si="182"/>
        <v/>
      </c>
      <c r="AJ203" s="221"/>
      <c r="AK203" s="221"/>
      <c r="AL203" s="222" t="str">
        <f t="shared" si="183"/>
        <v/>
      </c>
      <c r="AM203" s="221"/>
      <c r="AN203" s="221"/>
      <c r="AO203" s="221"/>
      <c r="AP203" s="223" t="str">
        <f>IF(ISBLANK(AA201),(IFERROR(IF(AND(AI202="Probabilidad",AI203="Probabilidad"),(AR202-(+AR202*AL203)),IF(AND(AI202="Impacto",AI203="Probabilidad"),(AR201-(+AR201*AL203)),IF(AI203="Impacto",AR202,""))),""))," ")</f>
        <v/>
      </c>
      <c r="AQ203" s="224" t="str">
        <f>IF(ISBLANK(AA201),(IFERROR(IF(AP203="","",IF(AP203&lt;=0.2,"Muy Baja",IF(AP203&lt;=0.4,"Baja",IF(AP203&lt;=0.6,"Media",IF(AP203&lt;=0.8,"Alta","Muy Alta"))))),""))," ")</f>
        <v/>
      </c>
      <c r="AR203" s="223" t="str">
        <f t="shared" si="184"/>
        <v/>
      </c>
      <c r="AS203" s="225" t="str">
        <f t="shared" si="185"/>
        <v/>
      </c>
      <c r="AT203" s="223" t="str">
        <f>IFERROR(IF(AND(AI202="Impacto",AI203="Impacto"),(AT202-(+AT202*AL203)),IF(AND(AI202="Probabilidad",AI203="Impacto"),(AT201-(+AT201*AL203)),IF(AI203="Probabilidad",AT202,""))),"")</f>
        <v/>
      </c>
      <c r="AU203" s="226" t="str">
        <f t="shared" si="186"/>
        <v/>
      </c>
      <c r="AV203" s="273"/>
      <c r="AW203" s="275"/>
      <c r="AX203" s="274"/>
      <c r="AY203" s="261"/>
      <c r="AZ203" s="228"/>
      <c r="BA203" s="229"/>
      <c r="BB203" s="216"/>
      <c r="BC203" s="216"/>
      <c r="BD203" s="230"/>
      <c r="BE203" s="230"/>
      <c r="BF203" s="230"/>
      <c r="BG203" s="227"/>
      <c r="BH203" s="276"/>
      <c r="BI203" s="216"/>
      <c r="BJ203" s="216"/>
      <c r="BK203" s="216"/>
      <c r="BL203" s="216"/>
      <c r="BM203" s="216"/>
      <c r="BN203" s="216"/>
      <c r="BO203" s="216"/>
      <c r="BP203" s="216"/>
      <c r="BQ203" s="216"/>
      <c r="BR203" s="216"/>
      <c r="BS203" s="216"/>
      <c r="BT203" s="216"/>
      <c r="BU203" s="216"/>
      <c r="BV203" s="216"/>
      <c r="BW203" s="216"/>
      <c r="BX203" s="216"/>
      <c r="BY203" s="216"/>
      <c r="BZ203" s="216"/>
      <c r="CA203" s="216"/>
      <c r="CB203" s="216"/>
      <c r="CC203" s="216"/>
      <c r="CD203" s="216"/>
      <c r="CE203" s="216"/>
      <c r="CF203" s="216"/>
      <c r="CG203" s="216"/>
      <c r="CH203" s="216"/>
      <c r="CI203" s="216"/>
      <c r="CJ203" s="216"/>
      <c r="CK203" s="216"/>
      <c r="CL203" s="216"/>
    </row>
    <row r="204" spans="1:90" s="231" customFormat="1" ht="14.5" hidden="1" customHeight="1">
      <c r="A204" s="262"/>
      <c r="B204" s="300"/>
      <c r="C204" s="278"/>
      <c r="D204" s="278"/>
      <c r="E204" s="278"/>
      <c r="F204" s="278"/>
      <c r="G204" s="279"/>
      <c r="H204" s="276"/>
      <c r="I204" s="276"/>
      <c r="J204" s="276"/>
      <c r="K204" s="276"/>
      <c r="L204" s="276"/>
      <c r="M204" s="276"/>
      <c r="N204" s="276"/>
      <c r="O204" s="266"/>
      <c r="P204" s="266"/>
      <c r="Q204" s="266"/>
      <c r="R204" s="266"/>
      <c r="S204" s="267"/>
      <c r="T204" s="268"/>
      <c r="U204" s="269"/>
      <c r="V204" s="270"/>
      <c r="W204" s="271"/>
      <c r="X204" s="268"/>
      <c r="Y204" s="272"/>
      <c r="Z204" s="273"/>
      <c r="AA204" s="273"/>
      <c r="AB204" s="274"/>
      <c r="AC204" s="217">
        <v>4</v>
      </c>
      <c r="AD204" s="218"/>
      <c r="AE204" s="219"/>
      <c r="AF204" s="219"/>
      <c r="AG204" s="219"/>
      <c r="AH204" s="219"/>
      <c r="AI204" s="220" t="str">
        <f t="shared" si="182"/>
        <v/>
      </c>
      <c r="AJ204" s="221"/>
      <c r="AK204" s="221"/>
      <c r="AL204" s="222" t="str">
        <f t="shared" si="183"/>
        <v/>
      </c>
      <c r="AM204" s="221"/>
      <c r="AN204" s="221"/>
      <c r="AO204" s="221"/>
      <c r="AP204" s="223" t="str">
        <f>IF(ISBLANK(AA201),(IFERROR(IF(AND(AI203="Probabilidad",AI204="Probabilidad"),(AR203-(+AR203*AL204)),IF(AND(AI203="Impacto",AI204="Probabilidad"),(AR202-(+AR202*AL204)),IF(AI204="Impacto",AR203,""))),""))," ")</f>
        <v/>
      </c>
      <c r="AQ204" s="224" t="str">
        <f>IF(ISBLANK(AA201),(IFERROR(IF(AP204="","",IF(AP204&lt;=0.2,"Muy Baja",IF(AP204&lt;=0.4,"Baja",IF(AP204&lt;=0.6,"Media",IF(AP204&lt;=0.8,"Alta","Muy Alta"))))),""))," ")</f>
        <v/>
      </c>
      <c r="AR204" s="223" t="str">
        <f t="shared" si="184"/>
        <v/>
      </c>
      <c r="AS204" s="225" t="str">
        <f t="shared" si="185"/>
        <v/>
      </c>
      <c r="AT204" s="223" t="str">
        <f>IFERROR(IF(AND(AI203="Impacto",AI204="Impacto"),(AT203-(+AT203*AL204)),IF(AND(AI203="Probabilidad",AI204="Impacto"),(AT202-(+AT202*AL204)),IF(AI204="Probabilidad",AT203,""))),"")</f>
        <v/>
      </c>
      <c r="AU204" s="226" t="str">
        <f t="shared" si="186"/>
        <v/>
      </c>
      <c r="AV204" s="273"/>
      <c r="AW204" s="275"/>
      <c r="AX204" s="274"/>
      <c r="AY204" s="261"/>
      <c r="AZ204" s="228"/>
      <c r="BA204" s="229"/>
      <c r="BB204" s="216"/>
      <c r="BC204" s="216"/>
      <c r="BD204" s="230"/>
      <c r="BE204" s="230"/>
      <c r="BF204" s="230"/>
      <c r="BG204" s="227"/>
      <c r="BH204" s="276"/>
      <c r="BI204" s="216"/>
      <c r="BJ204" s="216"/>
      <c r="BK204" s="216"/>
      <c r="BL204" s="216"/>
      <c r="BM204" s="216"/>
      <c r="BN204" s="216"/>
      <c r="BO204" s="216"/>
      <c r="BP204" s="216"/>
      <c r="BQ204" s="216"/>
      <c r="BR204" s="216"/>
      <c r="BS204" s="216"/>
      <c r="BT204" s="216"/>
      <c r="BU204" s="216"/>
      <c r="BV204" s="216"/>
      <c r="BW204" s="216"/>
      <c r="BX204" s="216"/>
      <c r="BY204" s="216"/>
      <c r="BZ204" s="216"/>
      <c r="CA204" s="216"/>
      <c r="CB204" s="216"/>
      <c r="CC204" s="216"/>
      <c r="CD204" s="216"/>
      <c r="CE204" s="216"/>
      <c r="CF204" s="216"/>
      <c r="CG204" s="216"/>
      <c r="CH204" s="216"/>
      <c r="CI204" s="216"/>
      <c r="CJ204" s="216"/>
      <c r="CK204" s="216"/>
      <c r="CL204" s="216"/>
    </row>
    <row r="205" spans="1:90" s="231" customFormat="1" ht="14.5" hidden="1" customHeight="1">
      <c r="A205" s="262"/>
      <c r="B205" s="300"/>
      <c r="C205" s="278"/>
      <c r="D205" s="278"/>
      <c r="E205" s="278"/>
      <c r="F205" s="278"/>
      <c r="G205" s="279"/>
      <c r="H205" s="276"/>
      <c r="I205" s="276"/>
      <c r="J205" s="276"/>
      <c r="K205" s="276"/>
      <c r="L205" s="276"/>
      <c r="M205" s="276"/>
      <c r="N205" s="276"/>
      <c r="O205" s="266"/>
      <c r="P205" s="266"/>
      <c r="Q205" s="266"/>
      <c r="R205" s="266"/>
      <c r="S205" s="267"/>
      <c r="T205" s="268"/>
      <c r="U205" s="269"/>
      <c r="V205" s="270"/>
      <c r="W205" s="271"/>
      <c r="X205" s="268"/>
      <c r="Y205" s="272"/>
      <c r="Z205" s="273"/>
      <c r="AA205" s="273"/>
      <c r="AB205" s="274"/>
      <c r="AC205" s="217">
        <v>5</v>
      </c>
      <c r="AD205" s="218"/>
      <c r="AE205" s="219"/>
      <c r="AF205" s="219"/>
      <c r="AG205" s="219"/>
      <c r="AH205" s="219"/>
      <c r="AI205" s="220" t="str">
        <f t="shared" si="182"/>
        <v/>
      </c>
      <c r="AJ205" s="221"/>
      <c r="AK205" s="221"/>
      <c r="AL205" s="222" t="str">
        <f t="shared" si="183"/>
        <v/>
      </c>
      <c r="AM205" s="221"/>
      <c r="AN205" s="221"/>
      <c r="AO205" s="221"/>
      <c r="AP205" s="223" t="str">
        <f>IF(ISBLANK(AA201),(IFERROR(IF(AND(AI204="Probabilidad",AI205="Probabilidad"),(AR204-(+AR204*AL205)),IF(AND(AI204="Impacto",AI205="Probabilidad"),(AR203-(+AR203*AL205)),IF(AI205="Impacto",AR204,""))),""))," ")</f>
        <v/>
      </c>
      <c r="AQ205" s="224" t="str">
        <f>IF(ISBLANK(AA201),(IFERROR(IF(AP205="","",IF(AP205&lt;=0.2,"Muy Baja",IF(AP205&lt;=0.4,"Baja",IF(AP205&lt;=0.6,"Media",IF(AP205&lt;=0.8,"Alta","Muy Alta"))))),""))," ")</f>
        <v/>
      </c>
      <c r="AR205" s="223" t="str">
        <f t="shared" si="184"/>
        <v/>
      </c>
      <c r="AS205" s="225" t="str">
        <f t="shared" si="185"/>
        <v/>
      </c>
      <c r="AT205" s="223" t="str">
        <f>IFERROR(IF(AND(AI204="Impacto",AI205="Impacto"),(AT204-(+AT204*AL205)),IF(AND(AI204="Probabilidad",AI205="Impacto"),(AT203-(+AT203*AL205)),IF(AI205="Probabilidad",AT204,""))),"")</f>
        <v/>
      </c>
      <c r="AU205" s="226" t="str">
        <f t="shared" si="186"/>
        <v/>
      </c>
      <c r="AV205" s="273"/>
      <c r="AW205" s="275"/>
      <c r="AX205" s="274"/>
      <c r="AY205" s="261"/>
      <c r="AZ205" s="228"/>
      <c r="BA205" s="229"/>
      <c r="BB205" s="216"/>
      <c r="BC205" s="216"/>
      <c r="BD205" s="230"/>
      <c r="BE205" s="230"/>
      <c r="BF205" s="230"/>
      <c r="BG205" s="227"/>
      <c r="BH205" s="276"/>
      <c r="BI205" s="216"/>
      <c r="BJ205" s="216"/>
      <c r="BK205" s="216"/>
      <c r="BL205" s="216"/>
      <c r="BM205" s="216"/>
      <c r="BN205" s="216"/>
      <c r="BO205" s="216"/>
      <c r="BP205" s="216"/>
      <c r="BQ205" s="216"/>
      <c r="BR205" s="216"/>
      <c r="BS205" s="216"/>
      <c r="BT205" s="216"/>
      <c r="BU205" s="216"/>
      <c r="BV205" s="216"/>
      <c r="BW205" s="216"/>
      <c r="BX205" s="216"/>
      <c r="BY205" s="216"/>
      <c r="BZ205" s="216"/>
      <c r="CA205" s="216"/>
      <c r="CB205" s="216"/>
      <c r="CC205" s="216"/>
      <c r="CD205" s="216"/>
      <c r="CE205" s="216"/>
      <c r="CF205" s="216"/>
      <c r="CG205" s="216"/>
      <c r="CH205" s="216"/>
      <c r="CI205" s="216"/>
      <c r="CJ205" s="216"/>
      <c r="CK205" s="216"/>
      <c r="CL205" s="216"/>
    </row>
    <row r="206" spans="1:90" s="231" customFormat="1" ht="14.5" hidden="1" customHeight="1">
      <c r="A206" s="262"/>
      <c r="B206" s="300"/>
      <c r="C206" s="278"/>
      <c r="D206" s="278"/>
      <c r="E206" s="278"/>
      <c r="F206" s="278"/>
      <c r="G206" s="279"/>
      <c r="H206" s="276"/>
      <c r="I206" s="276"/>
      <c r="J206" s="276"/>
      <c r="K206" s="276"/>
      <c r="L206" s="276"/>
      <c r="M206" s="276"/>
      <c r="N206" s="276"/>
      <c r="O206" s="266"/>
      <c r="P206" s="266"/>
      <c r="Q206" s="266"/>
      <c r="R206" s="266"/>
      <c r="S206" s="267"/>
      <c r="T206" s="268"/>
      <c r="U206" s="269"/>
      <c r="V206" s="270"/>
      <c r="W206" s="271"/>
      <c r="X206" s="268"/>
      <c r="Y206" s="272"/>
      <c r="Z206" s="273"/>
      <c r="AA206" s="273"/>
      <c r="AB206" s="274"/>
      <c r="AC206" s="217">
        <v>6</v>
      </c>
      <c r="AD206" s="218"/>
      <c r="AE206" s="219"/>
      <c r="AF206" s="219"/>
      <c r="AG206" s="219"/>
      <c r="AH206" s="219"/>
      <c r="AI206" s="220" t="str">
        <f t="shared" si="182"/>
        <v/>
      </c>
      <c r="AJ206" s="221"/>
      <c r="AK206" s="221"/>
      <c r="AL206" s="222" t="str">
        <f t="shared" si="183"/>
        <v/>
      </c>
      <c r="AM206" s="221"/>
      <c r="AN206" s="221"/>
      <c r="AO206" s="221"/>
      <c r="AP206" s="223" t="str">
        <f>IF(ISBLANK(AA201),(IFERROR(IF(AND(AI204="Probabilidad",AI206="Probabilidad"),(AR204-(+AR204*AL206)),IF(AND(AI204="Impacto",AI206="Probabilidad"),(AR203-(+AR203*AL206)),IF(AI206="Impacto",AR204,""))),""))," ")</f>
        <v/>
      </c>
      <c r="AQ206" s="224" t="str">
        <f>IF(ISBLANK(AA201),(IFERROR(IF(AP206="","",IF(AP206&lt;=0.2,"Muy Baja",IF(AP206&lt;=0.4,"Baja",IF(AP206&lt;=0.6,"Media",IF(AP206&lt;=0.8,"Alta","Muy Alta"))))),"")), " ")</f>
        <v/>
      </c>
      <c r="AR206" s="223" t="str">
        <f t="shared" si="184"/>
        <v/>
      </c>
      <c r="AS206" s="225" t="str">
        <f t="shared" si="185"/>
        <v/>
      </c>
      <c r="AT206" s="223" t="str">
        <f>IFERROR(IF(AND(AI205="Impacto",AI206="Impacto"),(AT204-(+AT205*AL206)),IF(AND(AI204="Probabilidad",AI206="Impacto"),(AT203-(+AT203*AL206)),IF(AI206="Probabilidad",AT204,""))),"")</f>
        <v/>
      </c>
      <c r="AU206" s="226" t="str">
        <f t="shared" si="186"/>
        <v/>
      </c>
      <c r="AV206" s="273"/>
      <c r="AW206" s="275"/>
      <c r="AX206" s="274"/>
      <c r="AY206" s="261"/>
      <c r="AZ206" s="228"/>
      <c r="BA206" s="229"/>
      <c r="BB206" s="216"/>
      <c r="BC206" s="216"/>
      <c r="BD206" s="230"/>
      <c r="BE206" s="230"/>
      <c r="BF206" s="230"/>
      <c r="BG206" s="227"/>
      <c r="BH206" s="276"/>
      <c r="BI206" s="216"/>
      <c r="BJ206" s="216"/>
      <c r="BK206" s="216"/>
      <c r="BL206" s="216"/>
      <c r="BM206" s="216"/>
      <c r="BN206" s="216"/>
      <c r="BO206" s="216"/>
      <c r="BP206" s="216"/>
      <c r="BQ206" s="216"/>
      <c r="BR206" s="216"/>
      <c r="BS206" s="216"/>
      <c r="BT206" s="216"/>
      <c r="BU206" s="216"/>
      <c r="BV206" s="216"/>
      <c r="BW206" s="216"/>
      <c r="BX206" s="216"/>
      <c r="BY206" s="216"/>
      <c r="BZ206" s="216"/>
      <c r="CA206" s="216"/>
      <c r="CB206" s="216"/>
      <c r="CC206" s="216"/>
      <c r="CD206" s="216"/>
      <c r="CE206" s="216"/>
      <c r="CF206" s="216"/>
      <c r="CG206" s="216"/>
      <c r="CH206" s="216"/>
      <c r="CI206" s="216"/>
      <c r="CJ206" s="216"/>
      <c r="CK206" s="216"/>
      <c r="CL206" s="216"/>
    </row>
    <row r="207" spans="1:90" s="231" customFormat="1" ht="77.5" hidden="1" customHeight="1">
      <c r="A207" s="262">
        <v>34</v>
      </c>
      <c r="B207" s="300" t="s">
        <v>1072</v>
      </c>
      <c r="C207" s="278" t="s">
        <v>1073</v>
      </c>
      <c r="D207" s="278"/>
      <c r="E207" s="278"/>
      <c r="F207" s="278" t="s">
        <v>1484</v>
      </c>
      <c r="G207" s="279" t="str">
        <f t="shared" si="154"/>
        <v>Posibilidad de afectación Económica y Reputacional por La información remitida por los supervisores no es veraz o no esta esta debidamente soportada. debido al inadecuado ejercicio de la supervisión,pago a Contratistas</v>
      </c>
      <c r="H207" s="276" t="s">
        <v>1097</v>
      </c>
      <c r="I207" s="276" t="s">
        <v>1293</v>
      </c>
      <c r="J207" s="276" t="s">
        <v>1301</v>
      </c>
      <c r="K207" s="276" t="str">
        <f t="shared" ref="K207" si="203">CONCATENATE("Posibilidad de afectación"," ",H207," por ",I207," ",J207)</f>
        <v>Posibilidad de afectación Económica y Reputacional por La información remitida por los supervisores no es veraz o no esta esta debidamente soportada. debido al inadecuado ejercicio de la supervisión,pago a Contratistas</v>
      </c>
      <c r="L207" s="276" t="s">
        <v>101</v>
      </c>
      <c r="M207" s="276" t="s">
        <v>809</v>
      </c>
      <c r="N207" s="276">
        <v>24</v>
      </c>
      <c r="O207" s="266"/>
      <c r="P207" s="266"/>
      <c r="Q207" s="266"/>
      <c r="R207" s="266"/>
      <c r="S207" s="267" t="str">
        <f t="shared" ref="S207" si="204">IF(ISBLANK(Z207),(IF(N207&lt;=0,"",IF(N207&lt;=2,"Muy Baja",IF(N207&lt;=24,"Baja",IF(N207&lt;=500,"Media",IF(N207&lt;=5000,"Alta","Muy Alta"))))))," ")</f>
        <v>Baja</v>
      </c>
      <c r="T207" s="268">
        <f t="shared" ref="T207" si="205">IF(ISBLANK(Z207),(IF(S207="","",IF(S207="Muy Baja",20%,IF(S207="Baja",40%,IF(S207="Media",60%,IF(S207="Alta",80%,IF(S207="Muy Alta",100%,0)))))))," ")</f>
        <v>0.4</v>
      </c>
      <c r="U207" s="269" t="s">
        <v>285</v>
      </c>
      <c r="V207" s="270" t="str">
        <f>IF(U207&gt;0,IF(NOT(ISERROR(MATCH(U207,'Listados Datos'!$N$3:$N$4,0))),'Listados Datos'!$N$6&amp;"Por favor no seleccionar este criterios de impacto (Afectación Económica o presupuestal y/o Pérdida Reputacional)",'Listados Datos'!$N$7),"")</f>
        <v>✔</v>
      </c>
      <c r="W207" s="271" t="str">
        <f>IF(OR(U207='Listados Datos'!$R$3,U207='Listados Datos'!$S$3),"Leve",IF(OR(U207='Listados Datos'!$R$4,U207='Listados Datos'!$S$4),"Menor",IF(OR(U207='Listados Datos'!$R$5,U207='Listados Datos'!$S$5),"Moderado",IF(OR(U207='Listados Datos'!$R$6,U207='Listados Datos'!$S$6),"Mayor",IF(OR(U207='Listados Datos'!$R$7,U207='Listados Datos'!$S$7),"Catastrófico","")))))</f>
        <v>Leve</v>
      </c>
      <c r="X207" s="268">
        <f>IF(W207="","",IF(W207="Leve",20%,IF(W207="Menor",40%,IF(W207="Moderado",60%,IF(W207="Mayor",80%,IF(W207="Catastrófico",100%,0))))))</f>
        <v>0.2</v>
      </c>
      <c r="Y207" s="272" t="str">
        <f>IF(OR(AND(S207="Muy Baja",W207="Leve"),AND(S207="Muy Baja",W207="Menor"),AND(S207="Baja",W207="Leve")),"Bajo",IF(OR(AND(S207="Muy baja",W207="Moderado"),AND(S207="Baja",W207="Menor"),AND(S207="Baja",W207="Moderado"),AND(S207="Media",W207="Leve"),AND(S207="Media",W207="Menor"),AND(S207="Media",W207="Moderado"),AND(S207="Alta",W207="Leve"),AND(S207="Alta",W207="Menor")),"Moderado",IF(OR(AND(S207="Muy Baja",W207="Mayor"),AND(S207="Baja",W207="Mayor"),AND(S207="Media",W207="Mayor"),AND(S207="Alta",W207="Moderado"),AND(S207="Alta",W207="Mayor"),AND(S207="Muy Alta",W207="Leve"),AND(S207="Muy Alta",W207="Menor"),AND(S207="Muy Alta",W207="Moderado"),AND(S207="Muy Alta",W207="Mayor")),"Alto",IF(OR(AND(S207="Muy Baja",W207="Catastrófico"),AND(S207="Baja",W207="Catastrófico"),AND(S207="Media",W207="Catastrófico"),AND(S207="Alta",W207="Catastrófico"),AND(S207="Muy Alta",W207="Catastrófico")),"Extremo",""))))</f>
        <v>Bajo</v>
      </c>
      <c r="Z207" s="273"/>
      <c r="AA207" s="273"/>
      <c r="AB207" s="274" t="str">
        <f t="shared" ref="AB207" si="206">IF(AND(Z207="Rara Vez",AA207="Insignificante"),("BAJA"),IF(AND(Z207="Rara Vez",AA207="Menor"),("BAJA"),IF(AND(Z207="Rara Vez",AA207="Moderado"),("MODERADA"),IF(AND(Z207="Rara Vez",AA207="Mayor"),("ALTA"),IF(AND(Z207="Improbable",AA207="Insignificante"),("BAJA"),IF(AND(Z207="Improbable",AA207="Menor"),("BAJA"),IF(AND(Z207="Improbable",AA207="Moderado"),("MODERADA"),IF(AND(Z207="Improbable",AA207="Mayor"),("ALTA"),IF(AND(Z207="Posible",AA207="Insignificante"),("BAJA"),IF(AND(Z207="Posible",AA207="Menor"),("MODERADA"),IF(AND(Z207="Posible",AA207="Moderado"),("ALTA"),IF(AND(Z207="Posible",AA207="Mayor"),("EXTREMA"),IF(AND(Z207="Probable",AA207="Insignificante"),("MODERADA"),IF(AND(Z207="Probable",AA207="Menor"),("ALTA"),IF(AND(Z207="Probable",AA207="Moderado"),("ALTA"),IF(AND(Z207="Probable",AA207="Mayor"),("EXTREMA"),IF(AND(Z207="Casi Seguro",AA207="Insignificante"),("ALTA"),IF(AND(Z207="Casi Seguro",AA207="Menor"),("ALTA"),IF(AND(Z207="Casi Seguro",AA207="Moderado"),("EXTREMA"),IF(AND(Z207="Casi Seguro",AA207="Mayor"),("EXTREMA"),IF(AA207="Catastrófico","EXTREMA","VALORAR")))))))))))))))))))))</f>
        <v>VALORAR</v>
      </c>
      <c r="AC207" s="217">
        <v>1</v>
      </c>
      <c r="AD207" s="218"/>
      <c r="AE207" s="219" t="s">
        <v>1309</v>
      </c>
      <c r="AF207" s="219" t="s">
        <v>1139</v>
      </c>
      <c r="AG207" s="219" t="s">
        <v>938</v>
      </c>
      <c r="AH207" s="219"/>
      <c r="AI207" s="220" t="str">
        <f t="shared" si="182"/>
        <v>Probabilidad</v>
      </c>
      <c r="AJ207" s="221" t="s">
        <v>292</v>
      </c>
      <c r="AK207" s="221" t="s">
        <v>297</v>
      </c>
      <c r="AL207" s="222" t="str">
        <f t="shared" si="183"/>
        <v>40%</v>
      </c>
      <c r="AM207" s="221" t="s">
        <v>301</v>
      </c>
      <c r="AN207" s="221" t="s">
        <v>305</v>
      </c>
      <c r="AO207" s="221" t="s">
        <v>308</v>
      </c>
      <c r="AP207" s="223">
        <f>IF(ISBLANK(AA207),(IFERROR(IF(AI207="Probabilidad",(T207-(+T207*AL207)),IF(AI207="Impacto",T207,"")),""))," ")</f>
        <v>0.24</v>
      </c>
      <c r="AQ207" s="224" t="str">
        <f>IF(ISBLANK(AA207), (IFERROR(IF(AP207="","",IF(AP207&lt;=0.2,"Muy Baja",IF(AP207&lt;=0.4,"Baja",IF(AP207&lt;=0.6,"Media",IF(AP207&lt;=0.8,"Alta","Muy Alta"))))),""))," ")</f>
        <v>Baja</v>
      </c>
      <c r="AR207" s="223">
        <f t="shared" si="184"/>
        <v>0.24</v>
      </c>
      <c r="AS207" s="225" t="str">
        <f t="shared" si="185"/>
        <v>Leve</v>
      </c>
      <c r="AT207" s="223">
        <f>IFERROR(IF(AI207="Impacto",(X207-(+X207*AL207)),IF(AI207="Probabilidad",X207,"")),"")</f>
        <v>0.2</v>
      </c>
      <c r="AU207" s="226" t="str">
        <f t="shared" si="186"/>
        <v>Bajo</v>
      </c>
      <c r="AV207" s="273"/>
      <c r="AW207" s="275" t="str">
        <f>IF(ISBLANK(AA207), " ", AA207)</f>
        <v xml:space="preserve"> </v>
      </c>
      <c r="AX207" s="274" t="str">
        <f t="shared" ref="AX207" si="207">IF(AND(AV207="Rara Vez",AW207="Insignificante"),("BAJA"),IF(AND(AV207="Rara Vez",AW207="Menor"),("BAJA"),IF(AND(AV207="Rara Vez",AW207="Moderado"),("MODERADA"),IF(AND(AV207="Rara Vez",AW207="Mayor"),("ALTA"),IF(AND(AV207="Improbable",AW207="Insignificante"),("BAJA"),IF(AND(AV207="Improbable",AW207="Menor"),("BAJA"),IF(AND(AV207="Improbable",AW207="Moderado"),("MODERADA"),IF(AND(AV207="Improbable",AW207="Mayor"),("ALTA"),IF(AND(AV207="Posible",AW207="Insignificante"),("BAJA"),IF(AND(AV207="Posible",AW207="Menor"),("MODERADA"),IF(AND(AV207="Posible",AW207="Moderado"),("ALTA"),IF(AND(AV207="Posible",AW207="Mayor"),("EXTREMA"),IF(AND(AV207="Probable",AW207="Insignificante"),("MODERADA"),IF(AND(AV207="Probable",AW207="Menor"),("ALTA"),IF(AND(AV207="Probable",AW207="Moderado"),("ALTA"),IF(AND(AV207="Probable",AW207="Mayor"),("EXTREMA"),IF(AND(AV207="Casi Seguro",AW207="Insignificante"),("ALTA"),IF(AND(AV207="Casi Seguro",AW207="Menor"),("ALTA"),IF(AND(AV207="Casi Seguro",AW207="Moderado"),("EXTREMA"),IF(AND(AV207="Casi Seguro",AW207="Mayor"),("EXTREMA"),IF(AW207="Catastrófico","EXTREMA","VALORAR")))))))))))))))))))))</f>
        <v>VALORAR</v>
      </c>
      <c r="AY207" s="261" t="s">
        <v>314</v>
      </c>
      <c r="AZ207" s="228"/>
      <c r="BA207" s="229"/>
      <c r="BB207" s="216"/>
      <c r="BC207" s="216"/>
      <c r="BD207" s="230"/>
      <c r="BE207" s="230"/>
      <c r="BF207" s="230"/>
      <c r="BG207" s="227"/>
      <c r="BH207" s="276"/>
      <c r="BI207" s="216"/>
      <c r="BJ207" s="216"/>
      <c r="BK207" s="216"/>
      <c r="BL207" s="216"/>
      <c r="BM207" s="216"/>
      <c r="BN207" s="216"/>
      <c r="BO207" s="216"/>
      <c r="BP207" s="216"/>
      <c r="BQ207" s="216"/>
      <c r="BR207" s="216"/>
      <c r="BS207" s="216"/>
      <c r="BT207" s="216"/>
      <c r="BU207" s="216"/>
      <c r="BV207" s="216"/>
      <c r="BW207" s="216"/>
      <c r="BX207" s="216"/>
      <c r="BY207" s="216"/>
      <c r="BZ207" s="216"/>
      <c r="CA207" s="216"/>
      <c r="CB207" s="216"/>
      <c r="CC207" s="216"/>
      <c r="CD207" s="216"/>
      <c r="CE207" s="216"/>
      <c r="CF207" s="216"/>
      <c r="CG207" s="216"/>
      <c r="CH207" s="216"/>
      <c r="CI207" s="216"/>
      <c r="CJ207" s="216"/>
      <c r="CK207" s="216"/>
      <c r="CL207" s="216"/>
    </row>
    <row r="208" spans="1:90" s="231" customFormat="1" ht="14.5" hidden="1" customHeight="1">
      <c r="A208" s="262"/>
      <c r="B208" s="300"/>
      <c r="C208" s="278"/>
      <c r="D208" s="278"/>
      <c r="E208" s="278"/>
      <c r="F208" s="278"/>
      <c r="G208" s="279"/>
      <c r="H208" s="276"/>
      <c r="I208" s="276"/>
      <c r="J208" s="276"/>
      <c r="K208" s="276"/>
      <c r="L208" s="276"/>
      <c r="M208" s="276"/>
      <c r="N208" s="276"/>
      <c r="O208" s="266"/>
      <c r="P208" s="266"/>
      <c r="Q208" s="266"/>
      <c r="R208" s="266"/>
      <c r="S208" s="267"/>
      <c r="T208" s="268"/>
      <c r="U208" s="269"/>
      <c r="V208" s="270"/>
      <c r="W208" s="271"/>
      <c r="X208" s="268"/>
      <c r="Y208" s="272"/>
      <c r="Z208" s="273"/>
      <c r="AA208" s="273"/>
      <c r="AB208" s="274"/>
      <c r="AC208" s="217">
        <v>2</v>
      </c>
      <c r="AD208" s="218"/>
      <c r="AE208" s="219"/>
      <c r="AF208" s="219"/>
      <c r="AG208" s="219"/>
      <c r="AH208" s="219"/>
      <c r="AI208" s="220" t="str">
        <f t="shared" si="182"/>
        <v/>
      </c>
      <c r="AJ208" s="221"/>
      <c r="AK208" s="221"/>
      <c r="AL208" s="222" t="str">
        <f t="shared" si="183"/>
        <v/>
      </c>
      <c r="AM208" s="221"/>
      <c r="AN208" s="221"/>
      <c r="AO208" s="221"/>
      <c r="AP208" s="223" t="str">
        <f>IF(ISBLANK(AA207),(IFERROR(IF(AND(AI207="Probabilidad",AI208="Probabilidad"),(AR207-(+AR207*AL208)),IF(AI208="Probabilidad",(T207-(+T207*AL208)),IF(AI208="Impacto",AR207,""))),""))," ")</f>
        <v/>
      </c>
      <c r="AQ208" s="224" t="str">
        <f>IF(ISBLANK(AA207),(IFERROR(IF(AP208="","",IF(AP208&lt;=0.2,"Muy Baja",IF(AP208&lt;=0.4,"Baja",IF(AP208&lt;=0.6,"Media",IF(AP208&lt;=0.8,"Alta","Muy Alta"))))),""))," ")</f>
        <v/>
      </c>
      <c r="AR208" s="223" t="str">
        <f t="shared" si="184"/>
        <v/>
      </c>
      <c r="AS208" s="225" t="str">
        <f t="shared" si="185"/>
        <v/>
      </c>
      <c r="AT208" s="223" t="str">
        <f>IFERROR(IF(AND(AI207="Impacto",AI208="Impacto"),(AT207-(+AT207*AL208)),IF(AI208="Impacto",(X207-(+X207*AL208)),IF(AI208="Probabilidad",AT207,""))),"")</f>
        <v/>
      </c>
      <c r="AU208" s="226" t="str">
        <f t="shared" si="186"/>
        <v/>
      </c>
      <c r="AV208" s="273"/>
      <c r="AW208" s="275"/>
      <c r="AX208" s="274"/>
      <c r="AY208" s="261"/>
      <c r="AZ208" s="228"/>
      <c r="BA208" s="229"/>
      <c r="BB208" s="216"/>
      <c r="BC208" s="216"/>
      <c r="BD208" s="230"/>
      <c r="BE208" s="230"/>
      <c r="BF208" s="230"/>
      <c r="BG208" s="227"/>
      <c r="BH208" s="276"/>
      <c r="BI208" s="216"/>
      <c r="BJ208" s="216"/>
      <c r="BK208" s="216"/>
      <c r="BL208" s="216"/>
      <c r="BM208" s="216"/>
      <c r="BN208" s="216"/>
      <c r="BO208" s="216"/>
      <c r="BP208" s="216"/>
      <c r="BQ208" s="216"/>
      <c r="BR208" s="216"/>
      <c r="BS208" s="216"/>
      <c r="BT208" s="216"/>
      <c r="BU208" s="216"/>
      <c r="BV208" s="216"/>
      <c r="BW208" s="216"/>
      <c r="BX208" s="216"/>
      <c r="BY208" s="216"/>
      <c r="BZ208" s="216"/>
      <c r="CA208" s="216"/>
      <c r="CB208" s="216"/>
      <c r="CC208" s="216"/>
      <c r="CD208" s="216"/>
      <c r="CE208" s="216"/>
      <c r="CF208" s="216"/>
      <c r="CG208" s="216"/>
      <c r="CH208" s="216"/>
      <c r="CI208" s="216"/>
      <c r="CJ208" s="216"/>
      <c r="CK208" s="216"/>
      <c r="CL208" s="216"/>
    </row>
    <row r="209" spans="1:90" s="231" customFormat="1" ht="14.5" hidden="1" customHeight="1">
      <c r="A209" s="262"/>
      <c r="B209" s="300"/>
      <c r="C209" s="278"/>
      <c r="D209" s="278"/>
      <c r="E209" s="278"/>
      <c r="F209" s="278"/>
      <c r="G209" s="279"/>
      <c r="H209" s="276"/>
      <c r="I209" s="276"/>
      <c r="J209" s="276"/>
      <c r="K209" s="276"/>
      <c r="L209" s="276"/>
      <c r="M209" s="276"/>
      <c r="N209" s="276"/>
      <c r="O209" s="266"/>
      <c r="P209" s="266"/>
      <c r="Q209" s="266"/>
      <c r="R209" s="266"/>
      <c r="S209" s="267"/>
      <c r="T209" s="268"/>
      <c r="U209" s="269"/>
      <c r="V209" s="270"/>
      <c r="W209" s="271"/>
      <c r="X209" s="268"/>
      <c r="Y209" s="272"/>
      <c r="Z209" s="273"/>
      <c r="AA209" s="273"/>
      <c r="AB209" s="274"/>
      <c r="AC209" s="217">
        <v>3</v>
      </c>
      <c r="AD209" s="218"/>
      <c r="AE209" s="219"/>
      <c r="AF209" s="219"/>
      <c r="AG209" s="219"/>
      <c r="AH209" s="219"/>
      <c r="AI209" s="220" t="str">
        <f t="shared" si="182"/>
        <v/>
      </c>
      <c r="AJ209" s="221"/>
      <c r="AK209" s="221"/>
      <c r="AL209" s="222" t="str">
        <f t="shared" si="183"/>
        <v/>
      </c>
      <c r="AM209" s="221"/>
      <c r="AN209" s="221"/>
      <c r="AO209" s="221"/>
      <c r="AP209" s="223" t="str">
        <f>IF(ISBLANK(AA207),(IFERROR(IF(AND(AI208="Probabilidad",AI209="Probabilidad"),(AR208-(+AR208*AL209)),IF(AND(AI208="Impacto",AI209="Probabilidad"),(AR207-(+AR207*AL209)),IF(AI209="Impacto",AR208,""))),""))," ")</f>
        <v/>
      </c>
      <c r="AQ209" s="224" t="str">
        <f>IF(ISBLANK(AA207),(IFERROR(IF(AP209="","",IF(AP209&lt;=0.2,"Muy Baja",IF(AP209&lt;=0.4,"Baja",IF(AP209&lt;=0.6,"Media",IF(AP209&lt;=0.8,"Alta","Muy Alta"))))),""))," ")</f>
        <v/>
      </c>
      <c r="AR209" s="223" t="str">
        <f t="shared" si="184"/>
        <v/>
      </c>
      <c r="AS209" s="225" t="str">
        <f t="shared" si="185"/>
        <v/>
      </c>
      <c r="AT209" s="223" t="str">
        <f>IFERROR(IF(AND(AI208="Impacto",AI209="Impacto"),(AT208-(+AT208*AL209)),IF(AND(AI208="Probabilidad",AI209="Impacto"),(AT207-(+AT207*AL209)),IF(AI209="Probabilidad",AT208,""))),"")</f>
        <v/>
      </c>
      <c r="AU209" s="226" t="str">
        <f t="shared" si="186"/>
        <v/>
      </c>
      <c r="AV209" s="273"/>
      <c r="AW209" s="275"/>
      <c r="AX209" s="274"/>
      <c r="AY209" s="261"/>
      <c r="AZ209" s="228"/>
      <c r="BA209" s="229"/>
      <c r="BB209" s="216"/>
      <c r="BC209" s="216"/>
      <c r="BD209" s="230"/>
      <c r="BE209" s="230"/>
      <c r="BF209" s="230"/>
      <c r="BG209" s="227"/>
      <c r="BH209" s="276"/>
      <c r="BI209" s="216"/>
      <c r="BJ209" s="216"/>
      <c r="BK209" s="216"/>
      <c r="BL209" s="216"/>
      <c r="BM209" s="216"/>
      <c r="BN209" s="216"/>
      <c r="BO209" s="216"/>
      <c r="BP209" s="216"/>
      <c r="BQ209" s="216"/>
      <c r="BR209" s="216"/>
      <c r="BS209" s="216"/>
      <c r="BT209" s="216"/>
      <c r="BU209" s="216"/>
      <c r="BV209" s="216"/>
      <c r="BW209" s="216"/>
      <c r="BX209" s="216"/>
      <c r="BY209" s="216"/>
      <c r="BZ209" s="216"/>
      <c r="CA209" s="216"/>
      <c r="CB209" s="216"/>
      <c r="CC209" s="216"/>
      <c r="CD209" s="216"/>
      <c r="CE209" s="216"/>
      <c r="CF209" s="216"/>
      <c r="CG209" s="216"/>
      <c r="CH209" s="216"/>
      <c r="CI209" s="216"/>
      <c r="CJ209" s="216"/>
      <c r="CK209" s="216"/>
      <c r="CL209" s="216"/>
    </row>
    <row r="210" spans="1:90" s="231" customFormat="1" ht="14.5" hidden="1" customHeight="1">
      <c r="A210" s="262"/>
      <c r="B210" s="300"/>
      <c r="C210" s="278"/>
      <c r="D210" s="278"/>
      <c r="E210" s="278"/>
      <c r="F210" s="278"/>
      <c r="G210" s="279"/>
      <c r="H210" s="276"/>
      <c r="I210" s="276"/>
      <c r="J210" s="276"/>
      <c r="K210" s="276"/>
      <c r="L210" s="276"/>
      <c r="M210" s="276"/>
      <c r="N210" s="276"/>
      <c r="O210" s="266"/>
      <c r="P210" s="266"/>
      <c r="Q210" s="266"/>
      <c r="R210" s="266"/>
      <c r="S210" s="267"/>
      <c r="T210" s="268"/>
      <c r="U210" s="269"/>
      <c r="V210" s="270"/>
      <c r="W210" s="271"/>
      <c r="X210" s="268"/>
      <c r="Y210" s="272"/>
      <c r="Z210" s="273"/>
      <c r="AA210" s="273"/>
      <c r="AB210" s="274"/>
      <c r="AC210" s="217">
        <v>4</v>
      </c>
      <c r="AD210" s="218"/>
      <c r="AE210" s="219"/>
      <c r="AF210" s="219"/>
      <c r="AG210" s="219"/>
      <c r="AH210" s="219"/>
      <c r="AI210" s="220" t="str">
        <f t="shared" si="182"/>
        <v/>
      </c>
      <c r="AJ210" s="221"/>
      <c r="AK210" s="221"/>
      <c r="AL210" s="222" t="str">
        <f t="shared" si="183"/>
        <v/>
      </c>
      <c r="AM210" s="221"/>
      <c r="AN210" s="221"/>
      <c r="AO210" s="221"/>
      <c r="AP210" s="223" t="str">
        <f>IF(ISBLANK(AA207),(IFERROR(IF(AND(AI209="Probabilidad",AI210="Probabilidad"),(AR209-(+AR209*AL210)),IF(AND(AI209="Impacto",AI210="Probabilidad"),(AR208-(+AR208*AL210)),IF(AI210="Impacto",AR209,""))),""))," ")</f>
        <v/>
      </c>
      <c r="AQ210" s="224" t="str">
        <f>IF(ISBLANK(AA207),(IFERROR(IF(AP210="","",IF(AP210&lt;=0.2,"Muy Baja",IF(AP210&lt;=0.4,"Baja",IF(AP210&lt;=0.6,"Media",IF(AP210&lt;=0.8,"Alta","Muy Alta"))))),""))," ")</f>
        <v/>
      </c>
      <c r="AR210" s="223" t="str">
        <f t="shared" si="184"/>
        <v/>
      </c>
      <c r="AS210" s="225" t="str">
        <f t="shared" si="185"/>
        <v/>
      </c>
      <c r="AT210" s="223" t="str">
        <f>IFERROR(IF(AND(AI209="Impacto",AI210="Impacto"),(AT209-(+AT209*AL210)),IF(AND(AI209="Probabilidad",AI210="Impacto"),(AT208-(+AT208*AL210)),IF(AI210="Probabilidad",AT209,""))),"")</f>
        <v/>
      </c>
      <c r="AU210" s="226" t="str">
        <f t="shared" si="186"/>
        <v/>
      </c>
      <c r="AV210" s="273"/>
      <c r="AW210" s="275"/>
      <c r="AX210" s="274"/>
      <c r="AY210" s="261"/>
      <c r="AZ210" s="228"/>
      <c r="BA210" s="229"/>
      <c r="BB210" s="216"/>
      <c r="BC210" s="216"/>
      <c r="BD210" s="230"/>
      <c r="BE210" s="230"/>
      <c r="BF210" s="230"/>
      <c r="BG210" s="227"/>
      <c r="BH210" s="276"/>
      <c r="BI210" s="216"/>
      <c r="BJ210" s="216"/>
      <c r="BK210" s="216"/>
      <c r="BL210" s="216"/>
      <c r="BM210" s="216"/>
      <c r="BN210" s="216"/>
      <c r="BO210" s="216"/>
      <c r="BP210" s="216"/>
      <c r="BQ210" s="216"/>
      <c r="BR210" s="216"/>
      <c r="BS210" s="216"/>
      <c r="BT210" s="216"/>
      <c r="BU210" s="216"/>
      <c r="BV210" s="216"/>
      <c r="BW210" s="216"/>
      <c r="BX210" s="216"/>
      <c r="BY210" s="216"/>
      <c r="BZ210" s="216"/>
      <c r="CA210" s="216"/>
      <c r="CB210" s="216"/>
      <c r="CC210" s="216"/>
      <c r="CD210" s="216"/>
      <c r="CE210" s="216"/>
      <c r="CF210" s="216"/>
      <c r="CG210" s="216"/>
      <c r="CH210" s="216"/>
      <c r="CI210" s="216"/>
      <c r="CJ210" s="216"/>
      <c r="CK210" s="216"/>
      <c r="CL210" s="216"/>
    </row>
    <row r="211" spans="1:90" s="231" customFormat="1" ht="14.5" hidden="1" customHeight="1">
      <c r="A211" s="262"/>
      <c r="B211" s="300"/>
      <c r="C211" s="278"/>
      <c r="D211" s="278"/>
      <c r="E211" s="278"/>
      <c r="F211" s="278"/>
      <c r="G211" s="279"/>
      <c r="H211" s="276"/>
      <c r="I211" s="276"/>
      <c r="J211" s="276"/>
      <c r="K211" s="276"/>
      <c r="L211" s="276"/>
      <c r="M211" s="276"/>
      <c r="N211" s="276"/>
      <c r="O211" s="266"/>
      <c r="P211" s="266"/>
      <c r="Q211" s="266"/>
      <c r="R211" s="266"/>
      <c r="S211" s="267"/>
      <c r="T211" s="268"/>
      <c r="U211" s="269"/>
      <c r="V211" s="270"/>
      <c r="W211" s="271"/>
      <c r="X211" s="268"/>
      <c r="Y211" s="272"/>
      <c r="Z211" s="273"/>
      <c r="AA211" s="273"/>
      <c r="AB211" s="274"/>
      <c r="AC211" s="217">
        <v>5</v>
      </c>
      <c r="AD211" s="218"/>
      <c r="AE211" s="219"/>
      <c r="AF211" s="219"/>
      <c r="AG211" s="219"/>
      <c r="AH211" s="219"/>
      <c r="AI211" s="220" t="str">
        <f t="shared" si="182"/>
        <v/>
      </c>
      <c r="AJ211" s="221"/>
      <c r="AK211" s="221"/>
      <c r="AL211" s="222" t="str">
        <f t="shared" si="183"/>
        <v/>
      </c>
      <c r="AM211" s="221"/>
      <c r="AN211" s="221"/>
      <c r="AO211" s="221"/>
      <c r="AP211" s="223" t="str">
        <f>IF(ISBLANK(AA207),(IFERROR(IF(AND(AI210="Probabilidad",AI211="Probabilidad"),(AR210-(+AR210*AL211)),IF(AND(AI210="Impacto",AI211="Probabilidad"),(AR209-(+AR209*AL211)),IF(AI211="Impacto",AR210,""))),""))," ")</f>
        <v/>
      </c>
      <c r="AQ211" s="224" t="str">
        <f>IF(ISBLANK(AA207),(IFERROR(IF(AP211="","",IF(AP211&lt;=0.2,"Muy Baja",IF(AP211&lt;=0.4,"Baja",IF(AP211&lt;=0.6,"Media",IF(AP211&lt;=0.8,"Alta","Muy Alta"))))),""))," ")</f>
        <v/>
      </c>
      <c r="AR211" s="223" t="str">
        <f t="shared" si="184"/>
        <v/>
      </c>
      <c r="AS211" s="225" t="str">
        <f t="shared" si="185"/>
        <v/>
      </c>
      <c r="AT211" s="223" t="str">
        <f>IFERROR(IF(AND(AI210="Impacto",AI211="Impacto"),(AT210-(+AT210*AL211)),IF(AND(AI210="Probabilidad",AI211="Impacto"),(AT209-(+AT209*AL211)),IF(AI211="Probabilidad",AT210,""))),"")</f>
        <v/>
      </c>
      <c r="AU211" s="226" t="str">
        <f t="shared" si="186"/>
        <v/>
      </c>
      <c r="AV211" s="273"/>
      <c r="AW211" s="275"/>
      <c r="AX211" s="274"/>
      <c r="AY211" s="261"/>
      <c r="AZ211" s="228"/>
      <c r="BA211" s="229"/>
      <c r="BB211" s="216"/>
      <c r="BC211" s="216"/>
      <c r="BD211" s="230"/>
      <c r="BE211" s="230"/>
      <c r="BF211" s="230"/>
      <c r="BG211" s="227"/>
      <c r="BH211" s="276"/>
      <c r="BI211" s="216"/>
      <c r="BJ211" s="216"/>
      <c r="BK211" s="216"/>
      <c r="BL211" s="216"/>
      <c r="BM211" s="216"/>
      <c r="BN211" s="216"/>
      <c r="BO211" s="216"/>
      <c r="BP211" s="216"/>
      <c r="BQ211" s="216"/>
      <c r="BR211" s="216"/>
      <c r="BS211" s="216"/>
      <c r="BT211" s="216"/>
      <c r="BU211" s="216"/>
      <c r="BV211" s="216"/>
      <c r="BW211" s="216"/>
      <c r="BX211" s="216"/>
      <c r="BY211" s="216"/>
      <c r="BZ211" s="216"/>
      <c r="CA211" s="216"/>
      <c r="CB211" s="216"/>
      <c r="CC211" s="216"/>
      <c r="CD211" s="216"/>
      <c r="CE211" s="216"/>
      <c r="CF211" s="216"/>
      <c r="CG211" s="216"/>
      <c r="CH211" s="216"/>
      <c r="CI211" s="216"/>
      <c r="CJ211" s="216"/>
      <c r="CK211" s="216"/>
      <c r="CL211" s="216"/>
    </row>
    <row r="212" spans="1:90" s="231" customFormat="1" ht="14.5" hidden="1" customHeight="1">
      <c r="A212" s="262"/>
      <c r="B212" s="300"/>
      <c r="C212" s="278"/>
      <c r="D212" s="278"/>
      <c r="E212" s="278"/>
      <c r="F212" s="278"/>
      <c r="G212" s="279"/>
      <c r="H212" s="276"/>
      <c r="I212" s="276"/>
      <c r="J212" s="276"/>
      <c r="K212" s="276"/>
      <c r="L212" s="276"/>
      <c r="M212" s="276"/>
      <c r="N212" s="276"/>
      <c r="O212" s="266"/>
      <c r="P212" s="266"/>
      <c r="Q212" s="266"/>
      <c r="R212" s="266"/>
      <c r="S212" s="267"/>
      <c r="T212" s="268"/>
      <c r="U212" s="269"/>
      <c r="V212" s="270"/>
      <c r="W212" s="271"/>
      <c r="X212" s="268"/>
      <c r="Y212" s="272"/>
      <c r="Z212" s="273"/>
      <c r="AA212" s="273"/>
      <c r="AB212" s="274"/>
      <c r="AC212" s="217">
        <v>6</v>
      </c>
      <c r="AD212" s="218"/>
      <c r="AE212" s="219"/>
      <c r="AF212" s="219"/>
      <c r="AG212" s="219"/>
      <c r="AH212" s="219"/>
      <c r="AI212" s="220" t="str">
        <f t="shared" si="182"/>
        <v/>
      </c>
      <c r="AJ212" s="221"/>
      <c r="AK212" s="221"/>
      <c r="AL212" s="222" t="str">
        <f t="shared" si="183"/>
        <v/>
      </c>
      <c r="AM212" s="221"/>
      <c r="AN212" s="221"/>
      <c r="AO212" s="221"/>
      <c r="AP212" s="223" t="str">
        <f>IF(ISBLANK(AA207),(IFERROR(IF(AND(AI210="Probabilidad",AI212="Probabilidad"),(AR210-(+AR210*AL212)),IF(AND(AI210="Impacto",AI212="Probabilidad"),(AR209-(+AR209*AL212)),IF(AI212="Impacto",AR210,""))),""))," ")</f>
        <v/>
      </c>
      <c r="AQ212" s="224" t="str">
        <f>IF(ISBLANK(AA207),(IFERROR(IF(AP212="","",IF(AP212&lt;=0.2,"Muy Baja",IF(AP212&lt;=0.4,"Baja",IF(AP212&lt;=0.6,"Media",IF(AP212&lt;=0.8,"Alta","Muy Alta"))))),"")), " ")</f>
        <v/>
      </c>
      <c r="AR212" s="223" t="str">
        <f t="shared" si="184"/>
        <v/>
      </c>
      <c r="AS212" s="225" t="str">
        <f t="shared" si="185"/>
        <v/>
      </c>
      <c r="AT212" s="223" t="str">
        <f>IFERROR(IF(AND(AI211="Impacto",AI212="Impacto"),(AT210-(+AT211*AL212)),IF(AND(AI210="Probabilidad",AI212="Impacto"),(AT209-(+AT209*AL212)),IF(AI212="Probabilidad",AT210,""))),"")</f>
        <v/>
      </c>
      <c r="AU212" s="226" t="str">
        <f t="shared" si="186"/>
        <v/>
      </c>
      <c r="AV212" s="273"/>
      <c r="AW212" s="275"/>
      <c r="AX212" s="274"/>
      <c r="AY212" s="261"/>
      <c r="AZ212" s="228"/>
      <c r="BA212" s="229"/>
      <c r="BB212" s="216"/>
      <c r="BC212" s="216"/>
      <c r="BD212" s="230"/>
      <c r="BE212" s="230"/>
      <c r="BF212" s="230"/>
      <c r="BG212" s="227"/>
      <c r="BH212" s="276"/>
      <c r="BI212" s="216"/>
      <c r="BJ212" s="216"/>
      <c r="BK212" s="216"/>
      <c r="BL212" s="216"/>
      <c r="BM212" s="216"/>
      <c r="BN212" s="216"/>
      <c r="BO212" s="216"/>
      <c r="BP212" s="216"/>
      <c r="BQ212" s="216"/>
      <c r="BR212" s="216"/>
      <c r="BS212" s="216"/>
      <c r="BT212" s="216"/>
      <c r="BU212" s="216"/>
      <c r="BV212" s="216"/>
      <c r="BW212" s="216"/>
      <c r="BX212" s="216"/>
      <c r="BY212" s="216"/>
      <c r="BZ212" s="216"/>
      <c r="CA212" s="216"/>
      <c r="CB212" s="216"/>
      <c r="CC212" s="216"/>
      <c r="CD212" s="216"/>
      <c r="CE212" s="216"/>
      <c r="CF212" s="216"/>
      <c r="CG212" s="216"/>
      <c r="CH212" s="216"/>
      <c r="CI212" s="216"/>
      <c r="CJ212" s="216"/>
      <c r="CK212" s="216"/>
      <c r="CL212" s="216"/>
    </row>
    <row r="213" spans="1:90" s="231" customFormat="1" ht="72.5" hidden="1" customHeight="1">
      <c r="A213" s="262">
        <v>35</v>
      </c>
      <c r="B213" s="300" t="s">
        <v>1072</v>
      </c>
      <c r="C213" s="278" t="s">
        <v>1073</v>
      </c>
      <c r="D213" s="278"/>
      <c r="E213" s="278"/>
      <c r="F213" s="278" t="s">
        <v>1484</v>
      </c>
      <c r="G213" s="279" t="str">
        <f t="shared" si="154"/>
        <v>Posibilidad de afectación Económica y Reputacional por El numero del CDP registrado en el documento que contiene el compromiso (Acto Administrativo, o contrato), o en las cargas masivas al Sistema de Información, no corresponde. debido a la expedición de Registros presupuestales con cargo a CDP cuyo objeto no corresponde</v>
      </c>
      <c r="H213" s="276" t="s">
        <v>1097</v>
      </c>
      <c r="I213" s="276" t="s">
        <v>1294</v>
      </c>
      <c r="J213" s="276" t="s">
        <v>1302</v>
      </c>
      <c r="K213" s="276" t="str">
        <f t="shared" ref="K213" si="208">CONCATENATE("Posibilidad de afectación"," ",H213," por ",I213," ",J213)</f>
        <v>Posibilidad de afectación Económica y Reputacional por El numero del CDP registrado en el documento que contiene el compromiso (Acto Administrativo, o contrato), o en las cargas masivas al Sistema de Información, no corresponde. debido a la expedición de Registros presupuestales con cargo a CDP cuyo objeto no corresponde</v>
      </c>
      <c r="L213" s="276" t="s">
        <v>101</v>
      </c>
      <c r="M213" s="276" t="s">
        <v>809</v>
      </c>
      <c r="N213" s="276">
        <v>80</v>
      </c>
      <c r="O213" s="266"/>
      <c r="P213" s="266"/>
      <c r="Q213" s="266"/>
      <c r="R213" s="266"/>
      <c r="S213" s="267" t="str">
        <f t="shared" ref="S213" si="209">IF(ISBLANK(Z213),(IF(N213&lt;=0,"",IF(N213&lt;=2,"Muy Baja",IF(N213&lt;=24,"Baja",IF(N213&lt;=500,"Media",IF(N213&lt;=5000,"Alta","Muy Alta"))))))," ")</f>
        <v>Media</v>
      </c>
      <c r="T213" s="268">
        <f t="shared" ref="T213" si="210">IF(ISBLANK(Z213),(IF(S213="","",IF(S213="Muy Baja",20%,IF(S213="Baja",40%,IF(S213="Media",60%,IF(S213="Alta",80%,IF(S213="Muy Alta",100%,0)))))))," ")</f>
        <v>0.6</v>
      </c>
      <c r="U213" s="269" t="s">
        <v>286</v>
      </c>
      <c r="V213" s="270" t="str">
        <f>IF(U213&gt;0,IF(NOT(ISERROR(MATCH(U213,'Listados Datos'!$N$3:$N$4,0))),'Listados Datos'!$N$6&amp;"Por favor no seleccionar este criterios de impacto (Afectación Económica o presupuestal y/o Pérdida Reputacional)",'Listados Datos'!$N$7),"")</f>
        <v>✔</v>
      </c>
      <c r="W213" s="271" t="str">
        <f>IF(OR(U213='Listados Datos'!$R$3,U213='Listados Datos'!$S$3),"Leve",IF(OR(U213='Listados Datos'!$R$4,U213='Listados Datos'!$S$4),"Menor",IF(OR(U213='Listados Datos'!$R$5,U213='Listados Datos'!$S$5),"Moderado",IF(OR(U213='Listados Datos'!$R$6,U213='Listados Datos'!$S$6),"Mayor",IF(OR(U213='Listados Datos'!$R$7,U213='Listados Datos'!$S$7),"Catastrófico","")))))</f>
        <v>Moderado</v>
      </c>
      <c r="X213" s="268">
        <f>IF(W213="","",IF(W213="Leve",20%,IF(W213="Menor",40%,IF(W213="Moderado",60%,IF(W213="Mayor",80%,IF(W213="Catastrófico",100%,0))))))</f>
        <v>0.6</v>
      </c>
      <c r="Y213" s="272" t="str">
        <f>IF(OR(AND(S213="Muy Baja",W213="Leve"),AND(S213="Muy Baja",W213="Menor"),AND(S213="Baja",W213="Leve")),"Bajo",IF(OR(AND(S213="Muy baja",W213="Moderado"),AND(S213="Baja",W213="Menor"),AND(S213="Baja",W213="Moderado"),AND(S213="Media",W213="Leve"),AND(S213="Media",W213="Menor"),AND(S213="Media",W213="Moderado"),AND(S213="Alta",W213="Leve"),AND(S213="Alta",W213="Menor")),"Moderado",IF(OR(AND(S213="Muy Baja",W213="Mayor"),AND(S213="Baja",W213="Mayor"),AND(S213="Media",W213="Mayor"),AND(S213="Alta",W213="Moderado"),AND(S213="Alta",W213="Mayor"),AND(S213="Muy Alta",W213="Leve"),AND(S213="Muy Alta",W213="Menor"),AND(S213="Muy Alta",W213="Moderado"),AND(S213="Muy Alta",W213="Mayor")),"Alto",IF(OR(AND(S213="Muy Baja",W213="Catastrófico"),AND(S213="Baja",W213="Catastrófico"),AND(S213="Media",W213="Catastrófico"),AND(S213="Alta",W213="Catastrófico"),AND(S213="Muy Alta",W213="Catastrófico")),"Extremo",""))))</f>
        <v>Moderado</v>
      </c>
      <c r="Z213" s="273"/>
      <c r="AA213" s="273"/>
      <c r="AB213" s="274" t="str">
        <f t="shared" ref="AB213" si="211">IF(AND(Z213="Rara Vez",AA213="Insignificante"),("BAJA"),IF(AND(Z213="Rara Vez",AA213="Menor"),("BAJA"),IF(AND(Z213="Rara Vez",AA213="Moderado"),("MODERADA"),IF(AND(Z213="Rara Vez",AA213="Mayor"),("ALTA"),IF(AND(Z213="Improbable",AA213="Insignificante"),("BAJA"),IF(AND(Z213="Improbable",AA213="Menor"),("BAJA"),IF(AND(Z213="Improbable",AA213="Moderado"),("MODERADA"),IF(AND(Z213="Improbable",AA213="Mayor"),("ALTA"),IF(AND(Z213="Posible",AA213="Insignificante"),("BAJA"),IF(AND(Z213="Posible",AA213="Menor"),("MODERADA"),IF(AND(Z213="Posible",AA213="Moderado"),("ALTA"),IF(AND(Z213="Posible",AA213="Mayor"),("EXTREMA"),IF(AND(Z213="Probable",AA213="Insignificante"),("MODERADA"),IF(AND(Z213="Probable",AA213="Menor"),("ALTA"),IF(AND(Z213="Probable",AA213="Moderado"),("ALTA"),IF(AND(Z213="Probable",AA213="Mayor"),("EXTREMA"),IF(AND(Z213="Casi Seguro",AA213="Insignificante"),("ALTA"),IF(AND(Z213="Casi Seguro",AA213="Menor"),("ALTA"),IF(AND(Z213="Casi Seguro",AA213="Moderado"),("EXTREMA"),IF(AND(Z213="Casi Seguro",AA213="Mayor"),("EXTREMA"),IF(AA213="Catastrófico","EXTREMA","VALORAR")))))))))))))))))))))</f>
        <v>VALORAR</v>
      </c>
      <c r="AC213" s="217">
        <v>1</v>
      </c>
      <c r="AD213" s="218"/>
      <c r="AE213" s="219" t="s">
        <v>1310</v>
      </c>
      <c r="AF213" s="219" t="s">
        <v>1140</v>
      </c>
      <c r="AG213" s="219" t="s">
        <v>936</v>
      </c>
      <c r="AH213" s="219"/>
      <c r="AI213" s="220" t="str">
        <f t="shared" si="182"/>
        <v>Probabilidad</v>
      </c>
      <c r="AJ213" s="221" t="s">
        <v>292</v>
      </c>
      <c r="AK213" s="221" t="s">
        <v>297</v>
      </c>
      <c r="AL213" s="222" t="str">
        <f t="shared" si="183"/>
        <v>40%</v>
      </c>
      <c r="AM213" s="221" t="s">
        <v>301</v>
      </c>
      <c r="AN213" s="221" t="s">
        <v>305</v>
      </c>
      <c r="AO213" s="221" t="s">
        <v>308</v>
      </c>
      <c r="AP213" s="223">
        <f>IF(ISBLANK(AA213),(IFERROR(IF(AI213="Probabilidad",(T213-(+T213*AL213)),IF(AI213="Impacto",T213,"")),""))," ")</f>
        <v>0.36</v>
      </c>
      <c r="AQ213" s="224" t="str">
        <f>IF(ISBLANK(AA213), (IFERROR(IF(AP213="","",IF(AP213&lt;=0.2,"Muy Baja",IF(AP213&lt;=0.4,"Baja",IF(AP213&lt;=0.6,"Media",IF(AP213&lt;=0.8,"Alta","Muy Alta"))))),""))," ")</f>
        <v>Baja</v>
      </c>
      <c r="AR213" s="223">
        <f t="shared" si="184"/>
        <v>0.36</v>
      </c>
      <c r="AS213" s="225" t="str">
        <f t="shared" si="185"/>
        <v>Moderado</v>
      </c>
      <c r="AT213" s="223">
        <f>IFERROR(IF(AI213="Impacto",(X213-(+X213*AL213)),IF(AI213="Probabilidad",X213,"")),"")</f>
        <v>0.6</v>
      </c>
      <c r="AU213" s="226" t="str">
        <f t="shared" si="186"/>
        <v>Moderado</v>
      </c>
      <c r="AV213" s="273"/>
      <c r="AW213" s="275" t="str">
        <f>IF(ISBLANK(AA213), " ", AA213)</f>
        <v xml:space="preserve"> </v>
      </c>
      <c r="AX213" s="274" t="str">
        <f t="shared" ref="AX213" si="212">IF(AND(AV213="Rara Vez",AW213="Insignificante"),("BAJA"),IF(AND(AV213="Rara Vez",AW213="Menor"),("BAJA"),IF(AND(AV213="Rara Vez",AW213="Moderado"),("MODERADA"),IF(AND(AV213="Rara Vez",AW213="Mayor"),("ALTA"),IF(AND(AV213="Improbable",AW213="Insignificante"),("BAJA"),IF(AND(AV213="Improbable",AW213="Menor"),("BAJA"),IF(AND(AV213="Improbable",AW213="Moderado"),("MODERADA"),IF(AND(AV213="Improbable",AW213="Mayor"),("ALTA"),IF(AND(AV213="Posible",AW213="Insignificante"),("BAJA"),IF(AND(AV213="Posible",AW213="Menor"),("MODERADA"),IF(AND(AV213="Posible",AW213="Moderado"),("ALTA"),IF(AND(AV213="Posible",AW213="Mayor"),("EXTREMA"),IF(AND(AV213="Probable",AW213="Insignificante"),("MODERADA"),IF(AND(AV213="Probable",AW213="Menor"),("ALTA"),IF(AND(AV213="Probable",AW213="Moderado"),("ALTA"),IF(AND(AV213="Probable",AW213="Mayor"),("EXTREMA"),IF(AND(AV213="Casi Seguro",AW213="Insignificante"),("ALTA"),IF(AND(AV213="Casi Seguro",AW213="Menor"),("ALTA"),IF(AND(AV213="Casi Seguro",AW213="Moderado"),("EXTREMA"),IF(AND(AV213="Casi Seguro",AW213="Mayor"),("EXTREMA"),IF(AW213="Catastrófico","EXTREMA","VALORAR")))))))))))))))))))))</f>
        <v>VALORAR</v>
      </c>
      <c r="AY213" s="261" t="s">
        <v>314</v>
      </c>
      <c r="AZ213" s="228"/>
      <c r="BA213" s="229"/>
      <c r="BB213" s="216"/>
      <c r="BC213" s="216"/>
      <c r="BD213" s="230"/>
      <c r="BE213" s="230"/>
      <c r="BF213" s="230"/>
      <c r="BG213" s="227"/>
      <c r="BH213" s="276"/>
      <c r="BI213" s="216"/>
      <c r="BJ213" s="216"/>
      <c r="BK213" s="216"/>
      <c r="BL213" s="216"/>
      <c r="BM213" s="216"/>
      <c r="BN213" s="216"/>
      <c r="BO213" s="216"/>
      <c r="BP213" s="216"/>
      <c r="BQ213" s="216"/>
      <c r="BR213" s="216"/>
      <c r="BS213" s="216"/>
      <c r="BT213" s="216"/>
      <c r="BU213" s="216"/>
      <c r="BV213" s="216"/>
      <c r="BW213" s="216"/>
      <c r="BX213" s="216"/>
      <c r="BY213" s="216"/>
      <c r="BZ213" s="216"/>
      <c r="CA213" s="216"/>
      <c r="CB213" s="216"/>
      <c r="CC213" s="216"/>
      <c r="CD213" s="216"/>
      <c r="CE213" s="216"/>
      <c r="CF213" s="216"/>
      <c r="CG213" s="216"/>
      <c r="CH213" s="216"/>
      <c r="CI213" s="216"/>
      <c r="CJ213" s="216"/>
      <c r="CK213" s="216"/>
      <c r="CL213" s="216"/>
    </row>
    <row r="214" spans="1:90" s="231" customFormat="1" ht="14.5" hidden="1" customHeight="1">
      <c r="A214" s="262"/>
      <c r="B214" s="300"/>
      <c r="C214" s="278"/>
      <c r="D214" s="278"/>
      <c r="E214" s="278"/>
      <c r="F214" s="278"/>
      <c r="G214" s="279"/>
      <c r="H214" s="276"/>
      <c r="I214" s="276"/>
      <c r="J214" s="276"/>
      <c r="K214" s="276"/>
      <c r="L214" s="276"/>
      <c r="M214" s="276"/>
      <c r="N214" s="276"/>
      <c r="O214" s="266"/>
      <c r="P214" s="266"/>
      <c r="Q214" s="266"/>
      <c r="R214" s="266"/>
      <c r="S214" s="267"/>
      <c r="T214" s="268"/>
      <c r="U214" s="269"/>
      <c r="V214" s="270"/>
      <c r="W214" s="271"/>
      <c r="X214" s="268"/>
      <c r="Y214" s="272"/>
      <c r="Z214" s="273"/>
      <c r="AA214" s="273"/>
      <c r="AB214" s="274"/>
      <c r="AC214" s="217">
        <v>2</v>
      </c>
      <c r="AD214" s="218"/>
      <c r="AE214" s="219"/>
      <c r="AF214" s="219"/>
      <c r="AG214" s="219"/>
      <c r="AH214" s="219"/>
      <c r="AI214" s="220" t="str">
        <f t="shared" si="182"/>
        <v/>
      </c>
      <c r="AJ214" s="221"/>
      <c r="AK214" s="221"/>
      <c r="AL214" s="222" t="str">
        <f t="shared" si="183"/>
        <v/>
      </c>
      <c r="AM214" s="221"/>
      <c r="AN214" s="221"/>
      <c r="AO214" s="221"/>
      <c r="AP214" s="223" t="str">
        <f>IF(ISBLANK(AA213),(IFERROR(IF(AND(AI213="Probabilidad",AI214="Probabilidad"),(AR213-(+AR213*AL214)),IF(AI214="Probabilidad",(T213-(+T213*AL214)),IF(AI214="Impacto",AR213,""))),""))," ")</f>
        <v/>
      </c>
      <c r="AQ214" s="224" t="str">
        <f>IF(ISBLANK(AA213),(IFERROR(IF(AP214="","",IF(AP214&lt;=0.2,"Muy Baja",IF(AP214&lt;=0.4,"Baja",IF(AP214&lt;=0.6,"Media",IF(AP214&lt;=0.8,"Alta","Muy Alta"))))),""))," ")</f>
        <v/>
      </c>
      <c r="AR214" s="223" t="str">
        <f t="shared" si="184"/>
        <v/>
      </c>
      <c r="AS214" s="225" t="str">
        <f t="shared" si="185"/>
        <v/>
      </c>
      <c r="AT214" s="223" t="str">
        <f>IFERROR(IF(AND(AI213="Impacto",AI214="Impacto"),(AT213-(+AT213*AL214)),IF(AI214="Impacto",(X213-(+X213*AL214)),IF(AI214="Probabilidad",AT213,""))),"")</f>
        <v/>
      </c>
      <c r="AU214" s="226" t="str">
        <f t="shared" si="186"/>
        <v/>
      </c>
      <c r="AV214" s="273"/>
      <c r="AW214" s="275"/>
      <c r="AX214" s="274"/>
      <c r="AY214" s="261"/>
      <c r="AZ214" s="228"/>
      <c r="BA214" s="229"/>
      <c r="BB214" s="216"/>
      <c r="BC214" s="216"/>
      <c r="BD214" s="230"/>
      <c r="BE214" s="230"/>
      <c r="BF214" s="230"/>
      <c r="BG214" s="227"/>
      <c r="BH214" s="276"/>
      <c r="BI214" s="216"/>
      <c r="BJ214" s="216"/>
      <c r="BK214" s="216"/>
      <c r="BL214" s="216"/>
      <c r="BM214" s="216"/>
      <c r="BN214" s="216"/>
      <c r="BO214" s="216"/>
      <c r="BP214" s="216"/>
      <c r="BQ214" s="216"/>
      <c r="BR214" s="216"/>
      <c r="BS214" s="216"/>
      <c r="BT214" s="216"/>
      <c r="BU214" s="216"/>
      <c r="BV214" s="216"/>
      <c r="BW214" s="216"/>
      <c r="BX214" s="216"/>
      <c r="BY214" s="216"/>
      <c r="BZ214" s="216"/>
      <c r="CA214" s="216"/>
      <c r="CB214" s="216"/>
      <c r="CC214" s="216"/>
      <c r="CD214" s="216"/>
      <c r="CE214" s="216"/>
      <c r="CF214" s="216"/>
      <c r="CG214" s="216"/>
      <c r="CH214" s="216"/>
      <c r="CI214" s="216"/>
      <c r="CJ214" s="216"/>
      <c r="CK214" s="216"/>
      <c r="CL214" s="216"/>
    </row>
    <row r="215" spans="1:90" s="231" customFormat="1" ht="14.5" hidden="1" customHeight="1">
      <c r="A215" s="262"/>
      <c r="B215" s="300"/>
      <c r="C215" s="278"/>
      <c r="D215" s="278"/>
      <c r="E215" s="278"/>
      <c r="F215" s="278"/>
      <c r="G215" s="279"/>
      <c r="H215" s="276"/>
      <c r="I215" s="276"/>
      <c r="J215" s="276"/>
      <c r="K215" s="276"/>
      <c r="L215" s="276"/>
      <c r="M215" s="276"/>
      <c r="N215" s="276"/>
      <c r="O215" s="266"/>
      <c r="P215" s="266"/>
      <c r="Q215" s="266"/>
      <c r="R215" s="266"/>
      <c r="S215" s="267"/>
      <c r="T215" s="268"/>
      <c r="U215" s="269"/>
      <c r="V215" s="270"/>
      <c r="W215" s="271"/>
      <c r="X215" s="268"/>
      <c r="Y215" s="272"/>
      <c r="Z215" s="273"/>
      <c r="AA215" s="273"/>
      <c r="AB215" s="274"/>
      <c r="AC215" s="217">
        <v>3</v>
      </c>
      <c r="AD215" s="218"/>
      <c r="AE215" s="219"/>
      <c r="AF215" s="219"/>
      <c r="AG215" s="219"/>
      <c r="AH215" s="219"/>
      <c r="AI215" s="220" t="str">
        <f t="shared" si="182"/>
        <v/>
      </c>
      <c r="AJ215" s="221"/>
      <c r="AK215" s="221"/>
      <c r="AL215" s="222" t="str">
        <f t="shared" si="183"/>
        <v/>
      </c>
      <c r="AM215" s="221"/>
      <c r="AN215" s="221"/>
      <c r="AO215" s="221"/>
      <c r="AP215" s="223" t="str">
        <f>IF(ISBLANK(AA213),(IFERROR(IF(AND(AI214="Probabilidad",AI215="Probabilidad"),(AR214-(+AR214*AL215)),IF(AND(AI214="Impacto",AI215="Probabilidad"),(AR213-(+AR213*AL215)),IF(AI215="Impacto",AR214,""))),""))," ")</f>
        <v/>
      </c>
      <c r="AQ215" s="224" t="str">
        <f>IF(ISBLANK(AA213),(IFERROR(IF(AP215="","",IF(AP215&lt;=0.2,"Muy Baja",IF(AP215&lt;=0.4,"Baja",IF(AP215&lt;=0.6,"Media",IF(AP215&lt;=0.8,"Alta","Muy Alta"))))),""))," ")</f>
        <v/>
      </c>
      <c r="AR215" s="223" t="str">
        <f t="shared" si="184"/>
        <v/>
      </c>
      <c r="AS215" s="225" t="str">
        <f t="shared" si="185"/>
        <v/>
      </c>
      <c r="AT215" s="223" t="str">
        <f>IFERROR(IF(AND(AI214="Impacto",AI215="Impacto"),(AT214-(+AT214*AL215)),IF(AND(AI214="Probabilidad",AI215="Impacto"),(AT213-(+AT213*AL215)),IF(AI215="Probabilidad",AT214,""))),"")</f>
        <v/>
      </c>
      <c r="AU215" s="226" t="str">
        <f t="shared" si="186"/>
        <v/>
      </c>
      <c r="AV215" s="273"/>
      <c r="AW215" s="275"/>
      <c r="AX215" s="274"/>
      <c r="AY215" s="261"/>
      <c r="AZ215" s="228"/>
      <c r="BA215" s="229"/>
      <c r="BB215" s="216"/>
      <c r="BC215" s="216"/>
      <c r="BD215" s="230"/>
      <c r="BE215" s="230"/>
      <c r="BF215" s="230"/>
      <c r="BG215" s="227"/>
      <c r="BH215" s="276"/>
      <c r="BI215" s="216"/>
      <c r="BJ215" s="216"/>
      <c r="BK215" s="216"/>
      <c r="BL215" s="216"/>
      <c r="BM215" s="216"/>
      <c r="BN215" s="216"/>
      <c r="BO215" s="216"/>
      <c r="BP215" s="216"/>
      <c r="BQ215" s="216"/>
      <c r="BR215" s="216"/>
      <c r="BS215" s="216"/>
      <c r="BT215" s="216"/>
      <c r="BU215" s="216"/>
      <c r="BV215" s="216"/>
      <c r="BW215" s="216"/>
      <c r="BX215" s="216"/>
      <c r="BY215" s="216"/>
      <c r="BZ215" s="216"/>
      <c r="CA215" s="216"/>
      <c r="CB215" s="216"/>
      <c r="CC215" s="216"/>
      <c r="CD215" s="216"/>
      <c r="CE215" s="216"/>
      <c r="CF215" s="216"/>
      <c r="CG215" s="216"/>
      <c r="CH215" s="216"/>
      <c r="CI215" s="216"/>
      <c r="CJ215" s="216"/>
      <c r="CK215" s="216"/>
      <c r="CL215" s="216"/>
    </row>
    <row r="216" spans="1:90" s="231" customFormat="1" ht="14.5" hidden="1" customHeight="1">
      <c r="A216" s="262"/>
      <c r="B216" s="300"/>
      <c r="C216" s="278"/>
      <c r="D216" s="278"/>
      <c r="E216" s="278"/>
      <c r="F216" s="278"/>
      <c r="G216" s="279"/>
      <c r="H216" s="276"/>
      <c r="I216" s="276"/>
      <c r="J216" s="276"/>
      <c r="K216" s="276"/>
      <c r="L216" s="276"/>
      <c r="M216" s="276"/>
      <c r="N216" s="276"/>
      <c r="O216" s="266"/>
      <c r="P216" s="266"/>
      <c r="Q216" s="266"/>
      <c r="R216" s="266"/>
      <c r="S216" s="267"/>
      <c r="T216" s="268"/>
      <c r="U216" s="269"/>
      <c r="V216" s="270"/>
      <c r="W216" s="271"/>
      <c r="X216" s="268"/>
      <c r="Y216" s="272"/>
      <c r="Z216" s="273"/>
      <c r="AA216" s="273"/>
      <c r="AB216" s="274"/>
      <c r="AC216" s="217">
        <v>4</v>
      </c>
      <c r="AD216" s="218"/>
      <c r="AE216" s="219"/>
      <c r="AF216" s="219"/>
      <c r="AG216" s="219"/>
      <c r="AH216" s="219"/>
      <c r="AI216" s="220" t="str">
        <f t="shared" si="182"/>
        <v/>
      </c>
      <c r="AJ216" s="221"/>
      <c r="AK216" s="221"/>
      <c r="AL216" s="222" t="str">
        <f t="shared" si="183"/>
        <v/>
      </c>
      <c r="AM216" s="221"/>
      <c r="AN216" s="221"/>
      <c r="AO216" s="221"/>
      <c r="AP216" s="223" t="str">
        <f>IF(ISBLANK(AA213),(IFERROR(IF(AND(AI215="Probabilidad",AI216="Probabilidad"),(AR215-(+AR215*AL216)),IF(AND(AI215="Impacto",AI216="Probabilidad"),(AR214-(+AR214*AL216)),IF(AI216="Impacto",AR215,""))),""))," ")</f>
        <v/>
      </c>
      <c r="AQ216" s="224" t="str">
        <f>IF(ISBLANK(AA213),(IFERROR(IF(AP216="","",IF(AP216&lt;=0.2,"Muy Baja",IF(AP216&lt;=0.4,"Baja",IF(AP216&lt;=0.6,"Media",IF(AP216&lt;=0.8,"Alta","Muy Alta"))))),""))," ")</f>
        <v/>
      </c>
      <c r="AR216" s="223" t="str">
        <f t="shared" si="184"/>
        <v/>
      </c>
      <c r="AS216" s="225" t="str">
        <f t="shared" si="185"/>
        <v/>
      </c>
      <c r="AT216" s="223" t="str">
        <f>IFERROR(IF(AND(AI215="Impacto",AI216="Impacto"),(AT215-(+AT215*AL216)),IF(AND(AI215="Probabilidad",AI216="Impacto"),(AT214-(+AT214*AL216)),IF(AI216="Probabilidad",AT215,""))),"")</f>
        <v/>
      </c>
      <c r="AU216" s="226" t="str">
        <f t="shared" si="186"/>
        <v/>
      </c>
      <c r="AV216" s="273"/>
      <c r="AW216" s="275"/>
      <c r="AX216" s="274"/>
      <c r="AY216" s="261"/>
      <c r="AZ216" s="228"/>
      <c r="BA216" s="229"/>
      <c r="BB216" s="216"/>
      <c r="BC216" s="216"/>
      <c r="BD216" s="230"/>
      <c r="BE216" s="230"/>
      <c r="BF216" s="230"/>
      <c r="BG216" s="227"/>
      <c r="BH216" s="276"/>
      <c r="BI216" s="216"/>
      <c r="BJ216" s="216"/>
      <c r="BK216" s="216"/>
      <c r="BL216" s="216"/>
      <c r="BM216" s="216"/>
      <c r="BN216" s="216"/>
      <c r="BO216" s="216"/>
      <c r="BP216" s="216"/>
      <c r="BQ216" s="216"/>
      <c r="BR216" s="216"/>
      <c r="BS216" s="216"/>
      <c r="BT216" s="216"/>
      <c r="BU216" s="216"/>
      <c r="BV216" s="216"/>
      <c r="BW216" s="216"/>
      <c r="BX216" s="216"/>
      <c r="BY216" s="216"/>
      <c r="BZ216" s="216"/>
      <c r="CA216" s="216"/>
      <c r="CB216" s="216"/>
      <c r="CC216" s="216"/>
      <c r="CD216" s="216"/>
      <c r="CE216" s="216"/>
      <c r="CF216" s="216"/>
      <c r="CG216" s="216"/>
      <c r="CH216" s="216"/>
      <c r="CI216" s="216"/>
      <c r="CJ216" s="216"/>
      <c r="CK216" s="216"/>
      <c r="CL216" s="216"/>
    </row>
    <row r="217" spans="1:90" s="231" customFormat="1" ht="14.5" hidden="1" customHeight="1">
      <c r="A217" s="262"/>
      <c r="B217" s="300"/>
      <c r="C217" s="278"/>
      <c r="D217" s="278"/>
      <c r="E217" s="278"/>
      <c r="F217" s="278"/>
      <c r="G217" s="279"/>
      <c r="H217" s="276"/>
      <c r="I217" s="276"/>
      <c r="J217" s="276"/>
      <c r="K217" s="276"/>
      <c r="L217" s="276"/>
      <c r="M217" s="276"/>
      <c r="N217" s="276"/>
      <c r="O217" s="266"/>
      <c r="P217" s="266"/>
      <c r="Q217" s="266"/>
      <c r="R217" s="266"/>
      <c r="S217" s="267"/>
      <c r="T217" s="268"/>
      <c r="U217" s="269"/>
      <c r="V217" s="270"/>
      <c r="W217" s="271"/>
      <c r="X217" s="268"/>
      <c r="Y217" s="272"/>
      <c r="Z217" s="273"/>
      <c r="AA217" s="273"/>
      <c r="AB217" s="274"/>
      <c r="AC217" s="217">
        <v>5</v>
      </c>
      <c r="AD217" s="218"/>
      <c r="AE217" s="219"/>
      <c r="AF217" s="219"/>
      <c r="AG217" s="219"/>
      <c r="AH217" s="219"/>
      <c r="AI217" s="220" t="str">
        <f t="shared" si="182"/>
        <v/>
      </c>
      <c r="AJ217" s="221"/>
      <c r="AK217" s="221"/>
      <c r="AL217" s="222" t="str">
        <f t="shared" si="183"/>
        <v/>
      </c>
      <c r="AM217" s="221"/>
      <c r="AN217" s="221"/>
      <c r="AO217" s="221"/>
      <c r="AP217" s="223" t="str">
        <f>IF(ISBLANK(AA213),(IFERROR(IF(AND(AI216="Probabilidad",AI217="Probabilidad"),(AR216-(+AR216*AL217)),IF(AND(AI216="Impacto",AI217="Probabilidad"),(AR215-(+AR215*AL217)),IF(AI217="Impacto",AR216,""))),""))," ")</f>
        <v/>
      </c>
      <c r="AQ217" s="224" t="str">
        <f>IF(ISBLANK(AA213),(IFERROR(IF(AP217="","",IF(AP217&lt;=0.2,"Muy Baja",IF(AP217&lt;=0.4,"Baja",IF(AP217&lt;=0.6,"Media",IF(AP217&lt;=0.8,"Alta","Muy Alta"))))),""))," ")</f>
        <v/>
      </c>
      <c r="AR217" s="223" t="str">
        <f t="shared" si="184"/>
        <v/>
      </c>
      <c r="AS217" s="225" t="str">
        <f t="shared" si="185"/>
        <v/>
      </c>
      <c r="AT217" s="223" t="str">
        <f>IFERROR(IF(AND(AI216="Impacto",AI217="Impacto"),(AT216-(+AT216*AL217)),IF(AND(AI216="Probabilidad",AI217="Impacto"),(AT215-(+AT215*AL217)),IF(AI217="Probabilidad",AT216,""))),"")</f>
        <v/>
      </c>
      <c r="AU217" s="226" t="str">
        <f t="shared" si="186"/>
        <v/>
      </c>
      <c r="AV217" s="273"/>
      <c r="AW217" s="275"/>
      <c r="AX217" s="274"/>
      <c r="AY217" s="261"/>
      <c r="AZ217" s="228"/>
      <c r="BA217" s="229"/>
      <c r="BB217" s="216"/>
      <c r="BC217" s="216"/>
      <c r="BD217" s="230"/>
      <c r="BE217" s="230"/>
      <c r="BF217" s="230"/>
      <c r="BG217" s="227"/>
      <c r="BH217" s="276"/>
      <c r="BI217" s="216"/>
      <c r="BJ217" s="216"/>
      <c r="BK217" s="216"/>
      <c r="BL217" s="216"/>
      <c r="BM217" s="216"/>
      <c r="BN217" s="216"/>
      <c r="BO217" s="216"/>
      <c r="BP217" s="216"/>
      <c r="BQ217" s="216"/>
      <c r="BR217" s="216"/>
      <c r="BS217" s="216"/>
      <c r="BT217" s="216"/>
      <c r="BU217" s="216"/>
      <c r="BV217" s="216"/>
      <c r="BW217" s="216"/>
      <c r="BX217" s="216"/>
      <c r="BY217" s="216"/>
      <c r="BZ217" s="216"/>
      <c r="CA217" s="216"/>
      <c r="CB217" s="216"/>
      <c r="CC217" s="216"/>
      <c r="CD217" s="216"/>
      <c r="CE217" s="216"/>
      <c r="CF217" s="216"/>
      <c r="CG217" s="216"/>
      <c r="CH217" s="216"/>
      <c r="CI217" s="216"/>
      <c r="CJ217" s="216"/>
      <c r="CK217" s="216"/>
      <c r="CL217" s="216"/>
    </row>
    <row r="218" spans="1:90" s="231" customFormat="1" ht="14.5" hidden="1" customHeight="1">
      <c r="A218" s="262"/>
      <c r="B218" s="300"/>
      <c r="C218" s="278"/>
      <c r="D218" s="278"/>
      <c r="E218" s="278"/>
      <c r="F218" s="278"/>
      <c r="G218" s="279"/>
      <c r="H218" s="276"/>
      <c r="I218" s="276"/>
      <c r="J218" s="276"/>
      <c r="K218" s="276"/>
      <c r="L218" s="276"/>
      <c r="M218" s="276"/>
      <c r="N218" s="276"/>
      <c r="O218" s="266"/>
      <c r="P218" s="266"/>
      <c r="Q218" s="266"/>
      <c r="R218" s="266"/>
      <c r="S218" s="267"/>
      <c r="T218" s="268"/>
      <c r="U218" s="269"/>
      <c r="V218" s="270"/>
      <c r="W218" s="271"/>
      <c r="X218" s="268"/>
      <c r="Y218" s="272"/>
      <c r="Z218" s="273"/>
      <c r="AA218" s="273"/>
      <c r="AB218" s="274"/>
      <c r="AC218" s="217">
        <v>6</v>
      </c>
      <c r="AD218" s="218"/>
      <c r="AE218" s="219"/>
      <c r="AF218" s="219"/>
      <c r="AG218" s="219"/>
      <c r="AH218" s="219"/>
      <c r="AI218" s="220" t="str">
        <f t="shared" si="182"/>
        <v/>
      </c>
      <c r="AJ218" s="221"/>
      <c r="AK218" s="221"/>
      <c r="AL218" s="222" t="str">
        <f t="shared" si="183"/>
        <v/>
      </c>
      <c r="AM218" s="221"/>
      <c r="AN218" s="221"/>
      <c r="AO218" s="221"/>
      <c r="AP218" s="223" t="str">
        <f>IF(ISBLANK(AA213),(IFERROR(IF(AND(AI216="Probabilidad",AI218="Probabilidad"),(AR216-(+AR216*AL218)),IF(AND(AI216="Impacto",AI218="Probabilidad"),(AR215-(+AR215*AL218)),IF(AI218="Impacto",AR216,""))),""))," ")</f>
        <v/>
      </c>
      <c r="AQ218" s="224" t="str">
        <f>IF(ISBLANK(AA213),(IFERROR(IF(AP218="","",IF(AP218&lt;=0.2,"Muy Baja",IF(AP218&lt;=0.4,"Baja",IF(AP218&lt;=0.6,"Media",IF(AP218&lt;=0.8,"Alta","Muy Alta"))))),"")), " ")</f>
        <v/>
      </c>
      <c r="AR218" s="223" t="str">
        <f t="shared" si="184"/>
        <v/>
      </c>
      <c r="AS218" s="225" t="str">
        <f t="shared" si="185"/>
        <v/>
      </c>
      <c r="AT218" s="223" t="str">
        <f>IFERROR(IF(AND(AI217="Impacto",AI218="Impacto"),(AT216-(+AT217*AL218)),IF(AND(AI216="Probabilidad",AI218="Impacto"),(AT215-(+AT215*AL218)),IF(AI218="Probabilidad",AT216,""))),"")</f>
        <v/>
      </c>
      <c r="AU218" s="226" t="str">
        <f t="shared" si="186"/>
        <v/>
      </c>
      <c r="AV218" s="273"/>
      <c r="AW218" s="275"/>
      <c r="AX218" s="274"/>
      <c r="AY218" s="261"/>
      <c r="AZ218" s="228"/>
      <c r="BA218" s="229"/>
      <c r="BB218" s="216"/>
      <c r="BC218" s="216"/>
      <c r="BD218" s="230"/>
      <c r="BE218" s="230"/>
      <c r="BF218" s="230"/>
      <c r="BG218" s="227"/>
      <c r="BH218" s="276"/>
      <c r="BI218" s="216"/>
      <c r="BJ218" s="216"/>
      <c r="BK218" s="216"/>
      <c r="BL218" s="216"/>
      <c r="BM218" s="216"/>
      <c r="BN218" s="216"/>
      <c r="BO218" s="216"/>
      <c r="BP218" s="216"/>
      <c r="BQ218" s="216"/>
      <c r="BR218" s="216"/>
      <c r="BS218" s="216"/>
      <c r="BT218" s="216"/>
      <c r="BU218" s="216"/>
      <c r="BV218" s="216"/>
      <c r="BW218" s="216"/>
      <c r="BX218" s="216"/>
      <c r="BY218" s="216"/>
      <c r="BZ218" s="216"/>
      <c r="CA218" s="216"/>
      <c r="CB218" s="216"/>
      <c r="CC218" s="216"/>
      <c r="CD218" s="216"/>
      <c r="CE218" s="216"/>
      <c r="CF218" s="216"/>
      <c r="CG218" s="216"/>
      <c r="CH218" s="216"/>
      <c r="CI218" s="216"/>
      <c r="CJ218" s="216"/>
      <c r="CK218" s="216"/>
      <c r="CL218" s="216"/>
    </row>
    <row r="219" spans="1:90" s="231" customFormat="1" ht="113" hidden="1" customHeight="1">
      <c r="A219" s="262">
        <v>36</v>
      </c>
      <c r="B219" s="300" t="s">
        <v>1072</v>
      </c>
      <c r="C219" s="278" t="s">
        <v>1073</v>
      </c>
      <c r="D219" s="278"/>
      <c r="E219" s="278"/>
      <c r="F219" s="278" t="s">
        <v>1484</v>
      </c>
      <c r="G219" s="279" t="str">
        <f t="shared" si="154"/>
        <v>Posibilidad de afectación Económica y Reputacional por No se recibe  la información oportuna, completa y correcta de los compromisos adquiridos con respaldo de autorización de vigencias futuras. debido a la inoportuna gestión de CDP y/o Registros presupuestales, asociados a las Vigencias Futuras</v>
      </c>
      <c r="H219" s="276" t="s">
        <v>1097</v>
      </c>
      <c r="I219" s="276" t="s">
        <v>1295</v>
      </c>
      <c r="J219" s="276" t="s">
        <v>1303</v>
      </c>
      <c r="K219" s="276" t="str">
        <f t="shared" ref="K219" si="213">CONCATENATE("Posibilidad de afectación"," ",H219," por ",I219," ",J219)</f>
        <v>Posibilidad de afectación Económica y Reputacional por No se recibe  la información oportuna, completa y correcta de los compromisos adquiridos con respaldo de autorización de vigencias futuras. debido a la inoportuna gestión de CDP y/o Registros presupuestales, asociados a las Vigencias Futuras</v>
      </c>
      <c r="L219" s="276" t="s">
        <v>101</v>
      </c>
      <c r="M219" s="276" t="s">
        <v>809</v>
      </c>
      <c r="N219" s="276">
        <v>2</v>
      </c>
      <c r="O219" s="266"/>
      <c r="P219" s="266"/>
      <c r="Q219" s="266"/>
      <c r="R219" s="266"/>
      <c r="S219" s="267" t="str">
        <f t="shared" ref="S219" si="214">IF(ISBLANK(Z219),(IF(N219&lt;=0,"",IF(N219&lt;=2,"Muy Baja",IF(N219&lt;=24,"Baja",IF(N219&lt;=500,"Media",IF(N219&lt;=5000,"Alta","Muy Alta"))))))," ")</f>
        <v>Muy Baja</v>
      </c>
      <c r="T219" s="268">
        <f t="shared" ref="T219" si="215">IF(ISBLANK(Z219),(IF(S219="","",IF(S219="Muy Baja",20%,IF(S219="Baja",40%,IF(S219="Media",60%,IF(S219="Alta",80%,IF(S219="Muy Alta",100%,0)))))))," ")</f>
        <v>0.2</v>
      </c>
      <c r="U219" s="269" t="s">
        <v>923</v>
      </c>
      <c r="V219" s="270" t="str">
        <f>IF(U219&gt;0,IF(NOT(ISERROR(MATCH(U219,'Listados Datos'!$N$3:$N$4,0))),'Listados Datos'!$N$6&amp;"Por favor no seleccionar este criterios de impacto (Afectación Económica o presupuestal y/o Pérdida Reputacional)",'Listados Datos'!$N$7),"")</f>
        <v>✔</v>
      </c>
      <c r="W219" s="271" t="str">
        <f>IF(OR(U219='Listados Datos'!$R$3,U219='Listados Datos'!$S$3),"Leve",IF(OR(U219='Listados Datos'!$R$4,U219='Listados Datos'!$S$4),"Menor",IF(OR(U219='Listados Datos'!$R$5,U219='Listados Datos'!$S$5),"Moderado",IF(OR(U219='Listados Datos'!$R$6,U219='Listados Datos'!$S$6),"Mayor",IF(OR(U219='Listados Datos'!$R$7,U219='Listados Datos'!$S$7),"Catastrófico","")))))</f>
        <v>Menor</v>
      </c>
      <c r="X219" s="268">
        <f>IF(W219="","",IF(W219="Leve",20%,IF(W219="Menor",40%,IF(W219="Moderado",60%,IF(W219="Mayor",80%,IF(W219="Catastrófico",100%,0))))))</f>
        <v>0.4</v>
      </c>
      <c r="Y219" s="272" t="str">
        <f>IF(OR(AND(S219="Muy Baja",W219="Leve"),AND(S219="Muy Baja",W219="Menor"),AND(S219="Baja",W219="Leve")),"Bajo",IF(OR(AND(S219="Muy baja",W219="Moderado"),AND(S219="Baja",W219="Menor"),AND(S219="Baja",W219="Moderado"),AND(S219="Media",W219="Leve"),AND(S219="Media",W219="Menor"),AND(S219="Media",W219="Moderado"),AND(S219="Alta",W219="Leve"),AND(S219="Alta",W219="Menor")),"Moderado",IF(OR(AND(S219="Muy Baja",W219="Mayor"),AND(S219="Baja",W219="Mayor"),AND(S219="Media",W219="Mayor"),AND(S219="Alta",W219="Moderado"),AND(S219="Alta",W219="Mayor"),AND(S219="Muy Alta",W219="Leve"),AND(S219="Muy Alta",W219="Menor"),AND(S219="Muy Alta",W219="Moderado"),AND(S219="Muy Alta",W219="Mayor")),"Alto",IF(OR(AND(S219="Muy Baja",W219="Catastrófico"),AND(S219="Baja",W219="Catastrófico"),AND(S219="Media",W219="Catastrófico"),AND(S219="Alta",W219="Catastrófico"),AND(S219="Muy Alta",W219="Catastrófico")),"Extremo",""))))</f>
        <v>Bajo</v>
      </c>
      <c r="Z219" s="273"/>
      <c r="AA219" s="273"/>
      <c r="AB219" s="274" t="str">
        <f t="shared" ref="AB219" si="216">IF(AND(Z219="Rara Vez",AA219="Insignificante"),("BAJA"),IF(AND(Z219="Rara Vez",AA219="Menor"),("BAJA"),IF(AND(Z219="Rara Vez",AA219="Moderado"),("MODERADA"),IF(AND(Z219="Rara Vez",AA219="Mayor"),("ALTA"),IF(AND(Z219="Improbable",AA219="Insignificante"),("BAJA"),IF(AND(Z219="Improbable",AA219="Menor"),("BAJA"),IF(AND(Z219="Improbable",AA219="Moderado"),("MODERADA"),IF(AND(Z219="Improbable",AA219="Mayor"),("ALTA"),IF(AND(Z219="Posible",AA219="Insignificante"),("BAJA"),IF(AND(Z219="Posible",AA219="Menor"),("MODERADA"),IF(AND(Z219="Posible",AA219="Moderado"),("ALTA"),IF(AND(Z219="Posible",AA219="Mayor"),("EXTREMA"),IF(AND(Z219="Probable",AA219="Insignificante"),("MODERADA"),IF(AND(Z219="Probable",AA219="Menor"),("ALTA"),IF(AND(Z219="Probable",AA219="Moderado"),("ALTA"),IF(AND(Z219="Probable",AA219="Mayor"),("EXTREMA"),IF(AND(Z219="Casi Seguro",AA219="Insignificante"),("ALTA"),IF(AND(Z219="Casi Seguro",AA219="Menor"),("ALTA"),IF(AND(Z219="Casi Seguro",AA219="Moderado"),("EXTREMA"),IF(AND(Z219="Casi Seguro",AA219="Mayor"),("EXTREMA"),IF(AA219="Catastrófico","EXTREMA","VALORAR")))))))))))))))))))))</f>
        <v>VALORAR</v>
      </c>
      <c r="AC219" s="217">
        <v>1</v>
      </c>
      <c r="AD219" s="218"/>
      <c r="AE219" s="219" t="s">
        <v>1311</v>
      </c>
      <c r="AF219" s="219" t="s">
        <v>1141</v>
      </c>
      <c r="AG219" s="219" t="s">
        <v>942</v>
      </c>
      <c r="AH219" s="219"/>
      <c r="AI219" s="220" t="str">
        <f t="shared" si="182"/>
        <v>Probabilidad</v>
      </c>
      <c r="AJ219" s="221" t="s">
        <v>292</v>
      </c>
      <c r="AK219" s="221" t="s">
        <v>297</v>
      </c>
      <c r="AL219" s="222" t="str">
        <f t="shared" si="183"/>
        <v>40%</v>
      </c>
      <c r="AM219" s="221" t="s">
        <v>301</v>
      </c>
      <c r="AN219" s="221" t="s">
        <v>305</v>
      </c>
      <c r="AO219" s="221" t="s">
        <v>308</v>
      </c>
      <c r="AP219" s="223">
        <f>IF(ISBLANK(AA219),(IFERROR(IF(AI219="Probabilidad",(T219-(+T219*AL219)),IF(AI219="Impacto",T219,"")),""))," ")</f>
        <v>0.12</v>
      </c>
      <c r="AQ219" s="224" t="str">
        <f>IF(ISBLANK(AA219), (IFERROR(IF(AP219="","",IF(AP219&lt;=0.2,"Muy Baja",IF(AP219&lt;=0.4,"Baja",IF(AP219&lt;=0.6,"Media",IF(AP219&lt;=0.8,"Alta","Muy Alta"))))),""))," ")</f>
        <v>Muy Baja</v>
      </c>
      <c r="AR219" s="223">
        <f t="shared" si="184"/>
        <v>0.12</v>
      </c>
      <c r="AS219" s="225" t="str">
        <f t="shared" si="185"/>
        <v>Menor</v>
      </c>
      <c r="AT219" s="223">
        <f>IFERROR(IF(AI219="Impacto",(X219-(+X219*AL219)),IF(AI219="Probabilidad",X219,"")),"")</f>
        <v>0.4</v>
      </c>
      <c r="AU219" s="226" t="str">
        <f t="shared" si="186"/>
        <v>Bajo</v>
      </c>
      <c r="AV219" s="273"/>
      <c r="AW219" s="275" t="str">
        <f>IF(ISBLANK(AA219), " ", AA219)</f>
        <v xml:space="preserve"> </v>
      </c>
      <c r="AX219" s="274" t="str">
        <f t="shared" ref="AX219" si="217">IF(AND(AV219="Rara Vez",AW219="Insignificante"),("BAJA"),IF(AND(AV219="Rara Vez",AW219="Menor"),("BAJA"),IF(AND(AV219="Rara Vez",AW219="Moderado"),("MODERADA"),IF(AND(AV219="Rara Vez",AW219="Mayor"),("ALTA"),IF(AND(AV219="Improbable",AW219="Insignificante"),("BAJA"),IF(AND(AV219="Improbable",AW219="Menor"),("BAJA"),IF(AND(AV219="Improbable",AW219="Moderado"),("MODERADA"),IF(AND(AV219="Improbable",AW219="Mayor"),("ALTA"),IF(AND(AV219="Posible",AW219="Insignificante"),("BAJA"),IF(AND(AV219="Posible",AW219="Menor"),("MODERADA"),IF(AND(AV219="Posible",AW219="Moderado"),("ALTA"),IF(AND(AV219="Posible",AW219="Mayor"),("EXTREMA"),IF(AND(AV219="Probable",AW219="Insignificante"),("MODERADA"),IF(AND(AV219="Probable",AW219="Menor"),("ALTA"),IF(AND(AV219="Probable",AW219="Moderado"),("ALTA"),IF(AND(AV219="Probable",AW219="Mayor"),("EXTREMA"),IF(AND(AV219="Casi Seguro",AW219="Insignificante"),("ALTA"),IF(AND(AV219="Casi Seguro",AW219="Menor"),("ALTA"),IF(AND(AV219="Casi Seguro",AW219="Moderado"),("EXTREMA"),IF(AND(AV219="Casi Seguro",AW219="Mayor"),("EXTREMA"),IF(AW219="Catastrófico","EXTREMA","VALORAR")))))))))))))))))))))</f>
        <v>VALORAR</v>
      </c>
      <c r="AY219" s="261" t="s">
        <v>314</v>
      </c>
      <c r="AZ219" s="228"/>
      <c r="BA219" s="229"/>
      <c r="BB219" s="216"/>
      <c r="BC219" s="216"/>
      <c r="BD219" s="230"/>
      <c r="BE219" s="230"/>
      <c r="BF219" s="230"/>
      <c r="BG219" s="227"/>
      <c r="BH219" s="276"/>
      <c r="BI219" s="216"/>
      <c r="BJ219" s="216"/>
      <c r="BK219" s="216"/>
      <c r="BL219" s="216"/>
      <c r="BM219" s="216"/>
      <c r="BN219" s="216"/>
      <c r="BO219" s="216"/>
      <c r="BP219" s="216"/>
      <c r="BQ219" s="216"/>
      <c r="BR219" s="216"/>
      <c r="BS219" s="216"/>
      <c r="BT219" s="216"/>
      <c r="BU219" s="216"/>
      <c r="BV219" s="216"/>
      <c r="BW219" s="216"/>
      <c r="BX219" s="216"/>
      <c r="BY219" s="216"/>
      <c r="BZ219" s="216"/>
      <c r="CA219" s="216"/>
      <c r="CB219" s="216"/>
      <c r="CC219" s="216"/>
      <c r="CD219" s="216"/>
      <c r="CE219" s="216"/>
      <c r="CF219" s="216"/>
      <c r="CG219" s="216"/>
      <c r="CH219" s="216"/>
      <c r="CI219" s="216"/>
      <c r="CJ219" s="216"/>
      <c r="CK219" s="216"/>
      <c r="CL219" s="216"/>
    </row>
    <row r="220" spans="1:90" s="231" customFormat="1" ht="14.5" hidden="1" customHeight="1">
      <c r="A220" s="262"/>
      <c r="B220" s="300"/>
      <c r="C220" s="278"/>
      <c r="D220" s="278"/>
      <c r="E220" s="278"/>
      <c r="F220" s="278"/>
      <c r="G220" s="279"/>
      <c r="H220" s="276"/>
      <c r="I220" s="276"/>
      <c r="J220" s="276"/>
      <c r="K220" s="276"/>
      <c r="L220" s="276"/>
      <c r="M220" s="276"/>
      <c r="N220" s="276"/>
      <c r="O220" s="266"/>
      <c r="P220" s="266"/>
      <c r="Q220" s="266"/>
      <c r="R220" s="266"/>
      <c r="S220" s="267"/>
      <c r="T220" s="268"/>
      <c r="U220" s="269"/>
      <c r="V220" s="270"/>
      <c r="W220" s="271"/>
      <c r="X220" s="268"/>
      <c r="Y220" s="272"/>
      <c r="Z220" s="273"/>
      <c r="AA220" s="273"/>
      <c r="AB220" s="274"/>
      <c r="AC220" s="217">
        <v>2</v>
      </c>
      <c r="AD220" s="218"/>
      <c r="AE220" s="219"/>
      <c r="AF220" s="219"/>
      <c r="AG220" s="219"/>
      <c r="AH220" s="219"/>
      <c r="AI220" s="220" t="str">
        <f t="shared" si="182"/>
        <v/>
      </c>
      <c r="AJ220" s="221"/>
      <c r="AK220" s="221"/>
      <c r="AL220" s="222" t="str">
        <f t="shared" si="183"/>
        <v/>
      </c>
      <c r="AM220" s="221"/>
      <c r="AN220" s="221"/>
      <c r="AO220" s="221"/>
      <c r="AP220" s="223" t="str">
        <f>IF(ISBLANK(AA219),(IFERROR(IF(AND(AI219="Probabilidad",AI220="Probabilidad"),(AR219-(+AR219*AL220)),IF(AI220="Probabilidad",(T219-(+T219*AL220)),IF(AI220="Impacto",AR219,""))),""))," ")</f>
        <v/>
      </c>
      <c r="AQ220" s="224" t="str">
        <f>IF(ISBLANK(AA219),(IFERROR(IF(AP220="","",IF(AP220&lt;=0.2,"Muy Baja",IF(AP220&lt;=0.4,"Baja",IF(AP220&lt;=0.6,"Media",IF(AP220&lt;=0.8,"Alta","Muy Alta"))))),""))," ")</f>
        <v/>
      </c>
      <c r="AR220" s="223" t="str">
        <f t="shared" si="184"/>
        <v/>
      </c>
      <c r="AS220" s="225" t="str">
        <f t="shared" si="185"/>
        <v/>
      </c>
      <c r="AT220" s="223" t="str">
        <f>IFERROR(IF(AND(AI219="Impacto",AI220="Impacto"),(AT219-(+AT219*AL220)),IF(AI220="Impacto",(X219-(+X219*AL220)),IF(AI220="Probabilidad",AT219,""))),"")</f>
        <v/>
      </c>
      <c r="AU220" s="226" t="str">
        <f t="shared" si="186"/>
        <v/>
      </c>
      <c r="AV220" s="273"/>
      <c r="AW220" s="275"/>
      <c r="AX220" s="274"/>
      <c r="AY220" s="261"/>
      <c r="AZ220" s="228"/>
      <c r="BA220" s="229"/>
      <c r="BB220" s="216"/>
      <c r="BC220" s="216"/>
      <c r="BD220" s="230"/>
      <c r="BE220" s="230"/>
      <c r="BF220" s="230"/>
      <c r="BG220" s="227"/>
      <c r="BH220" s="276"/>
      <c r="BI220" s="216"/>
      <c r="BJ220" s="216"/>
      <c r="BK220" s="216"/>
      <c r="BL220" s="216"/>
      <c r="BM220" s="216"/>
      <c r="BN220" s="216"/>
      <c r="BO220" s="216"/>
      <c r="BP220" s="216"/>
      <c r="BQ220" s="216"/>
      <c r="BR220" s="216"/>
      <c r="BS220" s="216"/>
      <c r="BT220" s="216"/>
      <c r="BU220" s="216"/>
      <c r="BV220" s="216"/>
      <c r="BW220" s="216"/>
      <c r="BX220" s="216"/>
      <c r="BY220" s="216"/>
      <c r="BZ220" s="216"/>
      <c r="CA220" s="216"/>
      <c r="CB220" s="216"/>
      <c r="CC220" s="216"/>
      <c r="CD220" s="216"/>
      <c r="CE220" s="216"/>
      <c r="CF220" s="216"/>
      <c r="CG220" s="216"/>
      <c r="CH220" s="216"/>
      <c r="CI220" s="216"/>
      <c r="CJ220" s="216"/>
      <c r="CK220" s="216"/>
      <c r="CL220" s="216"/>
    </row>
    <row r="221" spans="1:90" s="231" customFormat="1" ht="14.5" hidden="1" customHeight="1">
      <c r="A221" s="262"/>
      <c r="B221" s="300"/>
      <c r="C221" s="278"/>
      <c r="D221" s="278"/>
      <c r="E221" s="278"/>
      <c r="F221" s="278"/>
      <c r="G221" s="279"/>
      <c r="H221" s="276"/>
      <c r="I221" s="276"/>
      <c r="J221" s="276"/>
      <c r="K221" s="276"/>
      <c r="L221" s="276"/>
      <c r="M221" s="276"/>
      <c r="N221" s="276"/>
      <c r="O221" s="266"/>
      <c r="P221" s="266"/>
      <c r="Q221" s="266"/>
      <c r="R221" s="266"/>
      <c r="S221" s="267"/>
      <c r="T221" s="268"/>
      <c r="U221" s="269"/>
      <c r="V221" s="270"/>
      <c r="W221" s="271"/>
      <c r="X221" s="268"/>
      <c r="Y221" s="272"/>
      <c r="Z221" s="273"/>
      <c r="AA221" s="273"/>
      <c r="AB221" s="274"/>
      <c r="AC221" s="217">
        <v>3</v>
      </c>
      <c r="AD221" s="218"/>
      <c r="AE221" s="219"/>
      <c r="AF221" s="219"/>
      <c r="AG221" s="219"/>
      <c r="AH221" s="219"/>
      <c r="AI221" s="220" t="str">
        <f t="shared" si="182"/>
        <v/>
      </c>
      <c r="AJ221" s="221"/>
      <c r="AK221" s="221"/>
      <c r="AL221" s="222" t="str">
        <f t="shared" si="183"/>
        <v/>
      </c>
      <c r="AM221" s="221"/>
      <c r="AN221" s="221"/>
      <c r="AO221" s="221"/>
      <c r="AP221" s="223" t="str">
        <f>IF(ISBLANK(AA219),(IFERROR(IF(AND(AI220="Probabilidad",AI221="Probabilidad"),(AR220-(+AR220*AL221)),IF(AND(AI220="Impacto",AI221="Probabilidad"),(AR219-(+AR219*AL221)),IF(AI221="Impacto",AR220,""))),""))," ")</f>
        <v/>
      </c>
      <c r="AQ221" s="224" t="str">
        <f>IF(ISBLANK(AA219),(IFERROR(IF(AP221="","",IF(AP221&lt;=0.2,"Muy Baja",IF(AP221&lt;=0.4,"Baja",IF(AP221&lt;=0.6,"Media",IF(AP221&lt;=0.8,"Alta","Muy Alta"))))),""))," ")</f>
        <v/>
      </c>
      <c r="AR221" s="223" t="str">
        <f t="shared" si="184"/>
        <v/>
      </c>
      <c r="AS221" s="225" t="str">
        <f t="shared" si="185"/>
        <v/>
      </c>
      <c r="AT221" s="223" t="str">
        <f>IFERROR(IF(AND(AI220="Impacto",AI221="Impacto"),(AT220-(+AT220*AL221)),IF(AND(AI220="Probabilidad",AI221="Impacto"),(AT219-(+AT219*AL221)),IF(AI221="Probabilidad",AT220,""))),"")</f>
        <v/>
      </c>
      <c r="AU221" s="226" t="str">
        <f t="shared" si="186"/>
        <v/>
      </c>
      <c r="AV221" s="273"/>
      <c r="AW221" s="275"/>
      <c r="AX221" s="274"/>
      <c r="AY221" s="261"/>
      <c r="AZ221" s="228"/>
      <c r="BA221" s="229"/>
      <c r="BB221" s="216"/>
      <c r="BC221" s="216"/>
      <c r="BD221" s="230"/>
      <c r="BE221" s="230"/>
      <c r="BF221" s="230"/>
      <c r="BG221" s="227"/>
      <c r="BH221" s="276"/>
      <c r="BI221" s="216"/>
      <c r="BJ221" s="216"/>
      <c r="BK221" s="216"/>
      <c r="BL221" s="216"/>
      <c r="BM221" s="216"/>
      <c r="BN221" s="216"/>
      <c r="BO221" s="216"/>
      <c r="BP221" s="216"/>
      <c r="BQ221" s="216"/>
      <c r="BR221" s="216"/>
      <c r="BS221" s="216"/>
      <c r="BT221" s="216"/>
      <c r="BU221" s="216"/>
      <c r="BV221" s="216"/>
      <c r="BW221" s="216"/>
      <c r="BX221" s="216"/>
      <c r="BY221" s="216"/>
      <c r="BZ221" s="216"/>
      <c r="CA221" s="216"/>
      <c r="CB221" s="216"/>
      <c r="CC221" s="216"/>
      <c r="CD221" s="216"/>
      <c r="CE221" s="216"/>
      <c r="CF221" s="216"/>
      <c r="CG221" s="216"/>
      <c r="CH221" s="216"/>
      <c r="CI221" s="216"/>
      <c r="CJ221" s="216"/>
      <c r="CK221" s="216"/>
      <c r="CL221" s="216"/>
    </row>
    <row r="222" spans="1:90" s="231" customFormat="1" ht="14.5" hidden="1" customHeight="1">
      <c r="A222" s="262"/>
      <c r="B222" s="300"/>
      <c r="C222" s="278"/>
      <c r="D222" s="278"/>
      <c r="E222" s="278"/>
      <c r="F222" s="278"/>
      <c r="G222" s="279"/>
      <c r="H222" s="276"/>
      <c r="I222" s="276"/>
      <c r="J222" s="276"/>
      <c r="K222" s="276"/>
      <c r="L222" s="276"/>
      <c r="M222" s="276"/>
      <c r="N222" s="276"/>
      <c r="O222" s="266"/>
      <c r="P222" s="266"/>
      <c r="Q222" s="266"/>
      <c r="R222" s="266"/>
      <c r="S222" s="267"/>
      <c r="T222" s="268"/>
      <c r="U222" s="269"/>
      <c r="V222" s="270"/>
      <c r="W222" s="271"/>
      <c r="X222" s="268"/>
      <c r="Y222" s="272"/>
      <c r="Z222" s="273"/>
      <c r="AA222" s="273"/>
      <c r="AB222" s="274"/>
      <c r="AC222" s="217">
        <v>4</v>
      </c>
      <c r="AD222" s="218"/>
      <c r="AE222" s="219"/>
      <c r="AF222" s="219"/>
      <c r="AG222" s="219"/>
      <c r="AH222" s="219"/>
      <c r="AI222" s="220" t="str">
        <f t="shared" si="182"/>
        <v/>
      </c>
      <c r="AJ222" s="221"/>
      <c r="AK222" s="221"/>
      <c r="AL222" s="222" t="str">
        <f t="shared" si="183"/>
        <v/>
      </c>
      <c r="AM222" s="221"/>
      <c r="AN222" s="221"/>
      <c r="AO222" s="221"/>
      <c r="AP222" s="223" t="str">
        <f>IF(ISBLANK(AA219),(IFERROR(IF(AND(AI221="Probabilidad",AI222="Probabilidad"),(AR221-(+AR221*AL222)),IF(AND(AI221="Impacto",AI222="Probabilidad"),(AR220-(+AR220*AL222)),IF(AI222="Impacto",AR221,""))),""))," ")</f>
        <v/>
      </c>
      <c r="AQ222" s="224" t="str">
        <f>IF(ISBLANK(AA219),(IFERROR(IF(AP222="","",IF(AP222&lt;=0.2,"Muy Baja",IF(AP222&lt;=0.4,"Baja",IF(AP222&lt;=0.6,"Media",IF(AP222&lt;=0.8,"Alta","Muy Alta"))))),""))," ")</f>
        <v/>
      </c>
      <c r="AR222" s="223" t="str">
        <f t="shared" si="184"/>
        <v/>
      </c>
      <c r="AS222" s="225" t="str">
        <f t="shared" si="185"/>
        <v/>
      </c>
      <c r="AT222" s="223" t="str">
        <f>IFERROR(IF(AND(AI221="Impacto",AI222="Impacto"),(AT221-(+AT221*AL222)),IF(AND(AI221="Probabilidad",AI222="Impacto"),(AT220-(+AT220*AL222)),IF(AI222="Probabilidad",AT221,""))),"")</f>
        <v/>
      </c>
      <c r="AU222" s="226" t="str">
        <f t="shared" si="186"/>
        <v/>
      </c>
      <c r="AV222" s="273"/>
      <c r="AW222" s="275"/>
      <c r="AX222" s="274"/>
      <c r="AY222" s="261"/>
      <c r="AZ222" s="228"/>
      <c r="BA222" s="229"/>
      <c r="BB222" s="216"/>
      <c r="BC222" s="216"/>
      <c r="BD222" s="230"/>
      <c r="BE222" s="230"/>
      <c r="BF222" s="230"/>
      <c r="BG222" s="227"/>
      <c r="BH222" s="276"/>
      <c r="BI222" s="216"/>
      <c r="BJ222" s="216"/>
      <c r="BK222" s="216"/>
      <c r="BL222" s="216"/>
      <c r="BM222" s="216"/>
      <c r="BN222" s="216"/>
      <c r="BO222" s="216"/>
      <c r="BP222" s="216"/>
      <c r="BQ222" s="216"/>
      <c r="BR222" s="216"/>
      <c r="BS222" s="216"/>
      <c r="BT222" s="216"/>
      <c r="BU222" s="216"/>
      <c r="BV222" s="216"/>
      <c r="BW222" s="216"/>
      <c r="BX222" s="216"/>
      <c r="BY222" s="216"/>
      <c r="BZ222" s="216"/>
      <c r="CA222" s="216"/>
      <c r="CB222" s="216"/>
      <c r="CC222" s="216"/>
      <c r="CD222" s="216"/>
      <c r="CE222" s="216"/>
      <c r="CF222" s="216"/>
      <c r="CG222" s="216"/>
      <c r="CH222" s="216"/>
      <c r="CI222" s="216"/>
      <c r="CJ222" s="216"/>
      <c r="CK222" s="216"/>
      <c r="CL222" s="216"/>
    </row>
    <row r="223" spans="1:90" s="231" customFormat="1" ht="14.5" hidden="1" customHeight="1">
      <c r="A223" s="262"/>
      <c r="B223" s="300"/>
      <c r="C223" s="278"/>
      <c r="D223" s="278"/>
      <c r="E223" s="278"/>
      <c r="F223" s="278"/>
      <c r="G223" s="279"/>
      <c r="H223" s="276"/>
      <c r="I223" s="276"/>
      <c r="J223" s="276"/>
      <c r="K223" s="276"/>
      <c r="L223" s="276"/>
      <c r="M223" s="276"/>
      <c r="N223" s="276"/>
      <c r="O223" s="266"/>
      <c r="P223" s="266"/>
      <c r="Q223" s="266"/>
      <c r="R223" s="266"/>
      <c r="S223" s="267"/>
      <c r="T223" s="268"/>
      <c r="U223" s="269"/>
      <c r="V223" s="270"/>
      <c r="W223" s="271"/>
      <c r="X223" s="268"/>
      <c r="Y223" s="272"/>
      <c r="Z223" s="273"/>
      <c r="AA223" s="273"/>
      <c r="AB223" s="274"/>
      <c r="AC223" s="217">
        <v>5</v>
      </c>
      <c r="AD223" s="218"/>
      <c r="AE223" s="219"/>
      <c r="AF223" s="219"/>
      <c r="AG223" s="219"/>
      <c r="AH223" s="219"/>
      <c r="AI223" s="220" t="str">
        <f t="shared" si="182"/>
        <v/>
      </c>
      <c r="AJ223" s="221"/>
      <c r="AK223" s="221"/>
      <c r="AL223" s="222" t="str">
        <f t="shared" si="183"/>
        <v/>
      </c>
      <c r="AM223" s="221"/>
      <c r="AN223" s="221"/>
      <c r="AO223" s="221"/>
      <c r="AP223" s="223" t="str">
        <f>IF(ISBLANK(AA219),(IFERROR(IF(AND(AI222="Probabilidad",AI223="Probabilidad"),(AR222-(+AR222*AL223)),IF(AND(AI222="Impacto",AI223="Probabilidad"),(AR221-(+AR221*AL223)),IF(AI223="Impacto",AR222,""))),""))," ")</f>
        <v/>
      </c>
      <c r="AQ223" s="224" t="str">
        <f>IF(ISBLANK(AA219),(IFERROR(IF(AP223="","",IF(AP223&lt;=0.2,"Muy Baja",IF(AP223&lt;=0.4,"Baja",IF(AP223&lt;=0.6,"Media",IF(AP223&lt;=0.8,"Alta","Muy Alta"))))),""))," ")</f>
        <v/>
      </c>
      <c r="AR223" s="223" t="str">
        <f t="shared" si="184"/>
        <v/>
      </c>
      <c r="AS223" s="225" t="str">
        <f t="shared" si="185"/>
        <v/>
      </c>
      <c r="AT223" s="223" t="str">
        <f>IFERROR(IF(AND(AI222="Impacto",AI223="Impacto"),(AT222-(+AT222*AL223)),IF(AND(AI222="Probabilidad",AI223="Impacto"),(AT221-(+AT221*AL223)),IF(AI223="Probabilidad",AT222,""))),"")</f>
        <v/>
      </c>
      <c r="AU223" s="226" t="str">
        <f t="shared" si="186"/>
        <v/>
      </c>
      <c r="AV223" s="273"/>
      <c r="AW223" s="275"/>
      <c r="AX223" s="274"/>
      <c r="AY223" s="261"/>
      <c r="AZ223" s="228"/>
      <c r="BA223" s="229"/>
      <c r="BB223" s="216"/>
      <c r="BC223" s="216"/>
      <c r="BD223" s="230"/>
      <c r="BE223" s="230"/>
      <c r="BF223" s="230"/>
      <c r="BG223" s="227"/>
      <c r="BH223" s="276"/>
      <c r="BI223" s="216"/>
      <c r="BJ223" s="216"/>
      <c r="BK223" s="216"/>
      <c r="BL223" s="216"/>
      <c r="BM223" s="216"/>
      <c r="BN223" s="216"/>
      <c r="BO223" s="216"/>
      <c r="BP223" s="216"/>
      <c r="BQ223" s="216"/>
      <c r="BR223" s="216"/>
      <c r="BS223" s="216"/>
      <c r="BT223" s="216"/>
      <c r="BU223" s="216"/>
      <c r="BV223" s="216"/>
      <c r="BW223" s="216"/>
      <c r="BX223" s="216"/>
      <c r="BY223" s="216"/>
      <c r="BZ223" s="216"/>
      <c r="CA223" s="216"/>
      <c r="CB223" s="216"/>
      <c r="CC223" s="216"/>
      <c r="CD223" s="216"/>
      <c r="CE223" s="216"/>
      <c r="CF223" s="216"/>
      <c r="CG223" s="216"/>
      <c r="CH223" s="216"/>
      <c r="CI223" s="216"/>
      <c r="CJ223" s="216"/>
      <c r="CK223" s="216"/>
      <c r="CL223" s="216"/>
    </row>
    <row r="224" spans="1:90" s="231" customFormat="1" ht="14.5" hidden="1" customHeight="1">
      <c r="A224" s="262"/>
      <c r="B224" s="300"/>
      <c r="C224" s="278"/>
      <c r="D224" s="278"/>
      <c r="E224" s="278"/>
      <c r="F224" s="278"/>
      <c r="G224" s="279"/>
      <c r="H224" s="276"/>
      <c r="I224" s="276"/>
      <c r="J224" s="276"/>
      <c r="K224" s="276"/>
      <c r="L224" s="276"/>
      <c r="M224" s="276"/>
      <c r="N224" s="276"/>
      <c r="O224" s="266"/>
      <c r="P224" s="266"/>
      <c r="Q224" s="266"/>
      <c r="R224" s="266"/>
      <c r="S224" s="267"/>
      <c r="T224" s="268"/>
      <c r="U224" s="269"/>
      <c r="V224" s="270"/>
      <c r="W224" s="271"/>
      <c r="X224" s="268"/>
      <c r="Y224" s="272"/>
      <c r="Z224" s="273"/>
      <c r="AA224" s="273"/>
      <c r="AB224" s="274"/>
      <c r="AC224" s="217">
        <v>6</v>
      </c>
      <c r="AD224" s="218"/>
      <c r="AE224" s="219"/>
      <c r="AF224" s="219"/>
      <c r="AG224" s="219"/>
      <c r="AH224" s="219"/>
      <c r="AI224" s="220" t="str">
        <f t="shared" si="182"/>
        <v/>
      </c>
      <c r="AJ224" s="221"/>
      <c r="AK224" s="221"/>
      <c r="AL224" s="222" t="str">
        <f t="shared" si="183"/>
        <v/>
      </c>
      <c r="AM224" s="221"/>
      <c r="AN224" s="221"/>
      <c r="AO224" s="221"/>
      <c r="AP224" s="223" t="str">
        <f>IF(ISBLANK(AA219),(IFERROR(IF(AND(AI222="Probabilidad",AI224="Probabilidad"),(AR222-(+AR222*AL224)),IF(AND(AI222="Impacto",AI224="Probabilidad"),(AR221-(+AR221*AL224)),IF(AI224="Impacto",AR222,""))),""))," ")</f>
        <v/>
      </c>
      <c r="AQ224" s="224" t="str">
        <f>IF(ISBLANK(AA219),(IFERROR(IF(AP224="","",IF(AP224&lt;=0.2,"Muy Baja",IF(AP224&lt;=0.4,"Baja",IF(AP224&lt;=0.6,"Media",IF(AP224&lt;=0.8,"Alta","Muy Alta"))))),"")), " ")</f>
        <v/>
      </c>
      <c r="AR224" s="223" t="str">
        <f t="shared" si="184"/>
        <v/>
      </c>
      <c r="AS224" s="225" t="str">
        <f t="shared" si="185"/>
        <v/>
      </c>
      <c r="AT224" s="223" t="str">
        <f>IFERROR(IF(AND(AI223="Impacto",AI224="Impacto"),(AT222-(+AT223*AL224)),IF(AND(AI222="Probabilidad",AI224="Impacto"),(AT221-(+AT221*AL224)),IF(AI224="Probabilidad",AT222,""))),"")</f>
        <v/>
      </c>
      <c r="AU224" s="226" t="str">
        <f t="shared" si="186"/>
        <v/>
      </c>
      <c r="AV224" s="273"/>
      <c r="AW224" s="275"/>
      <c r="AX224" s="274"/>
      <c r="AY224" s="261"/>
      <c r="AZ224" s="228"/>
      <c r="BA224" s="229"/>
      <c r="BB224" s="216"/>
      <c r="BC224" s="216"/>
      <c r="BD224" s="230"/>
      <c r="BE224" s="230"/>
      <c r="BF224" s="230"/>
      <c r="BG224" s="227"/>
      <c r="BH224" s="276"/>
      <c r="BI224" s="216"/>
      <c r="BJ224" s="216"/>
      <c r="BK224" s="216"/>
      <c r="BL224" s="216"/>
      <c r="BM224" s="216"/>
      <c r="BN224" s="216"/>
      <c r="BO224" s="216"/>
      <c r="BP224" s="216"/>
      <c r="BQ224" s="216"/>
      <c r="BR224" s="216"/>
      <c r="BS224" s="216"/>
      <c r="BT224" s="216"/>
      <c r="BU224" s="216"/>
      <c r="BV224" s="216"/>
      <c r="BW224" s="216"/>
      <c r="BX224" s="216"/>
      <c r="BY224" s="216"/>
      <c r="BZ224" s="216"/>
      <c r="CA224" s="216"/>
      <c r="CB224" s="216"/>
      <c r="CC224" s="216"/>
      <c r="CD224" s="216"/>
      <c r="CE224" s="216"/>
      <c r="CF224" s="216"/>
      <c r="CG224" s="216"/>
      <c r="CH224" s="216"/>
      <c r="CI224" s="216"/>
      <c r="CJ224" s="216"/>
      <c r="CK224" s="216"/>
      <c r="CL224" s="216"/>
    </row>
    <row r="225" spans="1:90" s="231" customFormat="1" ht="145" hidden="1" customHeight="1">
      <c r="A225" s="262">
        <v>37</v>
      </c>
      <c r="B225" s="300" t="s">
        <v>1072</v>
      </c>
      <c r="C225" s="278" t="s">
        <v>1073</v>
      </c>
      <c r="D225" s="278"/>
      <c r="E225" s="278"/>
      <c r="F225" s="278" t="s">
        <v>1484</v>
      </c>
      <c r="G225" s="279" t="str">
        <f t="shared" si="154"/>
        <v>Posibilidad de afectación Económica y Reputacional por Falta de programación por parte de las dependencias para entregar la solicitud de Registro Presupuestal con suficiente tiempo dentro del horario laboral. debido a la demora en la entrega de solicitudes y/o  documentos que soportan la expedición de los Registros Presupuestales</v>
      </c>
      <c r="H225" s="276" t="s">
        <v>1097</v>
      </c>
      <c r="I225" s="276" t="s">
        <v>1296</v>
      </c>
      <c r="J225" s="276" t="s">
        <v>1304</v>
      </c>
      <c r="K225" s="276" t="str">
        <f t="shared" ref="K225" si="218">CONCATENATE("Posibilidad de afectación"," ",H225," por ",I225," ",J225)</f>
        <v>Posibilidad de afectación Económica y Reputacional por Falta de programación por parte de las dependencias para entregar la solicitud de Registro Presupuestal con suficiente tiempo dentro del horario laboral. debido a la demora en la entrega de solicitudes y/o  documentos que soportan la expedición de los Registros Presupuestales</v>
      </c>
      <c r="L225" s="276" t="s">
        <v>101</v>
      </c>
      <c r="M225" s="276" t="s">
        <v>809</v>
      </c>
      <c r="N225" s="276">
        <v>80</v>
      </c>
      <c r="O225" s="266"/>
      <c r="P225" s="266"/>
      <c r="Q225" s="266"/>
      <c r="R225" s="266"/>
      <c r="S225" s="267" t="str">
        <f t="shared" ref="S225" si="219">IF(ISBLANK(Z225),(IF(N225&lt;=0,"",IF(N225&lt;=2,"Muy Baja",IF(N225&lt;=24,"Baja",IF(N225&lt;=500,"Media",IF(N225&lt;=5000,"Alta","Muy Alta"))))))," ")</f>
        <v>Media</v>
      </c>
      <c r="T225" s="268">
        <f t="shared" ref="T225" si="220">IF(ISBLANK(Z225),(IF(S225="","",IF(S225="Muy Baja",20%,IF(S225="Baja",40%,IF(S225="Media",60%,IF(S225="Alta",80%,IF(S225="Muy Alta",100%,0)))))))," ")</f>
        <v>0.6</v>
      </c>
      <c r="U225" s="269" t="s">
        <v>286</v>
      </c>
      <c r="V225" s="270" t="str">
        <f>IF(U225&gt;0,IF(NOT(ISERROR(MATCH(U225,'Listados Datos'!$N$3:$N$4,0))),'Listados Datos'!$N$6&amp;"Por favor no seleccionar este criterios de impacto (Afectación Económica o presupuestal y/o Pérdida Reputacional)",'Listados Datos'!$N$7),"")</f>
        <v>✔</v>
      </c>
      <c r="W225" s="271" t="str">
        <f>IF(OR(U225='Listados Datos'!$R$3,U225='Listados Datos'!$S$3),"Leve",IF(OR(U225='Listados Datos'!$R$4,U225='Listados Datos'!$S$4),"Menor",IF(OR(U225='Listados Datos'!$R$5,U225='Listados Datos'!$S$5),"Moderado",IF(OR(U225='Listados Datos'!$R$6,U225='Listados Datos'!$S$6),"Mayor",IF(OR(U225='Listados Datos'!$R$7,U225='Listados Datos'!$S$7),"Catastrófico","")))))</f>
        <v>Moderado</v>
      </c>
      <c r="X225" s="268">
        <f>IF(W225="","",IF(W225="Leve",20%,IF(W225="Menor",40%,IF(W225="Moderado",60%,IF(W225="Mayor",80%,IF(W225="Catastrófico",100%,0))))))</f>
        <v>0.6</v>
      </c>
      <c r="Y225" s="272" t="str">
        <f>IF(OR(AND(S225="Muy Baja",W225="Leve"),AND(S225="Muy Baja",W225="Menor"),AND(S225="Baja",W225="Leve")),"Bajo",IF(OR(AND(S225="Muy baja",W225="Moderado"),AND(S225="Baja",W225="Menor"),AND(S225="Baja",W225="Moderado"),AND(S225="Media",W225="Leve"),AND(S225="Media",W225="Menor"),AND(S225="Media",W225="Moderado"),AND(S225="Alta",W225="Leve"),AND(S225="Alta",W225="Menor")),"Moderado",IF(OR(AND(S225="Muy Baja",W225="Mayor"),AND(S225="Baja",W225="Mayor"),AND(S225="Media",W225="Mayor"),AND(S225="Alta",W225="Moderado"),AND(S225="Alta",W225="Mayor"),AND(S225="Muy Alta",W225="Leve"),AND(S225="Muy Alta",W225="Menor"),AND(S225="Muy Alta",W225="Moderado"),AND(S225="Muy Alta",W225="Mayor")),"Alto",IF(OR(AND(S225="Muy Baja",W225="Catastrófico"),AND(S225="Baja",W225="Catastrófico"),AND(S225="Media",W225="Catastrófico"),AND(S225="Alta",W225="Catastrófico"),AND(S225="Muy Alta",W225="Catastrófico")),"Extremo",""))))</f>
        <v>Moderado</v>
      </c>
      <c r="Z225" s="273"/>
      <c r="AA225" s="273"/>
      <c r="AB225" s="274" t="str">
        <f t="shared" ref="AB225" si="221">IF(AND(Z225="Rara Vez",AA225="Insignificante"),("BAJA"),IF(AND(Z225="Rara Vez",AA225="Menor"),("BAJA"),IF(AND(Z225="Rara Vez",AA225="Moderado"),("MODERADA"),IF(AND(Z225="Rara Vez",AA225="Mayor"),("ALTA"),IF(AND(Z225="Improbable",AA225="Insignificante"),("BAJA"),IF(AND(Z225="Improbable",AA225="Menor"),("BAJA"),IF(AND(Z225="Improbable",AA225="Moderado"),("MODERADA"),IF(AND(Z225="Improbable",AA225="Mayor"),("ALTA"),IF(AND(Z225="Posible",AA225="Insignificante"),("BAJA"),IF(AND(Z225="Posible",AA225="Menor"),("MODERADA"),IF(AND(Z225="Posible",AA225="Moderado"),("ALTA"),IF(AND(Z225="Posible",AA225="Mayor"),("EXTREMA"),IF(AND(Z225="Probable",AA225="Insignificante"),("MODERADA"),IF(AND(Z225="Probable",AA225="Menor"),("ALTA"),IF(AND(Z225="Probable",AA225="Moderado"),("ALTA"),IF(AND(Z225="Probable",AA225="Mayor"),("EXTREMA"),IF(AND(Z225="Casi Seguro",AA225="Insignificante"),("ALTA"),IF(AND(Z225="Casi Seguro",AA225="Menor"),("ALTA"),IF(AND(Z225="Casi Seguro",AA225="Moderado"),("EXTREMA"),IF(AND(Z225="Casi Seguro",AA225="Mayor"),("EXTREMA"),IF(AA225="Catastrófico","EXTREMA","VALORAR")))))))))))))))))))))</f>
        <v>VALORAR</v>
      </c>
      <c r="AC225" s="217">
        <v>1</v>
      </c>
      <c r="AD225" s="218"/>
      <c r="AE225" s="219" t="s">
        <v>1312</v>
      </c>
      <c r="AF225" s="219" t="s">
        <v>1142</v>
      </c>
      <c r="AG225" s="219" t="s">
        <v>936</v>
      </c>
      <c r="AH225" s="219"/>
      <c r="AI225" s="220" t="str">
        <f t="shared" si="182"/>
        <v>Probabilidad</v>
      </c>
      <c r="AJ225" s="221" t="s">
        <v>292</v>
      </c>
      <c r="AK225" s="221" t="s">
        <v>297</v>
      </c>
      <c r="AL225" s="222" t="str">
        <f t="shared" si="183"/>
        <v>40%</v>
      </c>
      <c r="AM225" s="221" t="s">
        <v>301</v>
      </c>
      <c r="AN225" s="221" t="s">
        <v>305</v>
      </c>
      <c r="AO225" s="221" t="s">
        <v>308</v>
      </c>
      <c r="AP225" s="223">
        <f>IF(ISBLANK(AA225),(IFERROR(IF(AI225="Probabilidad",(T225-(+T225*AL225)),IF(AI225="Impacto",T225,"")),""))," ")</f>
        <v>0.36</v>
      </c>
      <c r="AQ225" s="224" t="str">
        <f>IF(ISBLANK(AA225), (IFERROR(IF(AP225="","",IF(AP225&lt;=0.2,"Muy Baja",IF(AP225&lt;=0.4,"Baja",IF(AP225&lt;=0.6,"Media",IF(AP225&lt;=0.8,"Alta","Muy Alta"))))),""))," ")</f>
        <v>Baja</v>
      </c>
      <c r="AR225" s="223">
        <f t="shared" si="184"/>
        <v>0.36</v>
      </c>
      <c r="AS225" s="225" t="str">
        <f t="shared" si="185"/>
        <v>Moderado</v>
      </c>
      <c r="AT225" s="223">
        <f>IFERROR(IF(AI225="Impacto",(X225-(+X225*AL225)),IF(AI225="Probabilidad",X225,"")),"")</f>
        <v>0.6</v>
      </c>
      <c r="AU225" s="226" t="str">
        <f t="shared" si="186"/>
        <v>Moderado</v>
      </c>
      <c r="AV225" s="273"/>
      <c r="AW225" s="275" t="str">
        <f>IF(ISBLANK(AA225), " ", AA225)</f>
        <v xml:space="preserve"> </v>
      </c>
      <c r="AX225" s="274" t="str">
        <f t="shared" ref="AX225" si="222">IF(AND(AV225="Rara Vez",AW225="Insignificante"),("BAJA"),IF(AND(AV225="Rara Vez",AW225="Menor"),("BAJA"),IF(AND(AV225="Rara Vez",AW225="Moderado"),("MODERADA"),IF(AND(AV225="Rara Vez",AW225="Mayor"),("ALTA"),IF(AND(AV225="Improbable",AW225="Insignificante"),("BAJA"),IF(AND(AV225="Improbable",AW225="Menor"),("BAJA"),IF(AND(AV225="Improbable",AW225="Moderado"),("MODERADA"),IF(AND(AV225="Improbable",AW225="Mayor"),("ALTA"),IF(AND(AV225="Posible",AW225="Insignificante"),("BAJA"),IF(AND(AV225="Posible",AW225="Menor"),("MODERADA"),IF(AND(AV225="Posible",AW225="Moderado"),("ALTA"),IF(AND(AV225="Posible",AW225="Mayor"),("EXTREMA"),IF(AND(AV225="Probable",AW225="Insignificante"),("MODERADA"),IF(AND(AV225="Probable",AW225="Menor"),("ALTA"),IF(AND(AV225="Probable",AW225="Moderado"),("ALTA"),IF(AND(AV225="Probable",AW225="Mayor"),("EXTREMA"),IF(AND(AV225="Casi Seguro",AW225="Insignificante"),("ALTA"),IF(AND(AV225="Casi Seguro",AW225="Menor"),("ALTA"),IF(AND(AV225="Casi Seguro",AW225="Moderado"),("EXTREMA"),IF(AND(AV225="Casi Seguro",AW225="Mayor"),("EXTREMA"),IF(AW225="Catastrófico","EXTREMA","VALORAR")))))))))))))))))))))</f>
        <v>VALORAR</v>
      </c>
      <c r="AY225" s="261" t="s">
        <v>314</v>
      </c>
      <c r="AZ225" s="228"/>
      <c r="BA225" s="229"/>
      <c r="BB225" s="216"/>
      <c r="BC225" s="216"/>
      <c r="BD225" s="230"/>
      <c r="BE225" s="230"/>
      <c r="BF225" s="230"/>
      <c r="BG225" s="227"/>
      <c r="BH225" s="276"/>
      <c r="BI225" s="216"/>
      <c r="BJ225" s="216"/>
      <c r="BK225" s="216"/>
      <c r="BL225" s="216"/>
      <c r="BM225" s="216"/>
      <c r="BN225" s="216"/>
      <c r="BO225" s="216"/>
      <c r="BP225" s="216"/>
      <c r="BQ225" s="216"/>
      <c r="BR225" s="216"/>
      <c r="BS225" s="216"/>
      <c r="BT225" s="216"/>
      <c r="BU225" s="216"/>
      <c r="BV225" s="216"/>
      <c r="BW225" s="216"/>
      <c r="BX225" s="216"/>
      <c r="BY225" s="216"/>
      <c r="BZ225" s="216"/>
      <c r="CA225" s="216"/>
      <c r="CB225" s="216"/>
      <c r="CC225" s="216"/>
      <c r="CD225" s="216"/>
      <c r="CE225" s="216"/>
      <c r="CF225" s="216"/>
      <c r="CG225" s="216"/>
      <c r="CH225" s="216"/>
      <c r="CI225" s="216"/>
      <c r="CJ225" s="216"/>
      <c r="CK225" s="216"/>
      <c r="CL225" s="216"/>
    </row>
    <row r="226" spans="1:90" s="231" customFormat="1" ht="14.5" hidden="1" customHeight="1">
      <c r="A226" s="262"/>
      <c r="B226" s="300"/>
      <c r="C226" s="278"/>
      <c r="D226" s="278"/>
      <c r="E226" s="278"/>
      <c r="F226" s="278"/>
      <c r="G226" s="279"/>
      <c r="H226" s="276"/>
      <c r="I226" s="276"/>
      <c r="J226" s="276"/>
      <c r="K226" s="276"/>
      <c r="L226" s="276"/>
      <c r="M226" s="276"/>
      <c r="N226" s="276"/>
      <c r="O226" s="266"/>
      <c r="P226" s="266"/>
      <c r="Q226" s="266"/>
      <c r="R226" s="266"/>
      <c r="S226" s="267"/>
      <c r="T226" s="268"/>
      <c r="U226" s="269"/>
      <c r="V226" s="270"/>
      <c r="W226" s="271"/>
      <c r="X226" s="268"/>
      <c r="Y226" s="272"/>
      <c r="Z226" s="273"/>
      <c r="AA226" s="273"/>
      <c r="AB226" s="274"/>
      <c r="AC226" s="217">
        <v>2</v>
      </c>
      <c r="AD226" s="218"/>
      <c r="AE226" s="219"/>
      <c r="AF226" s="219"/>
      <c r="AG226" s="219"/>
      <c r="AH226" s="219"/>
      <c r="AI226" s="220" t="str">
        <f t="shared" si="182"/>
        <v/>
      </c>
      <c r="AJ226" s="221"/>
      <c r="AK226" s="221"/>
      <c r="AL226" s="222" t="str">
        <f t="shared" si="183"/>
        <v/>
      </c>
      <c r="AM226" s="221"/>
      <c r="AN226" s="221"/>
      <c r="AO226" s="221"/>
      <c r="AP226" s="223" t="str">
        <f>IF(ISBLANK(AA225),(IFERROR(IF(AND(AI225="Probabilidad",AI226="Probabilidad"),(AR225-(+AR225*AL226)),IF(AI226="Probabilidad",(T225-(+T225*AL226)),IF(AI226="Impacto",AR225,""))),""))," ")</f>
        <v/>
      </c>
      <c r="AQ226" s="224" t="str">
        <f>IF(ISBLANK(AA225),(IFERROR(IF(AP226="","",IF(AP226&lt;=0.2,"Muy Baja",IF(AP226&lt;=0.4,"Baja",IF(AP226&lt;=0.6,"Media",IF(AP226&lt;=0.8,"Alta","Muy Alta"))))),""))," ")</f>
        <v/>
      </c>
      <c r="AR226" s="223" t="str">
        <f t="shared" si="184"/>
        <v/>
      </c>
      <c r="AS226" s="225" t="str">
        <f t="shared" si="185"/>
        <v/>
      </c>
      <c r="AT226" s="223" t="str">
        <f>IFERROR(IF(AND(AI225="Impacto",AI226="Impacto"),(AT225-(+AT225*AL226)),IF(AI226="Impacto",(X225-(+X225*AL226)),IF(AI226="Probabilidad",AT225,""))),"")</f>
        <v/>
      </c>
      <c r="AU226" s="226" t="str">
        <f t="shared" si="186"/>
        <v/>
      </c>
      <c r="AV226" s="273"/>
      <c r="AW226" s="275"/>
      <c r="AX226" s="274"/>
      <c r="AY226" s="261"/>
      <c r="AZ226" s="228"/>
      <c r="BA226" s="229"/>
      <c r="BB226" s="216"/>
      <c r="BC226" s="216"/>
      <c r="BD226" s="230"/>
      <c r="BE226" s="230"/>
      <c r="BF226" s="230"/>
      <c r="BG226" s="227"/>
      <c r="BH226" s="276"/>
      <c r="BI226" s="216"/>
      <c r="BJ226" s="216"/>
      <c r="BK226" s="216"/>
      <c r="BL226" s="216"/>
      <c r="BM226" s="216"/>
      <c r="BN226" s="216"/>
      <c r="BO226" s="216"/>
      <c r="BP226" s="216"/>
      <c r="BQ226" s="216"/>
      <c r="BR226" s="216"/>
      <c r="BS226" s="216"/>
      <c r="BT226" s="216"/>
      <c r="BU226" s="216"/>
      <c r="BV226" s="216"/>
      <c r="BW226" s="216"/>
      <c r="BX226" s="216"/>
      <c r="BY226" s="216"/>
      <c r="BZ226" s="216"/>
      <c r="CA226" s="216"/>
      <c r="CB226" s="216"/>
      <c r="CC226" s="216"/>
      <c r="CD226" s="216"/>
      <c r="CE226" s="216"/>
      <c r="CF226" s="216"/>
      <c r="CG226" s="216"/>
      <c r="CH226" s="216"/>
      <c r="CI226" s="216"/>
      <c r="CJ226" s="216"/>
      <c r="CK226" s="216"/>
      <c r="CL226" s="216"/>
    </row>
    <row r="227" spans="1:90" s="231" customFormat="1" ht="14.5" hidden="1" customHeight="1">
      <c r="A227" s="262"/>
      <c r="B227" s="300"/>
      <c r="C227" s="278"/>
      <c r="D227" s="278"/>
      <c r="E227" s="278"/>
      <c r="F227" s="278"/>
      <c r="G227" s="279"/>
      <c r="H227" s="276"/>
      <c r="I227" s="276"/>
      <c r="J227" s="276"/>
      <c r="K227" s="276"/>
      <c r="L227" s="276"/>
      <c r="M227" s="276"/>
      <c r="N227" s="276"/>
      <c r="O227" s="266"/>
      <c r="P227" s="266"/>
      <c r="Q227" s="266"/>
      <c r="R227" s="266"/>
      <c r="S227" s="267"/>
      <c r="T227" s="268"/>
      <c r="U227" s="269"/>
      <c r="V227" s="270"/>
      <c r="W227" s="271"/>
      <c r="X227" s="268"/>
      <c r="Y227" s="272"/>
      <c r="Z227" s="273"/>
      <c r="AA227" s="273"/>
      <c r="AB227" s="274"/>
      <c r="AC227" s="217">
        <v>3</v>
      </c>
      <c r="AD227" s="218"/>
      <c r="AE227" s="219"/>
      <c r="AF227" s="219"/>
      <c r="AG227" s="219"/>
      <c r="AH227" s="219"/>
      <c r="AI227" s="220" t="str">
        <f t="shared" si="182"/>
        <v/>
      </c>
      <c r="AJ227" s="221"/>
      <c r="AK227" s="221"/>
      <c r="AL227" s="222" t="str">
        <f t="shared" si="183"/>
        <v/>
      </c>
      <c r="AM227" s="221"/>
      <c r="AN227" s="221"/>
      <c r="AO227" s="221"/>
      <c r="AP227" s="223" t="str">
        <f>IF(ISBLANK(AA225),(IFERROR(IF(AND(AI226="Probabilidad",AI227="Probabilidad"),(AR226-(+AR226*AL227)),IF(AND(AI226="Impacto",AI227="Probabilidad"),(AR225-(+AR225*AL227)),IF(AI227="Impacto",AR226,""))),""))," ")</f>
        <v/>
      </c>
      <c r="AQ227" s="224" t="str">
        <f>IF(ISBLANK(AA225),(IFERROR(IF(AP227="","",IF(AP227&lt;=0.2,"Muy Baja",IF(AP227&lt;=0.4,"Baja",IF(AP227&lt;=0.6,"Media",IF(AP227&lt;=0.8,"Alta","Muy Alta"))))),""))," ")</f>
        <v/>
      </c>
      <c r="AR227" s="223" t="str">
        <f t="shared" si="184"/>
        <v/>
      </c>
      <c r="AS227" s="225" t="str">
        <f t="shared" si="185"/>
        <v/>
      </c>
      <c r="AT227" s="223" t="str">
        <f>IFERROR(IF(AND(AI226="Impacto",AI227="Impacto"),(AT226-(+AT226*AL227)),IF(AND(AI226="Probabilidad",AI227="Impacto"),(AT225-(+AT225*AL227)),IF(AI227="Probabilidad",AT226,""))),"")</f>
        <v/>
      </c>
      <c r="AU227" s="226" t="str">
        <f t="shared" si="186"/>
        <v/>
      </c>
      <c r="AV227" s="273"/>
      <c r="AW227" s="275"/>
      <c r="AX227" s="274"/>
      <c r="AY227" s="261"/>
      <c r="AZ227" s="228"/>
      <c r="BA227" s="229"/>
      <c r="BB227" s="216"/>
      <c r="BC227" s="216"/>
      <c r="BD227" s="230"/>
      <c r="BE227" s="230"/>
      <c r="BF227" s="230"/>
      <c r="BG227" s="227"/>
      <c r="BH227" s="276"/>
      <c r="BI227" s="216"/>
      <c r="BJ227" s="216"/>
      <c r="BK227" s="216"/>
      <c r="BL227" s="216"/>
      <c r="BM227" s="216"/>
      <c r="BN227" s="216"/>
      <c r="BO227" s="216"/>
      <c r="BP227" s="216"/>
      <c r="BQ227" s="216"/>
      <c r="BR227" s="216"/>
      <c r="BS227" s="216"/>
      <c r="BT227" s="216"/>
      <c r="BU227" s="216"/>
      <c r="BV227" s="216"/>
      <c r="BW227" s="216"/>
      <c r="BX227" s="216"/>
      <c r="BY227" s="216"/>
      <c r="BZ227" s="216"/>
      <c r="CA227" s="216"/>
      <c r="CB227" s="216"/>
      <c r="CC227" s="216"/>
      <c r="CD227" s="216"/>
      <c r="CE227" s="216"/>
      <c r="CF227" s="216"/>
      <c r="CG227" s="216"/>
      <c r="CH227" s="216"/>
      <c r="CI227" s="216"/>
      <c r="CJ227" s="216"/>
      <c r="CK227" s="216"/>
      <c r="CL227" s="216"/>
    </row>
    <row r="228" spans="1:90" s="231" customFormat="1" ht="14.5" hidden="1" customHeight="1">
      <c r="A228" s="262"/>
      <c r="B228" s="300"/>
      <c r="C228" s="278"/>
      <c r="D228" s="278"/>
      <c r="E228" s="278"/>
      <c r="F228" s="278"/>
      <c r="G228" s="279"/>
      <c r="H228" s="276"/>
      <c r="I228" s="276"/>
      <c r="J228" s="276"/>
      <c r="K228" s="276"/>
      <c r="L228" s="276"/>
      <c r="M228" s="276"/>
      <c r="N228" s="276"/>
      <c r="O228" s="266"/>
      <c r="P228" s="266"/>
      <c r="Q228" s="266"/>
      <c r="R228" s="266"/>
      <c r="S228" s="267"/>
      <c r="T228" s="268"/>
      <c r="U228" s="269"/>
      <c r="V228" s="270"/>
      <c r="W228" s="271"/>
      <c r="X228" s="268"/>
      <c r="Y228" s="272"/>
      <c r="Z228" s="273"/>
      <c r="AA228" s="273"/>
      <c r="AB228" s="274"/>
      <c r="AC228" s="217">
        <v>4</v>
      </c>
      <c r="AD228" s="218"/>
      <c r="AE228" s="219"/>
      <c r="AF228" s="219"/>
      <c r="AG228" s="219"/>
      <c r="AH228" s="219"/>
      <c r="AI228" s="220" t="str">
        <f t="shared" si="182"/>
        <v/>
      </c>
      <c r="AJ228" s="221"/>
      <c r="AK228" s="221"/>
      <c r="AL228" s="222" t="str">
        <f t="shared" si="183"/>
        <v/>
      </c>
      <c r="AM228" s="221"/>
      <c r="AN228" s="221"/>
      <c r="AO228" s="221"/>
      <c r="AP228" s="223" t="str">
        <f>IF(ISBLANK(AA225),(IFERROR(IF(AND(AI227="Probabilidad",AI228="Probabilidad"),(AR227-(+AR227*AL228)),IF(AND(AI227="Impacto",AI228="Probabilidad"),(AR226-(+AR226*AL228)),IF(AI228="Impacto",AR227,""))),""))," ")</f>
        <v/>
      </c>
      <c r="AQ228" s="224" t="str">
        <f>IF(ISBLANK(AA225),(IFERROR(IF(AP228="","",IF(AP228&lt;=0.2,"Muy Baja",IF(AP228&lt;=0.4,"Baja",IF(AP228&lt;=0.6,"Media",IF(AP228&lt;=0.8,"Alta","Muy Alta"))))),""))," ")</f>
        <v/>
      </c>
      <c r="AR228" s="223" t="str">
        <f t="shared" si="184"/>
        <v/>
      </c>
      <c r="AS228" s="225" t="str">
        <f t="shared" si="185"/>
        <v/>
      </c>
      <c r="AT228" s="223" t="str">
        <f>IFERROR(IF(AND(AI227="Impacto",AI228="Impacto"),(AT227-(+AT227*AL228)),IF(AND(AI227="Probabilidad",AI228="Impacto"),(AT226-(+AT226*AL228)),IF(AI228="Probabilidad",AT227,""))),"")</f>
        <v/>
      </c>
      <c r="AU228" s="226" t="str">
        <f t="shared" si="186"/>
        <v/>
      </c>
      <c r="AV228" s="273"/>
      <c r="AW228" s="275"/>
      <c r="AX228" s="274"/>
      <c r="AY228" s="261"/>
      <c r="AZ228" s="228"/>
      <c r="BA228" s="229"/>
      <c r="BB228" s="216"/>
      <c r="BC228" s="216"/>
      <c r="BD228" s="230"/>
      <c r="BE228" s="230"/>
      <c r="BF228" s="230"/>
      <c r="BG228" s="227"/>
      <c r="BH228" s="276"/>
      <c r="BI228" s="216"/>
      <c r="BJ228" s="216"/>
      <c r="BK228" s="216"/>
      <c r="BL228" s="216"/>
      <c r="BM228" s="216"/>
      <c r="BN228" s="216"/>
      <c r="BO228" s="216"/>
      <c r="BP228" s="216"/>
      <c r="BQ228" s="216"/>
      <c r="BR228" s="216"/>
      <c r="BS228" s="216"/>
      <c r="BT228" s="216"/>
      <c r="BU228" s="216"/>
      <c r="BV228" s="216"/>
      <c r="BW228" s="216"/>
      <c r="BX228" s="216"/>
      <c r="BY228" s="216"/>
      <c r="BZ228" s="216"/>
      <c r="CA228" s="216"/>
      <c r="CB228" s="216"/>
      <c r="CC228" s="216"/>
      <c r="CD228" s="216"/>
      <c r="CE228" s="216"/>
      <c r="CF228" s="216"/>
      <c r="CG228" s="216"/>
      <c r="CH228" s="216"/>
      <c r="CI228" s="216"/>
      <c r="CJ228" s="216"/>
      <c r="CK228" s="216"/>
      <c r="CL228" s="216"/>
    </row>
    <row r="229" spans="1:90" s="231" customFormat="1" ht="14.5" hidden="1" customHeight="1">
      <c r="A229" s="262"/>
      <c r="B229" s="300"/>
      <c r="C229" s="278"/>
      <c r="D229" s="278"/>
      <c r="E229" s="278"/>
      <c r="F229" s="278"/>
      <c r="G229" s="279"/>
      <c r="H229" s="276"/>
      <c r="I229" s="276"/>
      <c r="J229" s="276"/>
      <c r="K229" s="276"/>
      <c r="L229" s="276"/>
      <c r="M229" s="276"/>
      <c r="N229" s="276"/>
      <c r="O229" s="266"/>
      <c r="P229" s="266"/>
      <c r="Q229" s="266"/>
      <c r="R229" s="266"/>
      <c r="S229" s="267"/>
      <c r="T229" s="268"/>
      <c r="U229" s="269"/>
      <c r="V229" s="270"/>
      <c r="W229" s="271"/>
      <c r="X229" s="268"/>
      <c r="Y229" s="272"/>
      <c r="Z229" s="273"/>
      <c r="AA229" s="273"/>
      <c r="AB229" s="274"/>
      <c r="AC229" s="217">
        <v>5</v>
      </c>
      <c r="AD229" s="218"/>
      <c r="AE229" s="219"/>
      <c r="AF229" s="219"/>
      <c r="AG229" s="219"/>
      <c r="AH229" s="219"/>
      <c r="AI229" s="220" t="str">
        <f t="shared" si="182"/>
        <v/>
      </c>
      <c r="AJ229" s="221"/>
      <c r="AK229" s="221"/>
      <c r="AL229" s="222" t="str">
        <f t="shared" si="183"/>
        <v/>
      </c>
      <c r="AM229" s="221"/>
      <c r="AN229" s="221"/>
      <c r="AO229" s="221"/>
      <c r="AP229" s="223" t="str">
        <f>IF(ISBLANK(AA225),(IFERROR(IF(AND(AI228="Probabilidad",AI229="Probabilidad"),(AR228-(+AR228*AL229)),IF(AND(AI228="Impacto",AI229="Probabilidad"),(AR227-(+AR227*AL229)),IF(AI229="Impacto",AR228,""))),""))," ")</f>
        <v/>
      </c>
      <c r="AQ229" s="224" t="str">
        <f>IF(ISBLANK(AA225),(IFERROR(IF(AP229="","",IF(AP229&lt;=0.2,"Muy Baja",IF(AP229&lt;=0.4,"Baja",IF(AP229&lt;=0.6,"Media",IF(AP229&lt;=0.8,"Alta","Muy Alta"))))),""))," ")</f>
        <v/>
      </c>
      <c r="AR229" s="223" t="str">
        <f t="shared" si="184"/>
        <v/>
      </c>
      <c r="AS229" s="225" t="str">
        <f t="shared" si="185"/>
        <v/>
      </c>
      <c r="AT229" s="223" t="str">
        <f>IFERROR(IF(AND(AI228="Impacto",AI229="Impacto"),(AT228-(+AT228*AL229)),IF(AND(AI228="Probabilidad",AI229="Impacto"),(AT227-(+AT227*AL229)),IF(AI229="Probabilidad",AT228,""))),"")</f>
        <v/>
      </c>
      <c r="AU229" s="226" t="str">
        <f t="shared" si="186"/>
        <v/>
      </c>
      <c r="AV229" s="273"/>
      <c r="AW229" s="275"/>
      <c r="AX229" s="274"/>
      <c r="AY229" s="261"/>
      <c r="AZ229" s="228"/>
      <c r="BA229" s="229"/>
      <c r="BB229" s="216"/>
      <c r="BC229" s="216"/>
      <c r="BD229" s="230"/>
      <c r="BE229" s="230"/>
      <c r="BF229" s="230"/>
      <c r="BG229" s="227"/>
      <c r="BH229" s="276"/>
      <c r="BI229" s="216"/>
      <c r="BJ229" s="216"/>
      <c r="BK229" s="216"/>
      <c r="BL229" s="216"/>
      <c r="BM229" s="216"/>
      <c r="BN229" s="216"/>
      <c r="BO229" s="216"/>
      <c r="BP229" s="216"/>
      <c r="BQ229" s="216"/>
      <c r="BR229" s="216"/>
      <c r="BS229" s="216"/>
      <c r="BT229" s="216"/>
      <c r="BU229" s="216"/>
      <c r="BV229" s="216"/>
      <c r="BW229" s="216"/>
      <c r="BX229" s="216"/>
      <c r="BY229" s="216"/>
      <c r="BZ229" s="216"/>
      <c r="CA229" s="216"/>
      <c r="CB229" s="216"/>
      <c r="CC229" s="216"/>
      <c r="CD229" s="216"/>
      <c r="CE229" s="216"/>
      <c r="CF229" s="216"/>
      <c r="CG229" s="216"/>
      <c r="CH229" s="216"/>
      <c r="CI229" s="216"/>
      <c r="CJ229" s="216"/>
      <c r="CK229" s="216"/>
      <c r="CL229" s="216"/>
    </row>
    <row r="230" spans="1:90" s="231" customFormat="1" ht="14.5" hidden="1" customHeight="1">
      <c r="A230" s="262"/>
      <c r="B230" s="300"/>
      <c r="C230" s="278"/>
      <c r="D230" s="278"/>
      <c r="E230" s="278"/>
      <c r="F230" s="278"/>
      <c r="G230" s="279"/>
      <c r="H230" s="276"/>
      <c r="I230" s="276"/>
      <c r="J230" s="276"/>
      <c r="K230" s="276"/>
      <c r="L230" s="276"/>
      <c r="M230" s="276"/>
      <c r="N230" s="276"/>
      <c r="O230" s="266"/>
      <c r="P230" s="266"/>
      <c r="Q230" s="266"/>
      <c r="R230" s="266"/>
      <c r="S230" s="267"/>
      <c r="T230" s="268"/>
      <c r="U230" s="269"/>
      <c r="V230" s="270"/>
      <c r="W230" s="271"/>
      <c r="X230" s="268"/>
      <c r="Y230" s="272"/>
      <c r="Z230" s="273"/>
      <c r="AA230" s="273"/>
      <c r="AB230" s="274"/>
      <c r="AC230" s="217">
        <v>6</v>
      </c>
      <c r="AD230" s="218"/>
      <c r="AE230" s="219"/>
      <c r="AF230" s="219"/>
      <c r="AG230" s="219"/>
      <c r="AH230" s="219"/>
      <c r="AI230" s="220" t="str">
        <f t="shared" si="182"/>
        <v/>
      </c>
      <c r="AJ230" s="221"/>
      <c r="AK230" s="221"/>
      <c r="AL230" s="222" t="str">
        <f t="shared" si="183"/>
        <v/>
      </c>
      <c r="AM230" s="221"/>
      <c r="AN230" s="221"/>
      <c r="AO230" s="221"/>
      <c r="AP230" s="223" t="str">
        <f>IF(ISBLANK(AA225),(IFERROR(IF(AND(AI228="Probabilidad",AI230="Probabilidad"),(AR228-(+AR228*AL230)),IF(AND(AI228="Impacto",AI230="Probabilidad"),(AR227-(+AR227*AL230)),IF(AI230="Impacto",AR228,""))),""))," ")</f>
        <v/>
      </c>
      <c r="AQ230" s="224" t="str">
        <f>IF(ISBLANK(AA225),(IFERROR(IF(AP230="","",IF(AP230&lt;=0.2,"Muy Baja",IF(AP230&lt;=0.4,"Baja",IF(AP230&lt;=0.6,"Media",IF(AP230&lt;=0.8,"Alta","Muy Alta"))))),"")), " ")</f>
        <v/>
      </c>
      <c r="AR230" s="223" t="str">
        <f t="shared" si="184"/>
        <v/>
      </c>
      <c r="AS230" s="225" t="str">
        <f t="shared" si="185"/>
        <v/>
      </c>
      <c r="AT230" s="223" t="str">
        <f>IFERROR(IF(AND(AI229="Impacto",AI230="Impacto"),(AT228-(+AT229*AL230)),IF(AND(AI228="Probabilidad",AI230="Impacto"),(AT227-(+AT227*AL230)),IF(AI230="Probabilidad",AT228,""))),"")</f>
        <v/>
      </c>
      <c r="AU230" s="226" t="str">
        <f t="shared" si="186"/>
        <v/>
      </c>
      <c r="AV230" s="273"/>
      <c r="AW230" s="275"/>
      <c r="AX230" s="274"/>
      <c r="AY230" s="261"/>
      <c r="AZ230" s="228"/>
      <c r="BA230" s="229"/>
      <c r="BB230" s="216"/>
      <c r="BC230" s="216"/>
      <c r="BD230" s="230"/>
      <c r="BE230" s="230"/>
      <c r="BF230" s="230"/>
      <c r="BG230" s="227"/>
      <c r="BH230" s="276"/>
      <c r="BI230" s="216"/>
      <c r="BJ230" s="216"/>
      <c r="BK230" s="216"/>
      <c r="BL230" s="216"/>
      <c r="BM230" s="216"/>
      <c r="BN230" s="216"/>
      <c r="BO230" s="216"/>
      <c r="BP230" s="216"/>
      <c r="BQ230" s="216"/>
      <c r="BR230" s="216"/>
      <c r="BS230" s="216"/>
      <c r="BT230" s="216"/>
      <c r="BU230" s="216"/>
      <c r="BV230" s="216"/>
      <c r="BW230" s="216"/>
      <c r="BX230" s="216"/>
      <c r="BY230" s="216"/>
      <c r="BZ230" s="216"/>
      <c r="CA230" s="216"/>
      <c r="CB230" s="216"/>
      <c r="CC230" s="216"/>
      <c r="CD230" s="216"/>
      <c r="CE230" s="216"/>
      <c r="CF230" s="216"/>
      <c r="CG230" s="216"/>
      <c r="CH230" s="216"/>
      <c r="CI230" s="216"/>
      <c r="CJ230" s="216"/>
      <c r="CK230" s="216"/>
      <c r="CL230" s="216"/>
    </row>
    <row r="231" spans="1:90" s="231" customFormat="1" ht="83" hidden="1" customHeight="1">
      <c r="A231" s="262">
        <v>38</v>
      </c>
      <c r="B231" s="300" t="s">
        <v>1072</v>
      </c>
      <c r="C231" s="278" t="s">
        <v>1073</v>
      </c>
      <c r="D231" s="278"/>
      <c r="E231" s="278"/>
      <c r="F231" s="278" t="s">
        <v>1484</v>
      </c>
      <c r="G231" s="279" t="str">
        <f t="shared" si="154"/>
        <v>Posibilidad de afectación Económica y Reputacional por Suministro de información financiera inoportuna por parte de las otras dependencias. debido a la inoportuna presentación de los Estados Financieros</v>
      </c>
      <c r="H231" s="276" t="s">
        <v>1097</v>
      </c>
      <c r="I231" s="276" t="s">
        <v>1297</v>
      </c>
      <c r="J231" s="276" t="s">
        <v>1305</v>
      </c>
      <c r="K231" s="276" t="str">
        <f t="shared" ref="K231" si="223">CONCATENATE("Posibilidad de afectación"," ",H231," por ",I231," ",J231)</f>
        <v>Posibilidad de afectación Económica y Reputacional por Suministro de información financiera inoportuna por parte de las otras dependencias. debido a la inoportuna presentación de los Estados Financieros</v>
      </c>
      <c r="L231" s="276" t="s">
        <v>101</v>
      </c>
      <c r="M231" s="276" t="s">
        <v>809</v>
      </c>
      <c r="N231" s="276">
        <v>12</v>
      </c>
      <c r="O231" s="266"/>
      <c r="P231" s="266"/>
      <c r="Q231" s="266"/>
      <c r="R231" s="266"/>
      <c r="S231" s="267" t="str">
        <f t="shared" ref="S231" si="224">IF(ISBLANK(Z231),(IF(N231&lt;=0,"",IF(N231&lt;=2,"Muy Baja",IF(N231&lt;=24,"Baja",IF(N231&lt;=500,"Media",IF(N231&lt;=5000,"Alta","Muy Alta"))))))," ")</f>
        <v>Baja</v>
      </c>
      <c r="T231" s="268">
        <f t="shared" ref="T231" si="225">IF(ISBLANK(Z231),(IF(S231="","",IF(S231="Muy Baja",20%,IF(S231="Baja",40%,IF(S231="Media",60%,IF(S231="Alta",80%,IF(S231="Muy Alta",100%,0)))))))," ")</f>
        <v>0.4</v>
      </c>
      <c r="U231" s="269" t="s">
        <v>285</v>
      </c>
      <c r="V231" s="270" t="str">
        <f>IF(U231&gt;0,IF(NOT(ISERROR(MATCH(U231,'Listados Datos'!$N$3:$N$4,0))),'Listados Datos'!$N$6&amp;"Por favor no seleccionar este criterios de impacto (Afectación Económica o presupuestal y/o Pérdida Reputacional)",'Listados Datos'!$N$7),"")</f>
        <v>✔</v>
      </c>
      <c r="W231" s="271" t="str">
        <f>IF(OR(U231='Listados Datos'!$R$3,U231='Listados Datos'!$S$3),"Leve",IF(OR(U231='Listados Datos'!$R$4,U231='Listados Datos'!$S$4),"Menor",IF(OR(U231='Listados Datos'!$R$5,U231='Listados Datos'!$S$5),"Moderado",IF(OR(U231='Listados Datos'!$R$6,U231='Listados Datos'!$S$6),"Mayor",IF(OR(U231='Listados Datos'!$R$7,U231='Listados Datos'!$S$7),"Catastrófico","")))))</f>
        <v>Leve</v>
      </c>
      <c r="X231" s="268">
        <f>IF(W231="","",IF(W231="Leve",20%,IF(W231="Menor",40%,IF(W231="Moderado",60%,IF(W231="Mayor",80%,IF(W231="Catastrófico",100%,0))))))</f>
        <v>0.2</v>
      </c>
      <c r="Y231" s="272" t="str">
        <f>IF(OR(AND(S231="Muy Baja",W231="Leve"),AND(S231="Muy Baja",W231="Menor"),AND(S231="Baja",W231="Leve")),"Bajo",IF(OR(AND(S231="Muy baja",W231="Moderado"),AND(S231="Baja",W231="Menor"),AND(S231="Baja",W231="Moderado"),AND(S231="Media",W231="Leve"),AND(S231="Media",W231="Menor"),AND(S231="Media",W231="Moderado"),AND(S231="Alta",W231="Leve"),AND(S231="Alta",W231="Menor")),"Moderado",IF(OR(AND(S231="Muy Baja",W231="Mayor"),AND(S231="Baja",W231="Mayor"),AND(S231="Media",W231="Mayor"),AND(S231="Alta",W231="Moderado"),AND(S231="Alta",W231="Mayor"),AND(S231="Muy Alta",W231="Leve"),AND(S231="Muy Alta",W231="Menor"),AND(S231="Muy Alta",W231="Moderado"),AND(S231="Muy Alta",W231="Mayor")),"Alto",IF(OR(AND(S231="Muy Baja",W231="Catastrófico"),AND(S231="Baja",W231="Catastrófico"),AND(S231="Media",W231="Catastrófico"),AND(S231="Alta",W231="Catastrófico"),AND(S231="Muy Alta",W231="Catastrófico")),"Extremo",""))))</f>
        <v>Bajo</v>
      </c>
      <c r="Z231" s="273"/>
      <c r="AA231" s="273"/>
      <c r="AB231" s="274" t="str">
        <f t="shared" ref="AB231" si="226">IF(AND(Z231="Rara Vez",AA231="Insignificante"),("BAJA"),IF(AND(Z231="Rara Vez",AA231="Menor"),("BAJA"),IF(AND(Z231="Rara Vez",AA231="Moderado"),("MODERADA"),IF(AND(Z231="Rara Vez",AA231="Mayor"),("ALTA"),IF(AND(Z231="Improbable",AA231="Insignificante"),("BAJA"),IF(AND(Z231="Improbable",AA231="Menor"),("BAJA"),IF(AND(Z231="Improbable",AA231="Moderado"),("MODERADA"),IF(AND(Z231="Improbable",AA231="Mayor"),("ALTA"),IF(AND(Z231="Posible",AA231="Insignificante"),("BAJA"),IF(AND(Z231="Posible",AA231="Menor"),("MODERADA"),IF(AND(Z231="Posible",AA231="Moderado"),("ALTA"),IF(AND(Z231="Posible",AA231="Mayor"),("EXTREMA"),IF(AND(Z231="Probable",AA231="Insignificante"),("MODERADA"),IF(AND(Z231="Probable",AA231="Menor"),("ALTA"),IF(AND(Z231="Probable",AA231="Moderado"),("ALTA"),IF(AND(Z231="Probable",AA231="Mayor"),("EXTREMA"),IF(AND(Z231="Casi Seguro",AA231="Insignificante"),("ALTA"),IF(AND(Z231="Casi Seguro",AA231="Menor"),("ALTA"),IF(AND(Z231="Casi Seguro",AA231="Moderado"),("EXTREMA"),IF(AND(Z231="Casi Seguro",AA231="Mayor"),("EXTREMA"),IF(AA231="Catastrófico","EXTREMA","VALORAR")))))))))))))))))))))</f>
        <v>VALORAR</v>
      </c>
      <c r="AC231" s="217">
        <v>1</v>
      </c>
      <c r="AD231" s="218"/>
      <c r="AE231" s="219" t="s">
        <v>1313</v>
      </c>
      <c r="AF231" s="219" t="s">
        <v>1143</v>
      </c>
      <c r="AG231" s="219" t="s">
        <v>940</v>
      </c>
      <c r="AH231" s="219"/>
      <c r="AI231" s="220" t="str">
        <f t="shared" si="182"/>
        <v>Probabilidad</v>
      </c>
      <c r="AJ231" s="221" t="s">
        <v>292</v>
      </c>
      <c r="AK231" s="221" t="s">
        <v>297</v>
      </c>
      <c r="AL231" s="222" t="str">
        <f t="shared" si="183"/>
        <v>40%</v>
      </c>
      <c r="AM231" s="221" t="s">
        <v>301</v>
      </c>
      <c r="AN231" s="221" t="s">
        <v>305</v>
      </c>
      <c r="AO231" s="221" t="s">
        <v>308</v>
      </c>
      <c r="AP231" s="223">
        <f>IF(ISBLANK(AA231),(IFERROR(IF(AI231="Probabilidad",(T231-(+T231*AL231)),IF(AI231="Impacto",T231,"")),""))," ")</f>
        <v>0.24</v>
      </c>
      <c r="AQ231" s="224" t="str">
        <f>IF(ISBLANK(AA231), (IFERROR(IF(AP231="","",IF(AP231&lt;=0.2,"Muy Baja",IF(AP231&lt;=0.4,"Baja",IF(AP231&lt;=0.6,"Media",IF(AP231&lt;=0.8,"Alta","Muy Alta"))))),""))," ")</f>
        <v>Baja</v>
      </c>
      <c r="AR231" s="223">
        <f t="shared" si="184"/>
        <v>0.24</v>
      </c>
      <c r="AS231" s="225" t="str">
        <f t="shared" si="185"/>
        <v>Leve</v>
      </c>
      <c r="AT231" s="223">
        <f>IFERROR(IF(AI231="Impacto",(X231-(+X231*AL231)),IF(AI231="Probabilidad",X231,"")),"")</f>
        <v>0.2</v>
      </c>
      <c r="AU231" s="226" t="str">
        <f t="shared" si="186"/>
        <v>Bajo</v>
      </c>
      <c r="AV231" s="273"/>
      <c r="AW231" s="275" t="str">
        <f>IF(ISBLANK(AA231), " ", AA231)</f>
        <v xml:space="preserve"> </v>
      </c>
      <c r="AX231" s="274" t="str">
        <f t="shared" ref="AX231" si="227">IF(AND(AV231="Rara Vez",AW231="Insignificante"),("BAJA"),IF(AND(AV231="Rara Vez",AW231="Menor"),("BAJA"),IF(AND(AV231="Rara Vez",AW231="Moderado"),("MODERADA"),IF(AND(AV231="Rara Vez",AW231="Mayor"),("ALTA"),IF(AND(AV231="Improbable",AW231="Insignificante"),("BAJA"),IF(AND(AV231="Improbable",AW231="Menor"),("BAJA"),IF(AND(AV231="Improbable",AW231="Moderado"),("MODERADA"),IF(AND(AV231="Improbable",AW231="Mayor"),("ALTA"),IF(AND(AV231="Posible",AW231="Insignificante"),("BAJA"),IF(AND(AV231="Posible",AW231="Menor"),("MODERADA"),IF(AND(AV231="Posible",AW231="Moderado"),("ALTA"),IF(AND(AV231="Posible",AW231="Mayor"),("EXTREMA"),IF(AND(AV231="Probable",AW231="Insignificante"),("MODERADA"),IF(AND(AV231="Probable",AW231="Menor"),("ALTA"),IF(AND(AV231="Probable",AW231="Moderado"),("ALTA"),IF(AND(AV231="Probable",AW231="Mayor"),("EXTREMA"),IF(AND(AV231="Casi Seguro",AW231="Insignificante"),("ALTA"),IF(AND(AV231="Casi Seguro",AW231="Menor"),("ALTA"),IF(AND(AV231="Casi Seguro",AW231="Moderado"),("EXTREMA"),IF(AND(AV231="Casi Seguro",AW231="Mayor"),("EXTREMA"),IF(AW231="Catastrófico","EXTREMA","VALORAR")))))))))))))))))))))</f>
        <v>VALORAR</v>
      </c>
      <c r="AY231" s="261"/>
      <c r="AZ231" s="228"/>
      <c r="BA231" s="229"/>
      <c r="BB231" s="216"/>
      <c r="BC231" s="216"/>
      <c r="BD231" s="230"/>
      <c r="BE231" s="230"/>
      <c r="BF231" s="230"/>
      <c r="BG231" s="227"/>
      <c r="BH231" s="276"/>
      <c r="BI231" s="216"/>
      <c r="BJ231" s="216"/>
      <c r="BK231" s="216"/>
      <c r="BL231" s="216"/>
      <c r="BM231" s="216"/>
      <c r="BN231" s="216"/>
      <c r="BO231" s="216"/>
      <c r="BP231" s="216"/>
      <c r="BQ231" s="216"/>
      <c r="BR231" s="216"/>
      <c r="BS231" s="216"/>
      <c r="BT231" s="216"/>
      <c r="BU231" s="216"/>
      <c r="BV231" s="216"/>
      <c r="BW231" s="216"/>
      <c r="BX231" s="216"/>
      <c r="BY231" s="216"/>
      <c r="BZ231" s="216"/>
      <c r="CA231" s="216"/>
      <c r="CB231" s="216"/>
      <c r="CC231" s="216"/>
      <c r="CD231" s="216"/>
      <c r="CE231" s="216"/>
      <c r="CF231" s="216"/>
      <c r="CG231" s="216"/>
      <c r="CH231" s="216"/>
      <c r="CI231" s="216"/>
      <c r="CJ231" s="216"/>
      <c r="CK231" s="216"/>
      <c r="CL231" s="216"/>
    </row>
    <row r="232" spans="1:90" s="231" customFormat="1" ht="14.5" hidden="1" customHeight="1">
      <c r="A232" s="262"/>
      <c r="B232" s="300"/>
      <c r="C232" s="278"/>
      <c r="D232" s="278"/>
      <c r="E232" s="278"/>
      <c r="F232" s="278"/>
      <c r="G232" s="279"/>
      <c r="H232" s="276"/>
      <c r="I232" s="276"/>
      <c r="J232" s="276"/>
      <c r="K232" s="276"/>
      <c r="L232" s="276"/>
      <c r="M232" s="276"/>
      <c r="N232" s="276"/>
      <c r="O232" s="266"/>
      <c r="P232" s="266"/>
      <c r="Q232" s="266"/>
      <c r="R232" s="266"/>
      <c r="S232" s="267"/>
      <c r="T232" s="268"/>
      <c r="U232" s="269"/>
      <c r="V232" s="270"/>
      <c r="W232" s="271"/>
      <c r="X232" s="268"/>
      <c r="Y232" s="272"/>
      <c r="Z232" s="273"/>
      <c r="AA232" s="273"/>
      <c r="AB232" s="274"/>
      <c r="AC232" s="217">
        <v>2</v>
      </c>
      <c r="AD232" s="218"/>
      <c r="AE232" s="219"/>
      <c r="AF232" s="219"/>
      <c r="AG232" s="219"/>
      <c r="AH232" s="219"/>
      <c r="AI232" s="220" t="str">
        <f t="shared" si="182"/>
        <v/>
      </c>
      <c r="AJ232" s="221"/>
      <c r="AK232" s="221"/>
      <c r="AL232" s="222" t="str">
        <f t="shared" si="183"/>
        <v/>
      </c>
      <c r="AM232" s="221"/>
      <c r="AN232" s="221"/>
      <c r="AO232" s="221"/>
      <c r="AP232" s="223" t="str">
        <f>IF(ISBLANK(AA231),(IFERROR(IF(AND(AI231="Probabilidad",AI232="Probabilidad"),(AR231-(+AR231*AL232)),IF(AI232="Probabilidad",(T231-(+T231*AL232)),IF(AI232="Impacto",AR231,""))),""))," ")</f>
        <v/>
      </c>
      <c r="AQ232" s="224" t="str">
        <f>IF(ISBLANK(AA231),(IFERROR(IF(AP232="","",IF(AP232&lt;=0.2,"Muy Baja",IF(AP232&lt;=0.4,"Baja",IF(AP232&lt;=0.6,"Media",IF(AP232&lt;=0.8,"Alta","Muy Alta"))))),""))," ")</f>
        <v/>
      </c>
      <c r="AR232" s="223" t="str">
        <f t="shared" si="184"/>
        <v/>
      </c>
      <c r="AS232" s="225" t="str">
        <f t="shared" si="185"/>
        <v/>
      </c>
      <c r="AT232" s="223" t="str">
        <f>IFERROR(IF(AND(AI231="Impacto",AI232="Impacto"),(AT231-(+AT231*AL232)),IF(AI232="Impacto",(X231-(+X231*AL232)),IF(AI232="Probabilidad",AT231,""))),"")</f>
        <v/>
      </c>
      <c r="AU232" s="226" t="str">
        <f t="shared" si="186"/>
        <v/>
      </c>
      <c r="AV232" s="273"/>
      <c r="AW232" s="275"/>
      <c r="AX232" s="274"/>
      <c r="AY232" s="261"/>
      <c r="AZ232" s="228"/>
      <c r="BA232" s="229"/>
      <c r="BB232" s="216"/>
      <c r="BC232" s="216"/>
      <c r="BD232" s="230"/>
      <c r="BE232" s="230"/>
      <c r="BF232" s="230"/>
      <c r="BG232" s="227"/>
      <c r="BH232" s="276"/>
      <c r="BI232" s="216"/>
      <c r="BJ232" s="216"/>
      <c r="BK232" s="216"/>
      <c r="BL232" s="216"/>
      <c r="BM232" s="216"/>
      <c r="BN232" s="216"/>
      <c r="BO232" s="216"/>
      <c r="BP232" s="216"/>
      <c r="BQ232" s="216"/>
      <c r="BR232" s="216"/>
      <c r="BS232" s="216"/>
      <c r="BT232" s="216"/>
      <c r="BU232" s="216"/>
      <c r="BV232" s="216"/>
      <c r="BW232" s="216"/>
      <c r="BX232" s="216"/>
      <c r="BY232" s="216"/>
      <c r="BZ232" s="216"/>
      <c r="CA232" s="216"/>
      <c r="CB232" s="216"/>
      <c r="CC232" s="216"/>
      <c r="CD232" s="216"/>
      <c r="CE232" s="216"/>
      <c r="CF232" s="216"/>
      <c r="CG232" s="216"/>
      <c r="CH232" s="216"/>
      <c r="CI232" s="216"/>
      <c r="CJ232" s="216"/>
      <c r="CK232" s="216"/>
      <c r="CL232" s="216"/>
    </row>
    <row r="233" spans="1:90" s="231" customFormat="1" ht="14.5" hidden="1" customHeight="1">
      <c r="A233" s="262"/>
      <c r="B233" s="300"/>
      <c r="C233" s="278"/>
      <c r="D233" s="278"/>
      <c r="E233" s="278"/>
      <c r="F233" s="278"/>
      <c r="G233" s="279"/>
      <c r="H233" s="276"/>
      <c r="I233" s="276"/>
      <c r="J233" s="276"/>
      <c r="K233" s="276"/>
      <c r="L233" s="276"/>
      <c r="M233" s="276"/>
      <c r="N233" s="276"/>
      <c r="O233" s="266"/>
      <c r="P233" s="266"/>
      <c r="Q233" s="266"/>
      <c r="R233" s="266"/>
      <c r="S233" s="267"/>
      <c r="T233" s="268"/>
      <c r="U233" s="269"/>
      <c r="V233" s="270"/>
      <c r="W233" s="271"/>
      <c r="X233" s="268"/>
      <c r="Y233" s="272"/>
      <c r="Z233" s="273"/>
      <c r="AA233" s="273"/>
      <c r="AB233" s="274"/>
      <c r="AC233" s="217">
        <v>3</v>
      </c>
      <c r="AD233" s="218"/>
      <c r="AE233" s="219"/>
      <c r="AF233" s="219"/>
      <c r="AG233" s="219"/>
      <c r="AH233" s="219"/>
      <c r="AI233" s="220" t="str">
        <f t="shared" si="182"/>
        <v/>
      </c>
      <c r="AJ233" s="221"/>
      <c r="AK233" s="221"/>
      <c r="AL233" s="222" t="str">
        <f t="shared" si="183"/>
        <v/>
      </c>
      <c r="AM233" s="221"/>
      <c r="AN233" s="221"/>
      <c r="AO233" s="221"/>
      <c r="AP233" s="223" t="str">
        <f>IF(ISBLANK(AA231),(IFERROR(IF(AND(AI232="Probabilidad",AI233="Probabilidad"),(AR232-(+AR232*AL233)),IF(AND(AI232="Impacto",AI233="Probabilidad"),(AR231-(+AR231*AL233)),IF(AI233="Impacto",AR232,""))),""))," ")</f>
        <v/>
      </c>
      <c r="AQ233" s="224" t="str">
        <f>IF(ISBLANK(AA231),(IFERROR(IF(AP233="","",IF(AP233&lt;=0.2,"Muy Baja",IF(AP233&lt;=0.4,"Baja",IF(AP233&lt;=0.6,"Media",IF(AP233&lt;=0.8,"Alta","Muy Alta"))))),""))," ")</f>
        <v/>
      </c>
      <c r="AR233" s="223" t="str">
        <f t="shared" si="184"/>
        <v/>
      </c>
      <c r="AS233" s="225" t="str">
        <f t="shared" si="185"/>
        <v/>
      </c>
      <c r="AT233" s="223" t="str">
        <f>IFERROR(IF(AND(AI232="Impacto",AI233="Impacto"),(AT232-(+AT232*AL233)),IF(AND(AI232="Probabilidad",AI233="Impacto"),(AT231-(+AT231*AL233)),IF(AI233="Probabilidad",AT232,""))),"")</f>
        <v/>
      </c>
      <c r="AU233" s="226" t="str">
        <f t="shared" si="186"/>
        <v/>
      </c>
      <c r="AV233" s="273"/>
      <c r="AW233" s="275"/>
      <c r="AX233" s="274"/>
      <c r="AY233" s="261"/>
      <c r="AZ233" s="228"/>
      <c r="BA233" s="229"/>
      <c r="BB233" s="216"/>
      <c r="BC233" s="216"/>
      <c r="BD233" s="230"/>
      <c r="BE233" s="230"/>
      <c r="BF233" s="230"/>
      <c r="BG233" s="227"/>
      <c r="BH233" s="276"/>
      <c r="BI233" s="216"/>
      <c r="BJ233" s="216"/>
      <c r="BK233" s="216"/>
      <c r="BL233" s="216"/>
      <c r="BM233" s="216"/>
      <c r="BN233" s="216"/>
      <c r="BO233" s="216"/>
      <c r="BP233" s="216"/>
      <c r="BQ233" s="216"/>
      <c r="BR233" s="216"/>
      <c r="BS233" s="216"/>
      <c r="BT233" s="216"/>
      <c r="BU233" s="216"/>
      <c r="BV233" s="216"/>
      <c r="BW233" s="216"/>
      <c r="BX233" s="216"/>
      <c r="BY233" s="216"/>
      <c r="BZ233" s="216"/>
      <c r="CA233" s="216"/>
      <c r="CB233" s="216"/>
      <c r="CC233" s="216"/>
      <c r="CD233" s="216"/>
      <c r="CE233" s="216"/>
      <c r="CF233" s="216"/>
      <c r="CG233" s="216"/>
      <c r="CH233" s="216"/>
      <c r="CI233" s="216"/>
      <c r="CJ233" s="216"/>
      <c r="CK233" s="216"/>
      <c r="CL233" s="216"/>
    </row>
    <row r="234" spans="1:90" s="231" customFormat="1" ht="14.5" hidden="1" customHeight="1">
      <c r="A234" s="262"/>
      <c r="B234" s="300"/>
      <c r="C234" s="278"/>
      <c r="D234" s="278"/>
      <c r="E234" s="278"/>
      <c r="F234" s="278"/>
      <c r="G234" s="279"/>
      <c r="H234" s="276"/>
      <c r="I234" s="276"/>
      <c r="J234" s="276"/>
      <c r="K234" s="276"/>
      <c r="L234" s="276"/>
      <c r="M234" s="276"/>
      <c r="N234" s="276"/>
      <c r="O234" s="266"/>
      <c r="P234" s="266"/>
      <c r="Q234" s="266"/>
      <c r="R234" s="266"/>
      <c r="S234" s="267"/>
      <c r="T234" s="268"/>
      <c r="U234" s="269"/>
      <c r="V234" s="270"/>
      <c r="W234" s="271"/>
      <c r="X234" s="268"/>
      <c r="Y234" s="272"/>
      <c r="Z234" s="273"/>
      <c r="AA234" s="273"/>
      <c r="AB234" s="274"/>
      <c r="AC234" s="217">
        <v>4</v>
      </c>
      <c r="AD234" s="218"/>
      <c r="AE234" s="219"/>
      <c r="AF234" s="219"/>
      <c r="AG234" s="219"/>
      <c r="AH234" s="219"/>
      <c r="AI234" s="220" t="str">
        <f t="shared" si="182"/>
        <v/>
      </c>
      <c r="AJ234" s="221"/>
      <c r="AK234" s="221"/>
      <c r="AL234" s="222" t="str">
        <f t="shared" si="183"/>
        <v/>
      </c>
      <c r="AM234" s="221"/>
      <c r="AN234" s="221"/>
      <c r="AO234" s="221"/>
      <c r="AP234" s="223" t="str">
        <f>IF(ISBLANK(AA231),(IFERROR(IF(AND(AI233="Probabilidad",AI234="Probabilidad"),(AR233-(+AR233*AL234)),IF(AND(AI233="Impacto",AI234="Probabilidad"),(AR232-(+AR232*AL234)),IF(AI234="Impacto",AR233,""))),""))," ")</f>
        <v/>
      </c>
      <c r="AQ234" s="224" t="str">
        <f>IF(ISBLANK(AA231),(IFERROR(IF(AP234="","",IF(AP234&lt;=0.2,"Muy Baja",IF(AP234&lt;=0.4,"Baja",IF(AP234&lt;=0.6,"Media",IF(AP234&lt;=0.8,"Alta","Muy Alta"))))),""))," ")</f>
        <v/>
      </c>
      <c r="AR234" s="223" t="str">
        <f t="shared" si="184"/>
        <v/>
      </c>
      <c r="AS234" s="225" t="str">
        <f t="shared" si="185"/>
        <v/>
      </c>
      <c r="AT234" s="223" t="str">
        <f>IFERROR(IF(AND(AI233="Impacto",AI234="Impacto"),(AT233-(+AT233*AL234)),IF(AND(AI233="Probabilidad",AI234="Impacto"),(AT232-(+AT232*AL234)),IF(AI234="Probabilidad",AT233,""))),"")</f>
        <v/>
      </c>
      <c r="AU234" s="226" t="str">
        <f t="shared" si="186"/>
        <v/>
      </c>
      <c r="AV234" s="273"/>
      <c r="AW234" s="275"/>
      <c r="AX234" s="274"/>
      <c r="AY234" s="261"/>
      <c r="AZ234" s="228"/>
      <c r="BA234" s="229"/>
      <c r="BB234" s="216"/>
      <c r="BC234" s="216"/>
      <c r="BD234" s="230"/>
      <c r="BE234" s="230"/>
      <c r="BF234" s="230"/>
      <c r="BG234" s="227"/>
      <c r="BH234" s="276"/>
      <c r="BI234" s="216"/>
      <c r="BJ234" s="216"/>
      <c r="BK234" s="216"/>
      <c r="BL234" s="216"/>
      <c r="BM234" s="216"/>
      <c r="BN234" s="216"/>
      <c r="BO234" s="216"/>
      <c r="BP234" s="216"/>
      <c r="BQ234" s="216"/>
      <c r="BR234" s="216"/>
      <c r="BS234" s="216"/>
      <c r="BT234" s="216"/>
      <c r="BU234" s="216"/>
      <c r="BV234" s="216"/>
      <c r="BW234" s="216"/>
      <c r="BX234" s="216"/>
      <c r="BY234" s="216"/>
      <c r="BZ234" s="216"/>
      <c r="CA234" s="216"/>
      <c r="CB234" s="216"/>
      <c r="CC234" s="216"/>
      <c r="CD234" s="216"/>
      <c r="CE234" s="216"/>
      <c r="CF234" s="216"/>
      <c r="CG234" s="216"/>
      <c r="CH234" s="216"/>
      <c r="CI234" s="216"/>
      <c r="CJ234" s="216"/>
      <c r="CK234" s="216"/>
      <c r="CL234" s="216"/>
    </row>
    <row r="235" spans="1:90" s="231" customFormat="1" ht="14.5" hidden="1" customHeight="1">
      <c r="A235" s="262"/>
      <c r="B235" s="300"/>
      <c r="C235" s="278"/>
      <c r="D235" s="278"/>
      <c r="E235" s="278"/>
      <c r="F235" s="278"/>
      <c r="G235" s="279"/>
      <c r="H235" s="276"/>
      <c r="I235" s="276"/>
      <c r="J235" s="276"/>
      <c r="K235" s="276"/>
      <c r="L235" s="276"/>
      <c r="M235" s="276"/>
      <c r="N235" s="276"/>
      <c r="O235" s="266"/>
      <c r="P235" s="266"/>
      <c r="Q235" s="266"/>
      <c r="R235" s="266"/>
      <c r="S235" s="267"/>
      <c r="T235" s="268"/>
      <c r="U235" s="269"/>
      <c r="V235" s="270"/>
      <c r="W235" s="271"/>
      <c r="X235" s="268"/>
      <c r="Y235" s="272"/>
      <c r="Z235" s="273"/>
      <c r="AA235" s="273"/>
      <c r="AB235" s="274"/>
      <c r="AC235" s="217">
        <v>5</v>
      </c>
      <c r="AD235" s="218"/>
      <c r="AE235" s="219"/>
      <c r="AF235" s="219"/>
      <c r="AG235" s="219"/>
      <c r="AH235" s="219"/>
      <c r="AI235" s="220" t="str">
        <f t="shared" si="182"/>
        <v/>
      </c>
      <c r="AJ235" s="221"/>
      <c r="AK235" s="221"/>
      <c r="AL235" s="222" t="str">
        <f t="shared" si="183"/>
        <v/>
      </c>
      <c r="AM235" s="221"/>
      <c r="AN235" s="221"/>
      <c r="AO235" s="221"/>
      <c r="AP235" s="223" t="str">
        <f>IF(ISBLANK(AA231),(IFERROR(IF(AND(AI234="Probabilidad",AI235="Probabilidad"),(AR234-(+AR234*AL235)),IF(AND(AI234="Impacto",AI235="Probabilidad"),(AR233-(+AR233*AL235)),IF(AI235="Impacto",AR234,""))),""))," ")</f>
        <v/>
      </c>
      <c r="AQ235" s="224" t="str">
        <f>IF(ISBLANK(AA231),(IFERROR(IF(AP235="","",IF(AP235&lt;=0.2,"Muy Baja",IF(AP235&lt;=0.4,"Baja",IF(AP235&lt;=0.6,"Media",IF(AP235&lt;=0.8,"Alta","Muy Alta"))))),""))," ")</f>
        <v/>
      </c>
      <c r="AR235" s="223" t="str">
        <f t="shared" si="184"/>
        <v/>
      </c>
      <c r="AS235" s="225" t="str">
        <f t="shared" si="185"/>
        <v/>
      </c>
      <c r="AT235" s="223" t="str">
        <f>IFERROR(IF(AND(AI234="Impacto",AI235="Impacto"),(AT234-(+AT234*AL235)),IF(AND(AI234="Probabilidad",AI235="Impacto"),(AT233-(+AT233*AL235)),IF(AI235="Probabilidad",AT234,""))),"")</f>
        <v/>
      </c>
      <c r="AU235" s="226" t="str">
        <f t="shared" si="186"/>
        <v/>
      </c>
      <c r="AV235" s="273"/>
      <c r="AW235" s="275"/>
      <c r="AX235" s="274"/>
      <c r="AY235" s="261"/>
      <c r="AZ235" s="228"/>
      <c r="BA235" s="229"/>
      <c r="BB235" s="216"/>
      <c r="BC235" s="216"/>
      <c r="BD235" s="230"/>
      <c r="BE235" s="230"/>
      <c r="BF235" s="230"/>
      <c r="BG235" s="227"/>
      <c r="BH235" s="276"/>
      <c r="BI235" s="216"/>
      <c r="BJ235" s="216"/>
      <c r="BK235" s="216"/>
      <c r="BL235" s="216"/>
      <c r="BM235" s="216"/>
      <c r="BN235" s="216"/>
      <c r="BO235" s="216"/>
      <c r="BP235" s="216"/>
      <c r="BQ235" s="216"/>
      <c r="BR235" s="216"/>
      <c r="BS235" s="216"/>
      <c r="BT235" s="216"/>
      <c r="BU235" s="216"/>
      <c r="BV235" s="216"/>
      <c r="BW235" s="216"/>
      <c r="BX235" s="216"/>
      <c r="BY235" s="216"/>
      <c r="BZ235" s="216"/>
      <c r="CA235" s="216"/>
      <c r="CB235" s="216"/>
      <c r="CC235" s="216"/>
      <c r="CD235" s="216"/>
      <c r="CE235" s="216"/>
      <c r="CF235" s="216"/>
      <c r="CG235" s="216"/>
      <c r="CH235" s="216"/>
      <c r="CI235" s="216"/>
      <c r="CJ235" s="216"/>
      <c r="CK235" s="216"/>
      <c r="CL235" s="216"/>
    </row>
    <row r="236" spans="1:90" s="231" customFormat="1" ht="14.5" hidden="1" customHeight="1">
      <c r="A236" s="262"/>
      <c r="B236" s="300"/>
      <c r="C236" s="278"/>
      <c r="D236" s="278"/>
      <c r="E236" s="278"/>
      <c r="F236" s="278"/>
      <c r="G236" s="279"/>
      <c r="H236" s="276"/>
      <c r="I236" s="276"/>
      <c r="J236" s="276"/>
      <c r="K236" s="276"/>
      <c r="L236" s="276"/>
      <c r="M236" s="276"/>
      <c r="N236" s="276"/>
      <c r="O236" s="266"/>
      <c r="P236" s="266"/>
      <c r="Q236" s="266"/>
      <c r="R236" s="266"/>
      <c r="S236" s="267"/>
      <c r="T236" s="268"/>
      <c r="U236" s="269"/>
      <c r="V236" s="270"/>
      <c r="W236" s="271"/>
      <c r="X236" s="268"/>
      <c r="Y236" s="272"/>
      <c r="Z236" s="273"/>
      <c r="AA236" s="273"/>
      <c r="AB236" s="274"/>
      <c r="AC236" s="217">
        <v>6</v>
      </c>
      <c r="AD236" s="218"/>
      <c r="AE236" s="219"/>
      <c r="AF236" s="219"/>
      <c r="AG236" s="219"/>
      <c r="AH236" s="219"/>
      <c r="AI236" s="220" t="str">
        <f t="shared" si="182"/>
        <v/>
      </c>
      <c r="AJ236" s="221"/>
      <c r="AK236" s="221"/>
      <c r="AL236" s="222" t="str">
        <f t="shared" si="183"/>
        <v/>
      </c>
      <c r="AM236" s="221"/>
      <c r="AN236" s="221"/>
      <c r="AO236" s="221"/>
      <c r="AP236" s="223" t="str">
        <f>IF(ISBLANK(AA231),(IFERROR(IF(AND(AI234="Probabilidad",AI236="Probabilidad"),(AR234-(+AR234*AL236)),IF(AND(AI234="Impacto",AI236="Probabilidad"),(AR233-(+AR233*AL236)),IF(AI236="Impacto",AR234,""))),""))," ")</f>
        <v/>
      </c>
      <c r="AQ236" s="224" t="str">
        <f>IF(ISBLANK(AA231),(IFERROR(IF(AP236="","",IF(AP236&lt;=0.2,"Muy Baja",IF(AP236&lt;=0.4,"Baja",IF(AP236&lt;=0.6,"Media",IF(AP236&lt;=0.8,"Alta","Muy Alta"))))),"")), " ")</f>
        <v/>
      </c>
      <c r="AR236" s="223" t="str">
        <f t="shared" si="184"/>
        <v/>
      </c>
      <c r="AS236" s="225" t="str">
        <f t="shared" si="185"/>
        <v/>
      </c>
      <c r="AT236" s="223" t="str">
        <f>IFERROR(IF(AND(AI235="Impacto",AI236="Impacto"),(AT234-(+AT235*AL236)),IF(AND(AI234="Probabilidad",AI236="Impacto"),(AT233-(+AT233*AL236)),IF(AI236="Probabilidad",AT234,""))),"")</f>
        <v/>
      </c>
      <c r="AU236" s="226" t="str">
        <f t="shared" si="186"/>
        <v/>
      </c>
      <c r="AV236" s="273"/>
      <c r="AW236" s="275"/>
      <c r="AX236" s="274"/>
      <c r="AY236" s="261"/>
      <c r="AZ236" s="228"/>
      <c r="BA236" s="229"/>
      <c r="BB236" s="216"/>
      <c r="BC236" s="216"/>
      <c r="BD236" s="230"/>
      <c r="BE236" s="230"/>
      <c r="BF236" s="230"/>
      <c r="BG236" s="227"/>
      <c r="BH236" s="276"/>
      <c r="BI236" s="216"/>
      <c r="BJ236" s="216"/>
      <c r="BK236" s="216"/>
      <c r="BL236" s="216"/>
      <c r="BM236" s="216"/>
      <c r="BN236" s="216"/>
      <c r="BO236" s="216"/>
      <c r="BP236" s="216"/>
      <c r="BQ236" s="216"/>
      <c r="BR236" s="216"/>
      <c r="BS236" s="216"/>
      <c r="BT236" s="216"/>
      <c r="BU236" s="216"/>
      <c r="BV236" s="216"/>
      <c r="BW236" s="216"/>
      <c r="BX236" s="216"/>
      <c r="BY236" s="216"/>
      <c r="BZ236" s="216"/>
      <c r="CA236" s="216"/>
      <c r="CB236" s="216"/>
      <c r="CC236" s="216"/>
      <c r="CD236" s="216"/>
      <c r="CE236" s="216"/>
      <c r="CF236" s="216"/>
      <c r="CG236" s="216"/>
      <c r="CH236" s="216"/>
      <c r="CI236" s="216"/>
      <c r="CJ236" s="216"/>
      <c r="CK236" s="216"/>
      <c r="CL236" s="216"/>
    </row>
    <row r="237" spans="1:90" s="231" customFormat="1" ht="75" hidden="1" customHeight="1">
      <c r="A237" s="262">
        <v>39</v>
      </c>
      <c r="B237" s="300" t="s">
        <v>1072</v>
      </c>
      <c r="C237" s="278" t="s">
        <v>1073</v>
      </c>
      <c r="D237" s="278"/>
      <c r="E237" s="278"/>
      <c r="F237" s="278" t="s">
        <v>1484</v>
      </c>
      <c r="G237" s="279" t="str">
        <f t="shared" ref="G237:G297" si="228">+K237</f>
        <v>Posibilidad de afectación Económica y Reputacional por Falta seguimiento a la presentación oportuna de los formularios por parte de las regionales. debido a la inoportuna gestión para la atención de obligaciones tributarias</v>
      </c>
      <c r="H237" s="276" t="s">
        <v>1097</v>
      </c>
      <c r="I237" s="276" t="s">
        <v>1298</v>
      </c>
      <c r="J237" s="276" t="s">
        <v>1306</v>
      </c>
      <c r="K237" s="276" t="str">
        <f t="shared" ref="K237" si="229">CONCATENATE("Posibilidad de afectación"," ",H237," por ",I237," ",J237)</f>
        <v>Posibilidad de afectación Económica y Reputacional por Falta seguimiento a la presentación oportuna de los formularios por parte de las regionales. debido a la inoportuna gestión para la atención de obligaciones tributarias</v>
      </c>
      <c r="L237" s="276" t="s">
        <v>101</v>
      </c>
      <c r="M237" s="276" t="s">
        <v>809</v>
      </c>
      <c r="N237" s="276">
        <v>500</v>
      </c>
      <c r="O237" s="266"/>
      <c r="P237" s="266"/>
      <c r="Q237" s="266"/>
      <c r="R237" s="266"/>
      <c r="S237" s="267" t="str">
        <f t="shared" ref="S237" si="230">IF(ISBLANK(Z237),(IF(N237&lt;=0,"",IF(N237&lt;=2,"Muy Baja",IF(N237&lt;=24,"Baja",IF(N237&lt;=500,"Media",IF(N237&lt;=5000,"Alta","Muy Alta"))))))," ")</f>
        <v>Media</v>
      </c>
      <c r="T237" s="268">
        <f t="shared" ref="T237" si="231">IF(ISBLANK(Z237),(IF(S237="","",IF(S237="Muy Baja",20%,IF(S237="Baja",40%,IF(S237="Media",60%,IF(S237="Alta",80%,IF(S237="Muy Alta",100%,0)))))))," ")</f>
        <v>0.6</v>
      </c>
      <c r="U237" s="269" t="s">
        <v>286</v>
      </c>
      <c r="V237" s="270" t="str">
        <f>IF(U237&gt;0,IF(NOT(ISERROR(MATCH(U237,'Listados Datos'!$N$3:$N$4,0))),'Listados Datos'!$N$6&amp;"Por favor no seleccionar este criterios de impacto (Afectación Económica o presupuestal y/o Pérdida Reputacional)",'Listados Datos'!$N$7),"")</f>
        <v>✔</v>
      </c>
      <c r="W237" s="271" t="str">
        <f>IF(OR(U237='Listados Datos'!$R$3,U237='Listados Datos'!$S$3),"Leve",IF(OR(U237='Listados Datos'!$R$4,U237='Listados Datos'!$S$4),"Menor",IF(OR(U237='Listados Datos'!$R$5,U237='Listados Datos'!$S$5),"Moderado",IF(OR(U237='Listados Datos'!$R$6,U237='Listados Datos'!$S$6),"Mayor",IF(OR(U237='Listados Datos'!$R$7,U237='Listados Datos'!$S$7),"Catastrófico","")))))</f>
        <v>Moderado</v>
      </c>
      <c r="X237" s="268">
        <f>IF(W237="","",IF(W237="Leve",20%,IF(W237="Menor",40%,IF(W237="Moderado",60%,IF(W237="Mayor",80%,IF(W237="Catastrófico",100%,0))))))</f>
        <v>0.6</v>
      </c>
      <c r="Y237" s="272" t="str">
        <f>IF(OR(AND(S237="Muy Baja",W237="Leve"),AND(S237="Muy Baja",W237="Menor"),AND(S237="Baja",W237="Leve")),"Bajo",IF(OR(AND(S237="Muy baja",W237="Moderado"),AND(S237="Baja",W237="Menor"),AND(S237="Baja",W237="Moderado"),AND(S237="Media",W237="Leve"),AND(S237="Media",W237="Menor"),AND(S237="Media",W237="Moderado"),AND(S237="Alta",W237="Leve"),AND(S237="Alta",W237="Menor")),"Moderado",IF(OR(AND(S237="Muy Baja",W237="Mayor"),AND(S237="Baja",W237="Mayor"),AND(S237="Media",W237="Mayor"),AND(S237="Alta",W237="Moderado"),AND(S237="Alta",W237="Mayor"),AND(S237="Muy Alta",W237="Leve"),AND(S237="Muy Alta",W237="Menor"),AND(S237="Muy Alta",W237="Moderado"),AND(S237="Muy Alta",W237="Mayor")),"Alto",IF(OR(AND(S237="Muy Baja",W237="Catastrófico"),AND(S237="Baja",W237="Catastrófico"),AND(S237="Media",W237="Catastrófico"),AND(S237="Alta",W237="Catastrófico"),AND(S237="Muy Alta",W237="Catastrófico")),"Extremo",""))))</f>
        <v>Moderado</v>
      </c>
      <c r="Z237" s="273"/>
      <c r="AA237" s="273"/>
      <c r="AB237" s="274" t="str">
        <f t="shared" ref="AB237" si="232">IF(AND(Z237="Rara Vez",AA237="Insignificante"),("BAJA"),IF(AND(Z237="Rara Vez",AA237="Menor"),("BAJA"),IF(AND(Z237="Rara Vez",AA237="Moderado"),("MODERADA"),IF(AND(Z237="Rara Vez",AA237="Mayor"),("ALTA"),IF(AND(Z237="Improbable",AA237="Insignificante"),("BAJA"),IF(AND(Z237="Improbable",AA237="Menor"),("BAJA"),IF(AND(Z237="Improbable",AA237="Moderado"),("MODERADA"),IF(AND(Z237="Improbable",AA237="Mayor"),("ALTA"),IF(AND(Z237="Posible",AA237="Insignificante"),("BAJA"),IF(AND(Z237="Posible",AA237="Menor"),("MODERADA"),IF(AND(Z237="Posible",AA237="Moderado"),("ALTA"),IF(AND(Z237="Posible",AA237="Mayor"),("EXTREMA"),IF(AND(Z237="Probable",AA237="Insignificante"),("MODERADA"),IF(AND(Z237="Probable",AA237="Menor"),("ALTA"),IF(AND(Z237="Probable",AA237="Moderado"),("ALTA"),IF(AND(Z237="Probable",AA237="Mayor"),("EXTREMA"),IF(AND(Z237="Casi Seguro",AA237="Insignificante"),("ALTA"),IF(AND(Z237="Casi Seguro",AA237="Menor"),("ALTA"),IF(AND(Z237="Casi Seguro",AA237="Moderado"),("EXTREMA"),IF(AND(Z237="Casi Seguro",AA237="Mayor"),("EXTREMA"),IF(AA237="Catastrófico","EXTREMA","VALORAR")))))))))))))))))))))</f>
        <v>VALORAR</v>
      </c>
      <c r="AC237" s="217">
        <v>1</v>
      </c>
      <c r="AD237" s="218"/>
      <c r="AE237" s="219" t="s">
        <v>1314</v>
      </c>
      <c r="AF237" s="219" t="s">
        <v>1144</v>
      </c>
      <c r="AG237" s="219" t="s">
        <v>941</v>
      </c>
      <c r="AH237" s="219"/>
      <c r="AI237" s="220" t="str">
        <f t="shared" si="182"/>
        <v>Probabilidad</v>
      </c>
      <c r="AJ237" s="221" t="s">
        <v>292</v>
      </c>
      <c r="AK237" s="221" t="s">
        <v>297</v>
      </c>
      <c r="AL237" s="222" t="str">
        <f t="shared" si="183"/>
        <v>40%</v>
      </c>
      <c r="AM237" s="221" t="s">
        <v>301</v>
      </c>
      <c r="AN237" s="221" t="s">
        <v>305</v>
      </c>
      <c r="AO237" s="221" t="s">
        <v>308</v>
      </c>
      <c r="AP237" s="223">
        <f>IF(ISBLANK(AA237),(IFERROR(IF(AI237="Probabilidad",(T237-(+T237*AL237)),IF(AI237="Impacto",T237,"")),""))," ")</f>
        <v>0.36</v>
      </c>
      <c r="AQ237" s="224" t="str">
        <f>IF(ISBLANK(AA237), (IFERROR(IF(AP237="","",IF(AP237&lt;=0.2,"Muy Baja",IF(AP237&lt;=0.4,"Baja",IF(AP237&lt;=0.6,"Media",IF(AP237&lt;=0.8,"Alta","Muy Alta"))))),""))," ")</f>
        <v>Baja</v>
      </c>
      <c r="AR237" s="223">
        <f t="shared" si="184"/>
        <v>0.36</v>
      </c>
      <c r="AS237" s="225" t="str">
        <f t="shared" si="185"/>
        <v>Moderado</v>
      </c>
      <c r="AT237" s="223">
        <f>IFERROR(IF(AI237="Impacto",(X237-(+X237*AL237)),IF(AI237="Probabilidad",X237,"")),"")</f>
        <v>0.6</v>
      </c>
      <c r="AU237" s="226" t="str">
        <f t="shared" si="186"/>
        <v>Moderado</v>
      </c>
      <c r="AV237" s="273"/>
      <c r="AW237" s="275" t="str">
        <f>IF(ISBLANK(AA237), " ", AA237)</f>
        <v xml:space="preserve"> </v>
      </c>
      <c r="AX237" s="274" t="str">
        <f t="shared" ref="AX237" si="233">IF(AND(AV237="Rara Vez",AW237="Insignificante"),("BAJA"),IF(AND(AV237="Rara Vez",AW237="Menor"),("BAJA"),IF(AND(AV237="Rara Vez",AW237="Moderado"),("MODERADA"),IF(AND(AV237="Rara Vez",AW237="Mayor"),("ALTA"),IF(AND(AV237="Improbable",AW237="Insignificante"),("BAJA"),IF(AND(AV237="Improbable",AW237="Menor"),("BAJA"),IF(AND(AV237="Improbable",AW237="Moderado"),("MODERADA"),IF(AND(AV237="Improbable",AW237="Mayor"),("ALTA"),IF(AND(AV237="Posible",AW237="Insignificante"),("BAJA"),IF(AND(AV237="Posible",AW237="Menor"),("MODERADA"),IF(AND(AV237="Posible",AW237="Moderado"),("ALTA"),IF(AND(AV237="Posible",AW237="Mayor"),("EXTREMA"),IF(AND(AV237="Probable",AW237="Insignificante"),("MODERADA"),IF(AND(AV237="Probable",AW237="Menor"),("ALTA"),IF(AND(AV237="Probable",AW237="Moderado"),("ALTA"),IF(AND(AV237="Probable",AW237="Mayor"),("EXTREMA"),IF(AND(AV237="Casi Seguro",AW237="Insignificante"),("ALTA"),IF(AND(AV237="Casi Seguro",AW237="Menor"),("ALTA"),IF(AND(AV237="Casi Seguro",AW237="Moderado"),("EXTREMA"),IF(AND(AV237="Casi Seguro",AW237="Mayor"),("EXTREMA"),IF(AW237="Catastrófico","EXTREMA","VALORAR")))))))))))))))))))))</f>
        <v>VALORAR</v>
      </c>
      <c r="AY237" s="261" t="s">
        <v>314</v>
      </c>
      <c r="AZ237" s="228"/>
      <c r="BA237" s="229"/>
      <c r="BB237" s="216"/>
      <c r="BC237" s="216"/>
      <c r="BD237" s="230"/>
      <c r="BE237" s="230"/>
      <c r="BF237" s="230"/>
      <c r="BG237" s="227"/>
      <c r="BH237" s="276"/>
      <c r="BI237" s="216"/>
      <c r="BJ237" s="216"/>
      <c r="BK237" s="216"/>
      <c r="BL237" s="216"/>
      <c r="BM237" s="216"/>
      <c r="BN237" s="216"/>
      <c r="BO237" s="216"/>
      <c r="BP237" s="216"/>
      <c r="BQ237" s="216"/>
      <c r="BR237" s="216"/>
      <c r="BS237" s="216"/>
      <c r="BT237" s="216"/>
      <c r="BU237" s="216"/>
      <c r="BV237" s="216"/>
      <c r="BW237" s="216"/>
      <c r="BX237" s="216"/>
      <c r="BY237" s="216"/>
      <c r="BZ237" s="216"/>
      <c r="CA237" s="216"/>
      <c r="CB237" s="216"/>
      <c r="CC237" s="216"/>
      <c r="CD237" s="216"/>
      <c r="CE237" s="216"/>
      <c r="CF237" s="216"/>
      <c r="CG237" s="216"/>
      <c r="CH237" s="216"/>
      <c r="CI237" s="216"/>
      <c r="CJ237" s="216"/>
      <c r="CK237" s="216"/>
      <c r="CL237" s="216"/>
    </row>
    <row r="238" spans="1:90" s="231" customFormat="1" ht="74" hidden="1" customHeight="1">
      <c r="A238" s="262"/>
      <c r="B238" s="300"/>
      <c r="C238" s="278"/>
      <c r="D238" s="278"/>
      <c r="E238" s="278"/>
      <c r="F238" s="278"/>
      <c r="G238" s="279"/>
      <c r="H238" s="276"/>
      <c r="I238" s="276"/>
      <c r="J238" s="276"/>
      <c r="K238" s="276"/>
      <c r="L238" s="276"/>
      <c r="M238" s="276"/>
      <c r="N238" s="276"/>
      <c r="O238" s="266"/>
      <c r="P238" s="266"/>
      <c r="Q238" s="266"/>
      <c r="R238" s="266"/>
      <c r="S238" s="267"/>
      <c r="T238" s="268"/>
      <c r="U238" s="269"/>
      <c r="V238" s="270"/>
      <c r="W238" s="271"/>
      <c r="X238" s="268"/>
      <c r="Y238" s="272"/>
      <c r="Z238" s="273"/>
      <c r="AA238" s="273"/>
      <c r="AB238" s="274"/>
      <c r="AC238" s="217">
        <v>2</v>
      </c>
      <c r="AD238" s="218"/>
      <c r="AE238" s="219" t="s">
        <v>1315</v>
      </c>
      <c r="AF238" s="219" t="s">
        <v>1144</v>
      </c>
      <c r="AG238" s="219" t="s">
        <v>941</v>
      </c>
      <c r="AH238" s="219"/>
      <c r="AI238" s="220" t="str">
        <f t="shared" si="182"/>
        <v>Probabilidad</v>
      </c>
      <c r="AJ238" s="221" t="s">
        <v>292</v>
      </c>
      <c r="AK238" s="221" t="s">
        <v>297</v>
      </c>
      <c r="AL238" s="222" t="str">
        <f t="shared" si="183"/>
        <v>40%</v>
      </c>
      <c r="AM238" s="221" t="s">
        <v>301</v>
      </c>
      <c r="AN238" s="221" t="s">
        <v>305</v>
      </c>
      <c r="AO238" s="221" t="s">
        <v>308</v>
      </c>
      <c r="AP238" s="223">
        <f>IF(ISBLANK(AA237),(IFERROR(IF(AND(AI237="Probabilidad",AI238="Probabilidad"),(AR237-(+AR237*AL238)),IF(AI238="Probabilidad",(T237-(+T237*AL238)),IF(AI238="Impacto",AR237,""))),""))," ")</f>
        <v>0.216</v>
      </c>
      <c r="AQ238" s="224" t="str">
        <f>IF(ISBLANK(AA237),(IFERROR(IF(AP238="","",IF(AP238&lt;=0.2,"Muy Baja",IF(AP238&lt;=0.4,"Baja",IF(AP238&lt;=0.6,"Media",IF(AP238&lt;=0.8,"Alta","Muy Alta"))))),""))," ")</f>
        <v>Baja</v>
      </c>
      <c r="AR238" s="223">
        <f t="shared" si="184"/>
        <v>0.216</v>
      </c>
      <c r="AS238" s="225" t="str">
        <f t="shared" si="185"/>
        <v>Moderado</v>
      </c>
      <c r="AT238" s="223">
        <f>IFERROR(IF(AND(AI237="Impacto",AI238="Impacto"),(AT237-(+AT237*AL238)),IF(AI238="Impacto",(X237-(+X237*AL238)),IF(AI238="Probabilidad",AT237,""))),"")</f>
        <v>0.6</v>
      </c>
      <c r="AU238" s="226" t="str">
        <f t="shared" si="186"/>
        <v>Moderado</v>
      </c>
      <c r="AV238" s="273"/>
      <c r="AW238" s="275"/>
      <c r="AX238" s="274"/>
      <c r="AY238" s="261"/>
      <c r="AZ238" s="228"/>
      <c r="BA238" s="229"/>
      <c r="BB238" s="216"/>
      <c r="BC238" s="216"/>
      <c r="BD238" s="230"/>
      <c r="BE238" s="230"/>
      <c r="BF238" s="230"/>
      <c r="BG238" s="227"/>
      <c r="BH238" s="276"/>
      <c r="BI238" s="216"/>
      <c r="BJ238" s="216"/>
      <c r="BK238" s="216"/>
      <c r="BL238" s="216"/>
      <c r="BM238" s="216"/>
      <c r="BN238" s="216"/>
      <c r="BO238" s="216"/>
      <c r="BP238" s="216"/>
      <c r="BQ238" s="216"/>
      <c r="BR238" s="216"/>
      <c r="BS238" s="216"/>
      <c r="BT238" s="216"/>
      <c r="BU238" s="216"/>
      <c r="BV238" s="216"/>
      <c r="BW238" s="216"/>
      <c r="BX238" s="216"/>
      <c r="BY238" s="216"/>
      <c r="BZ238" s="216"/>
      <c r="CA238" s="216"/>
      <c r="CB238" s="216"/>
      <c r="CC238" s="216"/>
      <c r="CD238" s="216"/>
      <c r="CE238" s="216"/>
      <c r="CF238" s="216"/>
      <c r="CG238" s="216"/>
      <c r="CH238" s="216"/>
      <c r="CI238" s="216"/>
      <c r="CJ238" s="216"/>
      <c r="CK238" s="216"/>
      <c r="CL238" s="216"/>
    </row>
    <row r="239" spans="1:90" s="231" customFormat="1" ht="14.5" hidden="1" customHeight="1">
      <c r="A239" s="262"/>
      <c r="B239" s="300"/>
      <c r="C239" s="278"/>
      <c r="D239" s="278"/>
      <c r="E239" s="278"/>
      <c r="F239" s="278"/>
      <c r="G239" s="279"/>
      <c r="H239" s="276"/>
      <c r="I239" s="276"/>
      <c r="J239" s="276"/>
      <c r="K239" s="276"/>
      <c r="L239" s="276"/>
      <c r="M239" s="276"/>
      <c r="N239" s="276"/>
      <c r="O239" s="266"/>
      <c r="P239" s="266"/>
      <c r="Q239" s="266"/>
      <c r="R239" s="266"/>
      <c r="S239" s="267"/>
      <c r="T239" s="268"/>
      <c r="U239" s="269"/>
      <c r="V239" s="270"/>
      <c r="W239" s="271"/>
      <c r="X239" s="268"/>
      <c r="Y239" s="272"/>
      <c r="Z239" s="273"/>
      <c r="AA239" s="273"/>
      <c r="AB239" s="274"/>
      <c r="AC239" s="217">
        <v>3</v>
      </c>
      <c r="AD239" s="218"/>
      <c r="AE239" s="219"/>
      <c r="AF239" s="219"/>
      <c r="AG239" s="219"/>
      <c r="AH239" s="219"/>
      <c r="AI239" s="220" t="str">
        <f t="shared" si="182"/>
        <v/>
      </c>
      <c r="AJ239" s="221"/>
      <c r="AK239" s="221"/>
      <c r="AL239" s="222" t="str">
        <f t="shared" si="183"/>
        <v/>
      </c>
      <c r="AM239" s="221"/>
      <c r="AN239" s="221"/>
      <c r="AO239" s="221"/>
      <c r="AP239" s="223" t="str">
        <f>IF(ISBLANK(AA237),(IFERROR(IF(AND(AI238="Probabilidad",AI239="Probabilidad"),(AR238-(+AR238*AL239)),IF(AND(AI238="Impacto",AI239="Probabilidad"),(AR237-(+AR237*AL239)),IF(AI239="Impacto",AR238,""))),""))," ")</f>
        <v/>
      </c>
      <c r="AQ239" s="224" t="str">
        <f>IF(ISBLANK(AA237),(IFERROR(IF(AP239="","",IF(AP239&lt;=0.2,"Muy Baja",IF(AP239&lt;=0.4,"Baja",IF(AP239&lt;=0.6,"Media",IF(AP239&lt;=0.8,"Alta","Muy Alta"))))),""))," ")</f>
        <v/>
      </c>
      <c r="AR239" s="223" t="str">
        <f t="shared" si="184"/>
        <v/>
      </c>
      <c r="AS239" s="225" t="str">
        <f t="shared" si="185"/>
        <v/>
      </c>
      <c r="AT239" s="223" t="str">
        <f>IFERROR(IF(AND(AI238="Impacto",AI239="Impacto"),(AT238-(+AT238*AL239)),IF(AND(AI238="Probabilidad",AI239="Impacto"),(AT237-(+AT237*AL239)),IF(AI239="Probabilidad",AT238,""))),"")</f>
        <v/>
      </c>
      <c r="AU239" s="226" t="str">
        <f t="shared" si="186"/>
        <v/>
      </c>
      <c r="AV239" s="273"/>
      <c r="AW239" s="275"/>
      <c r="AX239" s="274"/>
      <c r="AY239" s="261"/>
      <c r="AZ239" s="228"/>
      <c r="BA239" s="229"/>
      <c r="BB239" s="216"/>
      <c r="BC239" s="216"/>
      <c r="BD239" s="230"/>
      <c r="BE239" s="230"/>
      <c r="BF239" s="230"/>
      <c r="BG239" s="227"/>
      <c r="BH239" s="276"/>
      <c r="BI239" s="216"/>
      <c r="BJ239" s="216"/>
      <c r="BK239" s="216"/>
      <c r="BL239" s="216"/>
      <c r="BM239" s="216"/>
      <c r="BN239" s="216"/>
      <c r="BO239" s="216"/>
      <c r="BP239" s="216"/>
      <c r="BQ239" s="216"/>
      <c r="BR239" s="216"/>
      <c r="BS239" s="216"/>
      <c r="BT239" s="216"/>
      <c r="BU239" s="216"/>
      <c r="BV239" s="216"/>
      <c r="BW239" s="216"/>
      <c r="BX239" s="216"/>
      <c r="BY239" s="216"/>
      <c r="BZ239" s="216"/>
      <c r="CA239" s="216"/>
      <c r="CB239" s="216"/>
      <c r="CC239" s="216"/>
      <c r="CD239" s="216"/>
      <c r="CE239" s="216"/>
      <c r="CF239" s="216"/>
      <c r="CG239" s="216"/>
      <c r="CH239" s="216"/>
      <c r="CI239" s="216"/>
      <c r="CJ239" s="216"/>
      <c r="CK239" s="216"/>
      <c r="CL239" s="216"/>
    </row>
    <row r="240" spans="1:90" s="231" customFormat="1" ht="14.5" hidden="1" customHeight="1">
      <c r="A240" s="262"/>
      <c r="B240" s="300"/>
      <c r="C240" s="278"/>
      <c r="D240" s="278"/>
      <c r="E240" s="278"/>
      <c r="F240" s="278"/>
      <c r="G240" s="279"/>
      <c r="H240" s="276"/>
      <c r="I240" s="276"/>
      <c r="J240" s="276"/>
      <c r="K240" s="276"/>
      <c r="L240" s="276"/>
      <c r="M240" s="276"/>
      <c r="N240" s="276"/>
      <c r="O240" s="266"/>
      <c r="P240" s="266"/>
      <c r="Q240" s="266"/>
      <c r="R240" s="266"/>
      <c r="S240" s="267"/>
      <c r="T240" s="268"/>
      <c r="U240" s="269"/>
      <c r="V240" s="270"/>
      <c r="W240" s="271"/>
      <c r="X240" s="268"/>
      <c r="Y240" s="272"/>
      <c r="Z240" s="273"/>
      <c r="AA240" s="273"/>
      <c r="AB240" s="274"/>
      <c r="AC240" s="217">
        <v>4</v>
      </c>
      <c r="AD240" s="218"/>
      <c r="AE240" s="219"/>
      <c r="AF240" s="219"/>
      <c r="AG240" s="219"/>
      <c r="AH240" s="219"/>
      <c r="AI240" s="220" t="str">
        <f t="shared" si="182"/>
        <v/>
      </c>
      <c r="AJ240" s="221"/>
      <c r="AK240" s="221"/>
      <c r="AL240" s="222" t="str">
        <f t="shared" si="183"/>
        <v/>
      </c>
      <c r="AM240" s="221"/>
      <c r="AN240" s="221"/>
      <c r="AO240" s="221"/>
      <c r="AP240" s="223" t="str">
        <f>IF(ISBLANK(AA237),(IFERROR(IF(AND(AI239="Probabilidad",AI240="Probabilidad"),(AR239-(+AR239*AL240)),IF(AND(AI239="Impacto",AI240="Probabilidad"),(AR238-(+AR238*AL240)),IF(AI240="Impacto",AR239,""))),""))," ")</f>
        <v/>
      </c>
      <c r="AQ240" s="224" t="str">
        <f>IF(ISBLANK(AA237),(IFERROR(IF(AP240="","",IF(AP240&lt;=0.2,"Muy Baja",IF(AP240&lt;=0.4,"Baja",IF(AP240&lt;=0.6,"Media",IF(AP240&lt;=0.8,"Alta","Muy Alta"))))),""))," ")</f>
        <v/>
      </c>
      <c r="AR240" s="223" t="str">
        <f t="shared" si="184"/>
        <v/>
      </c>
      <c r="AS240" s="225" t="str">
        <f t="shared" si="185"/>
        <v/>
      </c>
      <c r="AT240" s="223" t="str">
        <f>IFERROR(IF(AND(AI239="Impacto",AI240="Impacto"),(AT239-(+AT239*AL240)),IF(AND(AI239="Probabilidad",AI240="Impacto"),(AT238-(+AT238*AL240)),IF(AI240="Probabilidad",AT239,""))),"")</f>
        <v/>
      </c>
      <c r="AU240" s="226" t="str">
        <f t="shared" si="186"/>
        <v/>
      </c>
      <c r="AV240" s="273"/>
      <c r="AW240" s="275"/>
      <c r="AX240" s="274"/>
      <c r="AY240" s="261"/>
      <c r="AZ240" s="228"/>
      <c r="BA240" s="229"/>
      <c r="BB240" s="216"/>
      <c r="BC240" s="216"/>
      <c r="BD240" s="230"/>
      <c r="BE240" s="230"/>
      <c r="BF240" s="230"/>
      <c r="BG240" s="227"/>
      <c r="BH240" s="276"/>
      <c r="BI240" s="216"/>
      <c r="BJ240" s="216"/>
      <c r="BK240" s="216"/>
      <c r="BL240" s="216"/>
      <c r="BM240" s="216"/>
      <c r="BN240" s="216"/>
      <c r="BO240" s="216"/>
      <c r="BP240" s="216"/>
      <c r="BQ240" s="216"/>
      <c r="BR240" s="216"/>
      <c r="BS240" s="216"/>
      <c r="BT240" s="216"/>
      <c r="BU240" s="216"/>
      <c r="BV240" s="216"/>
      <c r="BW240" s="216"/>
      <c r="BX240" s="216"/>
      <c r="BY240" s="216"/>
      <c r="BZ240" s="216"/>
      <c r="CA240" s="216"/>
      <c r="CB240" s="216"/>
      <c r="CC240" s="216"/>
      <c r="CD240" s="216"/>
      <c r="CE240" s="216"/>
      <c r="CF240" s="216"/>
      <c r="CG240" s="216"/>
      <c r="CH240" s="216"/>
      <c r="CI240" s="216"/>
      <c r="CJ240" s="216"/>
      <c r="CK240" s="216"/>
      <c r="CL240" s="216"/>
    </row>
    <row r="241" spans="1:90" s="231" customFormat="1" ht="14.5" hidden="1" customHeight="1">
      <c r="A241" s="262"/>
      <c r="B241" s="300"/>
      <c r="C241" s="278"/>
      <c r="D241" s="278"/>
      <c r="E241" s="278"/>
      <c r="F241" s="278"/>
      <c r="G241" s="279"/>
      <c r="H241" s="276"/>
      <c r="I241" s="276"/>
      <c r="J241" s="276"/>
      <c r="K241" s="276"/>
      <c r="L241" s="276"/>
      <c r="M241" s="276"/>
      <c r="N241" s="276"/>
      <c r="O241" s="266"/>
      <c r="P241" s="266"/>
      <c r="Q241" s="266"/>
      <c r="R241" s="266"/>
      <c r="S241" s="267"/>
      <c r="T241" s="268"/>
      <c r="U241" s="269"/>
      <c r="V241" s="270"/>
      <c r="W241" s="271"/>
      <c r="X241" s="268"/>
      <c r="Y241" s="272"/>
      <c r="Z241" s="273"/>
      <c r="AA241" s="273"/>
      <c r="AB241" s="274"/>
      <c r="AC241" s="217">
        <v>5</v>
      </c>
      <c r="AD241" s="218"/>
      <c r="AE241" s="219"/>
      <c r="AF241" s="219"/>
      <c r="AG241" s="219"/>
      <c r="AH241" s="219"/>
      <c r="AI241" s="220" t="str">
        <f t="shared" si="182"/>
        <v/>
      </c>
      <c r="AJ241" s="221"/>
      <c r="AK241" s="221"/>
      <c r="AL241" s="222" t="str">
        <f t="shared" si="183"/>
        <v/>
      </c>
      <c r="AM241" s="221"/>
      <c r="AN241" s="221"/>
      <c r="AO241" s="221"/>
      <c r="AP241" s="223" t="str">
        <f>IF(ISBLANK(AA237),(IFERROR(IF(AND(AI240="Probabilidad",AI241="Probabilidad"),(AR240-(+AR240*AL241)),IF(AND(AI240="Impacto",AI241="Probabilidad"),(AR239-(+AR239*AL241)),IF(AI241="Impacto",AR240,""))),""))," ")</f>
        <v/>
      </c>
      <c r="AQ241" s="224" t="str">
        <f>IF(ISBLANK(AA237),(IFERROR(IF(AP241="","",IF(AP241&lt;=0.2,"Muy Baja",IF(AP241&lt;=0.4,"Baja",IF(AP241&lt;=0.6,"Media",IF(AP241&lt;=0.8,"Alta","Muy Alta"))))),""))," ")</f>
        <v/>
      </c>
      <c r="AR241" s="223" t="str">
        <f t="shared" si="184"/>
        <v/>
      </c>
      <c r="AS241" s="225" t="str">
        <f t="shared" si="185"/>
        <v/>
      </c>
      <c r="AT241" s="223" t="str">
        <f>IFERROR(IF(AND(AI240="Impacto",AI241="Impacto"),(AT240-(+AT240*AL241)),IF(AND(AI240="Probabilidad",AI241="Impacto"),(AT239-(+AT239*AL241)),IF(AI241="Probabilidad",AT240,""))),"")</f>
        <v/>
      </c>
      <c r="AU241" s="226" t="str">
        <f t="shared" si="186"/>
        <v/>
      </c>
      <c r="AV241" s="273"/>
      <c r="AW241" s="275"/>
      <c r="AX241" s="274"/>
      <c r="AY241" s="261"/>
      <c r="AZ241" s="228"/>
      <c r="BA241" s="229"/>
      <c r="BB241" s="216"/>
      <c r="BC241" s="216"/>
      <c r="BD241" s="230"/>
      <c r="BE241" s="230"/>
      <c r="BF241" s="230"/>
      <c r="BG241" s="227"/>
      <c r="BH241" s="276"/>
      <c r="BI241" s="216"/>
      <c r="BJ241" s="216"/>
      <c r="BK241" s="216"/>
      <c r="BL241" s="216"/>
      <c r="BM241" s="216"/>
      <c r="BN241" s="216"/>
      <c r="BO241" s="216"/>
      <c r="BP241" s="216"/>
      <c r="BQ241" s="216"/>
      <c r="BR241" s="216"/>
      <c r="BS241" s="216"/>
      <c r="BT241" s="216"/>
      <c r="BU241" s="216"/>
      <c r="BV241" s="216"/>
      <c r="BW241" s="216"/>
      <c r="BX241" s="216"/>
      <c r="BY241" s="216"/>
      <c r="BZ241" s="216"/>
      <c r="CA241" s="216"/>
      <c r="CB241" s="216"/>
      <c r="CC241" s="216"/>
      <c r="CD241" s="216"/>
      <c r="CE241" s="216"/>
      <c r="CF241" s="216"/>
      <c r="CG241" s="216"/>
      <c r="CH241" s="216"/>
      <c r="CI241" s="216"/>
      <c r="CJ241" s="216"/>
      <c r="CK241" s="216"/>
      <c r="CL241" s="216"/>
    </row>
    <row r="242" spans="1:90" s="231" customFormat="1" ht="14.5" hidden="1" customHeight="1">
      <c r="A242" s="262"/>
      <c r="B242" s="300"/>
      <c r="C242" s="278"/>
      <c r="D242" s="278"/>
      <c r="E242" s="278"/>
      <c r="F242" s="278"/>
      <c r="G242" s="279"/>
      <c r="H242" s="276"/>
      <c r="I242" s="276"/>
      <c r="J242" s="276"/>
      <c r="K242" s="276"/>
      <c r="L242" s="276"/>
      <c r="M242" s="276"/>
      <c r="N242" s="276"/>
      <c r="O242" s="266"/>
      <c r="P242" s="266"/>
      <c r="Q242" s="266"/>
      <c r="R242" s="266"/>
      <c r="S242" s="267"/>
      <c r="T242" s="268"/>
      <c r="U242" s="269"/>
      <c r="V242" s="270"/>
      <c r="W242" s="271"/>
      <c r="X242" s="268"/>
      <c r="Y242" s="272"/>
      <c r="Z242" s="273"/>
      <c r="AA242" s="273"/>
      <c r="AB242" s="274"/>
      <c r="AC242" s="217">
        <v>6</v>
      </c>
      <c r="AD242" s="218"/>
      <c r="AE242" s="219"/>
      <c r="AF242" s="219"/>
      <c r="AG242" s="219"/>
      <c r="AH242" s="219"/>
      <c r="AI242" s="220" t="str">
        <f t="shared" si="182"/>
        <v/>
      </c>
      <c r="AJ242" s="221"/>
      <c r="AK242" s="221"/>
      <c r="AL242" s="222" t="str">
        <f t="shared" si="183"/>
        <v/>
      </c>
      <c r="AM242" s="221"/>
      <c r="AN242" s="221"/>
      <c r="AO242" s="221"/>
      <c r="AP242" s="223" t="str">
        <f>IF(ISBLANK(AA237),(IFERROR(IF(AND(AI240="Probabilidad",AI242="Probabilidad"),(AR240-(+AR240*AL242)),IF(AND(AI240="Impacto",AI242="Probabilidad"),(AR239-(+AR239*AL242)),IF(AI242="Impacto",AR240,""))),""))," ")</f>
        <v/>
      </c>
      <c r="AQ242" s="224" t="str">
        <f>IF(ISBLANK(AA237),(IFERROR(IF(AP242="","",IF(AP242&lt;=0.2,"Muy Baja",IF(AP242&lt;=0.4,"Baja",IF(AP242&lt;=0.6,"Media",IF(AP242&lt;=0.8,"Alta","Muy Alta"))))),"")), " ")</f>
        <v/>
      </c>
      <c r="AR242" s="223" t="str">
        <f t="shared" si="184"/>
        <v/>
      </c>
      <c r="AS242" s="225" t="str">
        <f t="shared" si="185"/>
        <v/>
      </c>
      <c r="AT242" s="223" t="str">
        <f>IFERROR(IF(AND(AI241="Impacto",AI242="Impacto"),(AT240-(+AT241*AL242)),IF(AND(AI240="Probabilidad",AI242="Impacto"),(AT239-(+AT239*AL242)),IF(AI242="Probabilidad",AT240,""))),"")</f>
        <v/>
      </c>
      <c r="AU242" s="226" t="str">
        <f t="shared" si="186"/>
        <v/>
      </c>
      <c r="AV242" s="273"/>
      <c r="AW242" s="275"/>
      <c r="AX242" s="274"/>
      <c r="AY242" s="261"/>
      <c r="AZ242" s="228"/>
      <c r="BA242" s="229"/>
      <c r="BB242" s="216"/>
      <c r="BC242" s="216"/>
      <c r="BD242" s="230"/>
      <c r="BE242" s="230"/>
      <c r="BF242" s="230"/>
      <c r="BG242" s="227"/>
      <c r="BH242" s="276"/>
      <c r="BI242" s="216"/>
      <c r="BJ242" s="216"/>
      <c r="BK242" s="216"/>
      <c r="BL242" s="216"/>
      <c r="BM242" s="216"/>
      <c r="BN242" s="216"/>
      <c r="BO242" s="216"/>
      <c r="BP242" s="216"/>
      <c r="BQ242" s="216"/>
      <c r="BR242" s="216"/>
      <c r="BS242" s="216"/>
      <c r="BT242" s="216"/>
      <c r="BU242" s="216"/>
      <c r="BV242" s="216"/>
      <c r="BW242" s="216"/>
      <c r="BX242" s="216"/>
      <c r="BY242" s="216"/>
      <c r="BZ242" s="216"/>
      <c r="CA242" s="216"/>
      <c r="CB242" s="216"/>
      <c r="CC242" s="216"/>
      <c r="CD242" s="216"/>
      <c r="CE242" s="216"/>
      <c r="CF242" s="216"/>
      <c r="CG242" s="216"/>
      <c r="CH242" s="216"/>
      <c r="CI242" s="216"/>
      <c r="CJ242" s="216"/>
      <c r="CK242" s="216"/>
      <c r="CL242" s="216"/>
    </row>
    <row r="243" spans="1:90" s="231" customFormat="1" ht="81.5" hidden="1" customHeight="1">
      <c r="A243" s="262">
        <v>40</v>
      </c>
      <c r="B243" s="300" t="s">
        <v>1072</v>
      </c>
      <c r="C243" s="278" t="s">
        <v>1073</v>
      </c>
      <c r="D243" s="278"/>
      <c r="E243" s="278"/>
      <c r="F243" s="278" t="s">
        <v>1484</v>
      </c>
      <c r="G243" s="279" t="str">
        <f t="shared" si="228"/>
        <v>Posibilidad de afectación Económica y Reputacional por El diseño de oficina abierta, facilita el permanente acceso de publico a las diferentes áreas de la Subdirección Financiera, donde se encuentran expuestos documentos financieros, y títulos valores. debido al inadecuado manejo de valores y documentos financieros</v>
      </c>
      <c r="H243" s="276" t="s">
        <v>1097</v>
      </c>
      <c r="I243" s="276" t="s">
        <v>1299</v>
      </c>
      <c r="J243" s="276" t="s">
        <v>1307</v>
      </c>
      <c r="K243" s="276" t="str">
        <f t="shared" ref="K243" si="234">CONCATENATE("Posibilidad de afectación"," ",H243," por ",I243," ",J243)</f>
        <v>Posibilidad de afectación Económica y Reputacional por El diseño de oficina abierta, facilita el permanente acceso de publico a las diferentes áreas de la Subdirección Financiera, donde se encuentran expuestos documentos financieros, y títulos valores. debido al inadecuado manejo de valores y documentos financieros</v>
      </c>
      <c r="L243" s="276" t="s">
        <v>101</v>
      </c>
      <c r="M243" s="276" t="s">
        <v>809</v>
      </c>
      <c r="N243" s="276">
        <v>1</v>
      </c>
      <c r="O243" s="266"/>
      <c r="P243" s="266"/>
      <c r="Q243" s="266"/>
      <c r="R243" s="266"/>
      <c r="S243" s="267" t="str">
        <f t="shared" ref="S243" si="235">IF(ISBLANK(Z243),(IF(N243&lt;=0,"",IF(N243&lt;=2,"Muy Baja",IF(N243&lt;=24,"Baja",IF(N243&lt;=500,"Media",IF(N243&lt;=5000,"Alta","Muy Alta"))))))," ")</f>
        <v>Muy Baja</v>
      </c>
      <c r="T243" s="268">
        <f t="shared" ref="T243" si="236">IF(ISBLANK(Z243),(IF(S243="","",IF(S243="Muy Baja",20%,IF(S243="Baja",40%,IF(S243="Media",60%,IF(S243="Alta",80%,IF(S243="Muy Alta",100%,0)))))))," ")</f>
        <v>0.2</v>
      </c>
      <c r="U243" s="269" t="s">
        <v>923</v>
      </c>
      <c r="V243" s="270" t="str">
        <f>IF(U243&gt;0,IF(NOT(ISERROR(MATCH(U243,'Listados Datos'!$N$3:$N$4,0))),'Listados Datos'!$N$6&amp;"Por favor no seleccionar este criterios de impacto (Afectación Económica o presupuestal y/o Pérdida Reputacional)",'Listados Datos'!$N$7),"")</f>
        <v>✔</v>
      </c>
      <c r="W243" s="271" t="str">
        <f>IF(OR(U243='Listados Datos'!$R$3,U243='Listados Datos'!$S$3),"Leve",IF(OR(U243='Listados Datos'!$R$4,U243='Listados Datos'!$S$4),"Menor",IF(OR(U243='Listados Datos'!$R$5,U243='Listados Datos'!$S$5),"Moderado",IF(OR(U243='Listados Datos'!$R$6,U243='Listados Datos'!$S$6),"Mayor",IF(OR(U243='Listados Datos'!$R$7,U243='Listados Datos'!$S$7),"Catastrófico","")))))</f>
        <v>Menor</v>
      </c>
      <c r="X243" s="268">
        <f>IF(W243="","",IF(W243="Leve",20%,IF(W243="Menor",40%,IF(W243="Moderado",60%,IF(W243="Mayor",80%,IF(W243="Catastrófico",100%,0))))))</f>
        <v>0.4</v>
      </c>
      <c r="Y243" s="272" t="str">
        <f>IF(OR(AND(S243="Muy Baja",W243="Leve"),AND(S243="Muy Baja",W243="Menor"),AND(S243="Baja",W243="Leve")),"Bajo",IF(OR(AND(S243="Muy baja",W243="Moderado"),AND(S243="Baja",W243="Menor"),AND(S243="Baja",W243="Moderado"),AND(S243="Media",W243="Leve"),AND(S243="Media",W243="Menor"),AND(S243="Media",W243="Moderado"),AND(S243="Alta",W243="Leve"),AND(S243="Alta",W243="Menor")),"Moderado",IF(OR(AND(S243="Muy Baja",W243="Mayor"),AND(S243="Baja",W243="Mayor"),AND(S243="Media",W243="Mayor"),AND(S243="Alta",W243="Moderado"),AND(S243="Alta",W243="Mayor"),AND(S243="Muy Alta",W243="Leve"),AND(S243="Muy Alta",W243="Menor"),AND(S243="Muy Alta",W243="Moderado"),AND(S243="Muy Alta",W243="Mayor")),"Alto",IF(OR(AND(S243="Muy Baja",W243="Catastrófico"),AND(S243="Baja",W243="Catastrófico"),AND(S243="Media",W243="Catastrófico"),AND(S243="Alta",W243="Catastrófico"),AND(S243="Muy Alta",W243="Catastrófico")),"Extremo",""))))</f>
        <v>Bajo</v>
      </c>
      <c r="Z243" s="273"/>
      <c r="AA243" s="273"/>
      <c r="AB243" s="274" t="str">
        <f t="shared" ref="AB243" si="237">IF(AND(Z243="Rara Vez",AA243="Insignificante"),("BAJA"),IF(AND(Z243="Rara Vez",AA243="Menor"),("BAJA"),IF(AND(Z243="Rara Vez",AA243="Moderado"),("MODERADA"),IF(AND(Z243="Rara Vez",AA243="Mayor"),("ALTA"),IF(AND(Z243="Improbable",AA243="Insignificante"),("BAJA"),IF(AND(Z243="Improbable",AA243="Menor"),("BAJA"),IF(AND(Z243="Improbable",AA243="Moderado"),("MODERADA"),IF(AND(Z243="Improbable",AA243="Mayor"),("ALTA"),IF(AND(Z243="Posible",AA243="Insignificante"),("BAJA"),IF(AND(Z243="Posible",AA243="Menor"),("MODERADA"),IF(AND(Z243="Posible",AA243="Moderado"),("ALTA"),IF(AND(Z243="Posible",AA243="Mayor"),("EXTREMA"),IF(AND(Z243="Probable",AA243="Insignificante"),("MODERADA"),IF(AND(Z243="Probable",AA243="Menor"),("ALTA"),IF(AND(Z243="Probable",AA243="Moderado"),("ALTA"),IF(AND(Z243="Probable",AA243="Mayor"),("EXTREMA"),IF(AND(Z243="Casi Seguro",AA243="Insignificante"),("ALTA"),IF(AND(Z243="Casi Seguro",AA243="Menor"),("ALTA"),IF(AND(Z243="Casi Seguro",AA243="Moderado"),("EXTREMA"),IF(AND(Z243="Casi Seguro",AA243="Mayor"),("EXTREMA"),IF(AA243="Catastrófico","EXTREMA","VALORAR")))))))))))))))))))))</f>
        <v>VALORAR</v>
      </c>
      <c r="AC243" s="217">
        <v>1</v>
      </c>
      <c r="AD243" s="218"/>
      <c r="AE243" s="219" t="s">
        <v>1316</v>
      </c>
      <c r="AF243" s="219" t="s">
        <v>1145</v>
      </c>
      <c r="AG243" s="219" t="s">
        <v>936</v>
      </c>
      <c r="AH243" s="219"/>
      <c r="AI243" s="220" t="str">
        <f t="shared" si="182"/>
        <v>Probabilidad</v>
      </c>
      <c r="AJ243" s="221" t="s">
        <v>292</v>
      </c>
      <c r="AK243" s="221" t="s">
        <v>297</v>
      </c>
      <c r="AL243" s="222" t="str">
        <f t="shared" si="183"/>
        <v>40%</v>
      </c>
      <c r="AM243" s="221" t="s">
        <v>301</v>
      </c>
      <c r="AN243" s="221" t="s">
        <v>305</v>
      </c>
      <c r="AO243" s="221" t="s">
        <v>308</v>
      </c>
      <c r="AP243" s="223">
        <f>IF(ISBLANK(AA243),(IFERROR(IF(AI243="Probabilidad",(T243-(+T243*AL243)),IF(AI243="Impacto",T243,"")),""))," ")</f>
        <v>0.12</v>
      </c>
      <c r="AQ243" s="224" t="str">
        <f>IF(ISBLANK(AA243), (IFERROR(IF(AP243="","",IF(AP243&lt;=0.2,"Muy Baja",IF(AP243&lt;=0.4,"Baja",IF(AP243&lt;=0.6,"Media",IF(AP243&lt;=0.8,"Alta","Muy Alta"))))),""))," ")</f>
        <v>Muy Baja</v>
      </c>
      <c r="AR243" s="223">
        <f t="shared" si="184"/>
        <v>0.12</v>
      </c>
      <c r="AS243" s="225" t="str">
        <f t="shared" si="185"/>
        <v>Menor</v>
      </c>
      <c r="AT243" s="223">
        <f>IFERROR(IF(AI243="Impacto",(X243-(+X243*AL243)),IF(AI243="Probabilidad",X243,"")),"")</f>
        <v>0.4</v>
      </c>
      <c r="AU243" s="226" t="str">
        <f t="shared" si="186"/>
        <v>Bajo</v>
      </c>
      <c r="AV243" s="273"/>
      <c r="AW243" s="275" t="str">
        <f>IF(ISBLANK(AA243), " ", AA243)</f>
        <v xml:space="preserve"> </v>
      </c>
      <c r="AX243" s="274" t="str">
        <f t="shared" ref="AX243" si="238">IF(AND(AV243="Rara Vez",AW243="Insignificante"),("BAJA"),IF(AND(AV243="Rara Vez",AW243="Menor"),("BAJA"),IF(AND(AV243="Rara Vez",AW243="Moderado"),("MODERADA"),IF(AND(AV243="Rara Vez",AW243="Mayor"),("ALTA"),IF(AND(AV243="Improbable",AW243="Insignificante"),("BAJA"),IF(AND(AV243="Improbable",AW243="Menor"),("BAJA"),IF(AND(AV243="Improbable",AW243="Moderado"),("MODERADA"),IF(AND(AV243="Improbable",AW243="Mayor"),("ALTA"),IF(AND(AV243="Posible",AW243="Insignificante"),("BAJA"),IF(AND(AV243="Posible",AW243="Menor"),("MODERADA"),IF(AND(AV243="Posible",AW243="Moderado"),("ALTA"),IF(AND(AV243="Posible",AW243="Mayor"),("EXTREMA"),IF(AND(AV243="Probable",AW243="Insignificante"),("MODERADA"),IF(AND(AV243="Probable",AW243="Menor"),("ALTA"),IF(AND(AV243="Probable",AW243="Moderado"),("ALTA"),IF(AND(AV243="Probable",AW243="Mayor"),("EXTREMA"),IF(AND(AV243="Casi Seguro",AW243="Insignificante"),("ALTA"),IF(AND(AV243="Casi Seguro",AW243="Menor"),("ALTA"),IF(AND(AV243="Casi Seguro",AW243="Moderado"),("EXTREMA"),IF(AND(AV243="Casi Seguro",AW243="Mayor"),("EXTREMA"),IF(AW243="Catastrófico","EXTREMA","VALORAR")))))))))))))))))))))</f>
        <v>VALORAR</v>
      </c>
      <c r="AY243" s="261" t="s">
        <v>314</v>
      </c>
      <c r="AZ243" s="228"/>
      <c r="BA243" s="229"/>
      <c r="BB243" s="216"/>
      <c r="BC243" s="216"/>
      <c r="BD243" s="230"/>
      <c r="BE243" s="230"/>
      <c r="BF243" s="230"/>
      <c r="BG243" s="227"/>
      <c r="BH243" s="276"/>
      <c r="BI243" s="216"/>
      <c r="BJ243" s="216"/>
      <c r="BK243" s="216"/>
      <c r="BL243" s="216"/>
      <c r="BM243" s="216"/>
      <c r="BN243" s="216"/>
      <c r="BO243" s="216"/>
      <c r="BP243" s="216"/>
      <c r="BQ243" s="216"/>
      <c r="BR243" s="216"/>
      <c r="BS243" s="216"/>
      <c r="BT243" s="216"/>
      <c r="BU243" s="216"/>
      <c r="BV243" s="216"/>
      <c r="BW243" s="216"/>
      <c r="BX243" s="216"/>
      <c r="BY243" s="216"/>
      <c r="BZ243" s="216"/>
      <c r="CA243" s="216"/>
      <c r="CB243" s="216"/>
      <c r="CC243" s="216"/>
      <c r="CD243" s="216"/>
      <c r="CE243" s="216"/>
      <c r="CF243" s="216"/>
      <c r="CG243" s="216"/>
      <c r="CH243" s="216"/>
      <c r="CI243" s="216"/>
      <c r="CJ243" s="216"/>
      <c r="CK243" s="216"/>
      <c r="CL243" s="216"/>
    </row>
    <row r="244" spans="1:90" s="231" customFormat="1" ht="14.5" hidden="1" customHeight="1">
      <c r="A244" s="262"/>
      <c r="B244" s="300"/>
      <c r="C244" s="278"/>
      <c r="D244" s="278"/>
      <c r="E244" s="278"/>
      <c r="F244" s="278"/>
      <c r="G244" s="279"/>
      <c r="H244" s="276"/>
      <c r="I244" s="276"/>
      <c r="J244" s="276"/>
      <c r="K244" s="276"/>
      <c r="L244" s="276"/>
      <c r="M244" s="276"/>
      <c r="N244" s="276"/>
      <c r="O244" s="266"/>
      <c r="P244" s="266"/>
      <c r="Q244" s="266"/>
      <c r="R244" s="266"/>
      <c r="S244" s="267"/>
      <c r="T244" s="268"/>
      <c r="U244" s="269"/>
      <c r="V244" s="270"/>
      <c r="W244" s="271"/>
      <c r="X244" s="268"/>
      <c r="Y244" s="272"/>
      <c r="Z244" s="273"/>
      <c r="AA244" s="273"/>
      <c r="AB244" s="274"/>
      <c r="AC244" s="217">
        <v>2</v>
      </c>
      <c r="AD244" s="218"/>
      <c r="AE244" s="219"/>
      <c r="AF244" s="219"/>
      <c r="AG244" s="219"/>
      <c r="AH244" s="219"/>
      <c r="AI244" s="220" t="str">
        <f t="shared" si="182"/>
        <v/>
      </c>
      <c r="AJ244" s="221"/>
      <c r="AK244" s="221"/>
      <c r="AL244" s="222" t="str">
        <f t="shared" si="183"/>
        <v/>
      </c>
      <c r="AM244" s="221"/>
      <c r="AN244" s="221"/>
      <c r="AO244" s="221"/>
      <c r="AP244" s="223" t="str">
        <f>IF(ISBLANK(AA243),(IFERROR(IF(AND(AI243="Probabilidad",AI244="Probabilidad"),(AR243-(+AR243*AL244)),IF(AI244="Probabilidad",(T243-(+T243*AL244)),IF(AI244="Impacto",AR243,""))),""))," ")</f>
        <v/>
      </c>
      <c r="AQ244" s="224" t="str">
        <f>IF(ISBLANK(AA243),(IFERROR(IF(AP244="","",IF(AP244&lt;=0.2,"Muy Baja",IF(AP244&lt;=0.4,"Baja",IF(AP244&lt;=0.6,"Media",IF(AP244&lt;=0.8,"Alta","Muy Alta"))))),""))," ")</f>
        <v/>
      </c>
      <c r="AR244" s="223" t="str">
        <f t="shared" si="184"/>
        <v/>
      </c>
      <c r="AS244" s="225" t="str">
        <f t="shared" si="185"/>
        <v/>
      </c>
      <c r="AT244" s="223" t="str">
        <f>IFERROR(IF(AND(AI243="Impacto",AI244="Impacto"),(AT243-(+AT243*AL244)),IF(AI244="Impacto",(X243-(+X243*AL244)),IF(AI244="Probabilidad",AT243,""))),"")</f>
        <v/>
      </c>
      <c r="AU244" s="226" t="str">
        <f t="shared" si="186"/>
        <v/>
      </c>
      <c r="AV244" s="273"/>
      <c r="AW244" s="275"/>
      <c r="AX244" s="274"/>
      <c r="AY244" s="261"/>
      <c r="AZ244" s="228"/>
      <c r="BA244" s="229"/>
      <c r="BB244" s="216"/>
      <c r="BC244" s="216"/>
      <c r="BD244" s="230"/>
      <c r="BE244" s="230"/>
      <c r="BF244" s="230"/>
      <c r="BG244" s="227"/>
      <c r="BH244" s="276"/>
      <c r="BI244" s="216"/>
      <c r="BJ244" s="216"/>
      <c r="BK244" s="216"/>
      <c r="BL244" s="216"/>
      <c r="BM244" s="216"/>
      <c r="BN244" s="216"/>
      <c r="BO244" s="216"/>
      <c r="BP244" s="216"/>
      <c r="BQ244" s="216"/>
      <c r="BR244" s="216"/>
      <c r="BS244" s="216"/>
      <c r="BT244" s="216"/>
      <c r="BU244" s="216"/>
      <c r="BV244" s="216"/>
      <c r="BW244" s="216"/>
      <c r="BX244" s="216"/>
      <c r="BY244" s="216"/>
      <c r="BZ244" s="216"/>
      <c r="CA244" s="216"/>
      <c r="CB244" s="216"/>
      <c r="CC244" s="216"/>
      <c r="CD244" s="216"/>
      <c r="CE244" s="216"/>
      <c r="CF244" s="216"/>
      <c r="CG244" s="216"/>
      <c r="CH244" s="216"/>
      <c r="CI244" s="216"/>
      <c r="CJ244" s="216"/>
      <c r="CK244" s="216"/>
      <c r="CL244" s="216"/>
    </row>
    <row r="245" spans="1:90" s="231" customFormat="1" ht="14.5" hidden="1" customHeight="1">
      <c r="A245" s="262"/>
      <c r="B245" s="300"/>
      <c r="C245" s="278"/>
      <c r="D245" s="278"/>
      <c r="E245" s="278"/>
      <c r="F245" s="278"/>
      <c r="G245" s="279"/>
      <c r="H245" s="276"/>
      <c r="I245" s="276"/>
      <c r="J245" s="276"/>
      <c r="K245" s="276"/>
      <c r="L245" s="276"/>
      <c r="M245" s="276"/>
      <c r="N245" s="276"/>
      <c r="O245" s="266"/>
      <c r="P245" s="266"/>
      <c r="Q245" s="266"/>
      <c r="R245" s="266"/>
      <c r="S245" s="267"/>
      <c r="T245" s="268"/>
      <c r="U245" s="269"/>
      <c r="V245" s="270"/>
      <c r="W245" s="271"/>
      <c r="X245" s="268"/>
      <c r="Y245" s="272"/>
      <c r="Z245" s="273"/>
      <c r="AA245" s="273"/>
      <c r="AB245" s="274"/>
      <c r="AC245" s="217">
        <v>3</v>
      </c>
      <c r="AD245" s="218"/>
      <c r="AE245" s="219"/>
      <c r="AF245" s="219"/>
      <c r="AG245" s="219"/>
      <c r="AH245" s="219"/>
      <c r="AI245" s="220" t="str">
        <f t="shared" si="182"/>
        <v/>
      </c>
      <c r="AJ245" s="221"/>
      <c r="AK245" s="221"/>
      <c r="AL245" s="222" t="str">
        <f t="shared" si="183"/>
        <v/>
      </c>
      <c r="AM245" s="221"/>
      <c r="AN245" s="221"/>
      <c r="AO245" s="221"/>
      <c r="AP245" s="223" t="str">
        <f>IF(ISBLANK(AA243),(IFERROR(IF(AND(AI244="Probabilidad",AI245="Probabilidad"),(AR244-(+AR244*AL245)),IF(AND(AI244="Impacto",AI245="Probabilidad"),(AR243-(+AR243*AL245)),IF(AI245="Impacto",AR244,""))),""))," ")</f>
        <v/>
      </c>
      <c r="AQ245" s="224" t="str">
        <f>IF(ISBLANK(AA243),(IFERROR(IF(AP245="","",IF(AP245&lt;=0.2,"Muy Baja",IF(AP245&lt;=0.4,"Baja",IF(AP245&lt;=0.6,"Media",IF(AP245&lt;=0.8,"Alta","Muy Alta"))))),""))," ")</f>
        <v/>
      </c>
      <c r="AR245" s="223" t="str">
        <f t="shared" si="184"/>
        <v/>
      </c>
      <c r="AS245" s="225" t="str">
        <f t="shared" si="185"/>
        <v/>
      </c>
      <c r="AT245" s="223" t="str">
        <f>IFERROR(IF(AND(AI244="Impacto",AI245="Impacto"),(AT244-(+AT244*AL245)),IF(AND(AI244="Probabilidad",AI245="Impacto"),(AT243-(+AT243*AL245)),IF(AI245="Probabilidad",AT244,""))),"")</f>
        <v/>
      </c>
      <c r="AU245" s="226" t="str">
        <f t="shared" si="186"/>
        <v/>
      </c>
      <c r="AV245" s="273"/>
      <c r="AW245" s="275"/>
      <c r="AX245" s="274"/>
      <c r="AY245" s="261"/>
      <c r="AZ245" s="228"/>
      <c r="BA245" s="229"/>
      <c r="BB245" s="216"/>
      <c r="BC245" s="216"/>
      <c r="BD245" s="230"/>
      <c r="BE245" s="230"/>
      <c r="BF245" s="230"/>
      <c r="BG245" s="227"/>
      <c r="BH245" s="276"/>
      <c r="BI245" s="216"/>
      <c r="BJ245" s="216"/>
      <c r="BK245" s="216"/>
      <c r="BL245" s="216"/>
      <c r="BM245" s="216"/>
      <c r="BN245" s="216"/>
      <c r="BO245" s="216"/>
      <c r="BP245" s="216"/>
      <c r="BQ245" s="216"/>
      <c r="BR245" s="216"/>
      <c r="BS245" s="216"/>
      <c r="BT245" s="216"/>
      <c r="BU245" s="216"/>
      <c r="BV245" s="216"/>
      <c r="BW245" s="216"/>
      <c r="BX245" s="216"/>
      <c r="BY245" s="216"/>
      <c r="BZ245" s="216"/>
      <c r="CA245" s="216"/>
      <c r="CB245" s="216"/>
      <c r="CC245" s="216"/>
      <c r="CD245" s="216"/>
      <c r="CE245" s="216"/>
      <c r="CF245" s="216"/>
      <c r="CG245" s="216"/>
      <c r="CH245" s="216"/>
      <c r="CI245" s="216"/>
      <c r="CJ245" s="216"/>
      <c r="CK245" s="216"/>
      <c r="CL245" s="216"/>
    </row>
    <row r="246" spans="1:90" s="231" customFormat="1" ht="14.5" hidden="1" customHeight="1">
      <c r="A246" s="262"/>
      <c r="B246" s="300"/>
      <c r="C246" s="278"/>
      <c r="D246" s="278"/>
      <c r="E246" s="278"/>
      <c r="F246" s="278"/>
      <c r="G246" s="279"/>
      <c r="H246" s="276"/>
      <c r="I246" s="276"/>
      <c r="J246" s="276"/>
      <c r="K246" s="276"/>
      <c r="L246" s="276"/>
      <c r="M246" s="276"/>
      <c r="N246" s="276"/>
      <c r="O246" s="266"/>
      <c r="P246" s="266"/>
      <c r="Q246" s="266"/>
      <c r="R246" s="266"/>
      <c r="S246" s="267"/>
      <c r="T246" s="268"/>
      <c r="U246" s="269"/>
      <c r="V246" s="270"/>
      <c r="W246" s="271"/>
      <c r="X246" s="268"/>
      <c r="Y246" s="272"/>
      <c r="Z246" s="273"/>
      <c r="AA246" s="273"/>
      <c r="AB246" s="274"/>
      <c r="AC246" s="217">
        <v>4</v>
      </c>
      <c r="AD246" s="218"/>
      <c r="AE246" s="219"/>
      <c r="AF246" s="219"/>
      <c r="AG246" s="219"/>
      <c r="AH246" s="219"/>
      <c r="AI246" s="220" t="str">
        <f t="shared" si="182"/>
        <v/>
      </c>
      <c r="AJ246" s="221"/>
      <c r="AK246" s="221"/>
      <c r="AL246" s="222" t="str">
        <f t="shared" si="183"/>
        <v/>
      </c>
      <c r="AM246" s="221"/>
      <c r="AN246" s="221"/>
      <c r="AO246" s="221"/>
      <c r="AP246" s="223" t="str">
        <f>IF(ISBLANK(AA243),(IFERROR(IF(AND(AI245="Probabilidad",AI246="Probabilidad"),(AR245-(+AR245*AL246)),IF(AND(AI245="Impacto",AI246="Probabilidad"),(AR244-(+AR244*AL246)),IF(AI246="Impacto",AR245,""))),""))," ")</f>
        <v/>
      </c>
      <c r="AQ246" s="224" t="str">
        <f>IF(ISBLANK(AA243),(IFERROR(IF(AP246="","",IF(AP246&lt;=0.2,"Muy Baja",IF(AP246&lt;=0.4,"Baja",IF(AP246&lt;=0.6,"Media",IF(AP246&lt;=0.8,"Alta","Muy Alta"))))),""))," ")</f>
        <v/>
      </c>
      <c r="AR246" s="223" t="str">
        <f t="shared" si="184"/>
        <v/>
      </c>
      <c r="AS246" s="225" t="str">
        <f t="shared" si="185"/>
        <v/>
      </c>
      <c r="AT246" s="223" t="str">
        <f>IFERROR(IF(AND(AI245="Impacto",AI246="Impacto"),(AT245-(+AT245*AL246)),IF(AND(AI245="Probabilidad",AI246="Impacto"),(AT244-(+AT244*AL246)),IF(AI246="Probabilidad",AT245,""))),"")</f>
        <v/>
      </c>
      <c r="AU246" s="226" t="str">
        <f t="shared" si="186"/>
        <v/>
      </c>
      <c r="AV246" s="273"/>
      <c r="AW246" s="275"/>
      <c r="AX246" s="274"/>
      <c r="AY246" s="261"/>
      <c r="AZ246" s="228"/>
      <c r="BA246" s="229"/>
      <c r="BB246" s="216"/>
      <c r="BC246" s="216"/>
      <c r="BD246" s="230"/>
      <c r="BE246" s="230"/>
      <c r="BF246" s="230"/>
      <c r="BG246" s="227"/>
      <c r="BH246" s="276"/>
      <c r="BI246" s="216"/>
      <c r="BJ246" s="216"/>
      <c r="BK246" s="216"/>
      <c r="BL246" s="216"/>
      <c r="BM246" s="216"/>
      <c r="BN246" s="216"/>
      <c r="BO246" s="216"/>
      <c r="BP246" s="216"/>
      <c r="BQ246" s="216"/>
      <c r="BR246" s="216"/>
      <c r="BS246" s="216"/>
      <c r="BT246" s="216"/>
      <c r="BU246" s="216"/>
      <c r="BV246" s="216"/>
      <c r="BW246" s="216"/>
      <c r="BX246" s="216"/>
      <c r="BY246" s="216"/>
      <c r="BZ246" s="216"/>
      <c r="CA246" s="216"/>
      <c r="CB246" s="216"/>
      <c r="CC246" s="216"/>
      <c r="CD246" s="216"/>
      <c r="CE246" s="216"/>
      <c r="CF246" s="216"/>
      <c r="CG246" s="216"/>
      <c r="CH246" s="216"/>
      <c r="CI246" s="216"/>
      <c r="CJ246" s="216"/>
      <c r="CK246" s="216"/>
      <c r="CL246" s="216"/>
    </row>
    <row r="247" spans="1:90" s="231" customFormat="1" ht="14.5" hidden="1" customHeight="1">
      <c r="A247" s="262"/>
      <c r="B247" s="300"/>
      <c r="C247" s="278"/>
      <c r="D247" s="278"/>
      <c r="E247" s="278"/>
      <c r="F247" s="278"/>
      <c r="G247" s="279"/>
      <c r="H247" s="276"/>
      <c r="I247" s="276"/>
      <c r="J247" s="276"/>
      <c r="K247" s="276"/>
      <c r="L247" s="276"/>
      <c r="M247" s="276"/>
      <c r="N247" s="276"/>
      <c r="O247" s="266"/>
      <c r="P247" s="266"/>
      <c r="Q247" s="266"/>
      <c r="R247" s="266"/>
      <c r="S247" s="267"/>
      <c r="T247" s="268"/>
      <c r="U247" s="269"/>
      <c r="V247" s="270"/>
      <c r="W247" s="271"/>
      <c r="X247" s="268"/>
      <c r="Y247" s="272"/>
      <c r="Z247" s="273"/>
      <c r="AA247" s="273"/>
      <c r="AB247" s="274"/>
      <c r="AC247" s="217">
        <v>5</v>
      </c>
      <c r="AD247" s="218"/>
      <c r="AE247" s="219"/>
      <c r="AF247" s="219"/>
      <c r="AG247" s="219"/>
      <c r="AH247" s="219"/>
      <c r="AI247" s="220" t="str">
        <f t="shared" si="182"/>
        <v/>
      </c>
      <c r="AJ247" s="221"/>
      <c r="AK247" s="221"/>
      <c r="AL247" s="222" t="str">
        <f t="shared" si="183"/>
        <v/>
      </c>
      <c r="AM247" s="221"/>
      <c r="AN247" s="221"/>
      <c r="AO247" s="221"/>
      <c r="AP247" s="223" t="str">
        <f>IF(ISBLANK(AA243),(IFERROR(IF(AND(AI246="Probabilidad",AI247="Probabilidad"),(AR246-(+AR246*AL247)),IF(AND(AI246="Impacto",AI247="Probabilidad"),(AR245-(+AR245*AL247)),IF(AI247="Impacto",AR246,""))),""))," ")</f>
        <v/>
      </c>
      <c r="AQ247" s="224" t="str">
        <f>IF(ISBLANK(AA243),(IFERROR(IF(AP247="","",IF(AP247&lt;=0.2,"Muy Baja",IF(AP247&lt;=0.4,"Baja",IF(AP247&lt;=0.6,"Media",IF(AP247&lt;=0.8,"Alta","Muy Alta"))))),""))," ")</f>
        <v/>
      </c>
      <c r="AR247" s="223" t="str">
        <f t="shared" si="184"/>
        <v/>
      </c>
      <c r="AS247" s="225" t="str">
        <f t="shared" si="185"/>
        <v/>
      </c>
      <c r="AT247" s="223" t="str">
        <f>IFERROR(IF(AND(AI246="Impacto",AI247="Impacto"),(AT246-(+AT246*AL247)),IF(AND(AI246="Probabilidad",AI247="Impacto"),(AT245-(+AT245*AL247)),IF(AI247="Probabilidad",AT246,""))),"")</f>
        <v/>
      </c>
      <c r="AU247" s="226" t="str">
        <f t="shared" si="186"/>
        <v/>
      </c>
      <c r="AV247" s="273"/>
      <c r="AW247" s="275"/>
      <c r="AX247" s="274"/>
      <c r="AY247" s="261"/>
      <c r="AZ247" s="228"/>
      <c r="BA247" s="229"/>
      <c r="BB247" s="216"/>
      <c r="BC247" s="216"/>
      <c r="BD247" s="230"/>
      <c r="BE247" s="230"/>
      <c r="BF247" s="230"/>
      <c r="BG247" s="227"/>
      <c r="BH247" s="276"/>
      <c r="BI247" s="216"/>
      <c r="BJ247" s="216"/>
      <c r="BK247" s="216"/>
      <c r="BL247" s="216"/>
      <c r="BM247" s="216"/>
      <c r="BN247" s="216"/>
      <c r="BO247" s="216"/>
      <c r="BP247" s="216"/>
      <c r="BQ247" s="216"/>
      <c r="BR247" s="216"/>
      <c r="BS247" s="216"/>
      <c r="BT247" s="216"/>
      <c r="BU247" s="216"/>
      <c r="BV247" s="216"/>
      <c r="BW247" s="216"/>
      <c r="BX247" s="216"/>
      <c r="BY247" s="216"/>
      <c r="BZ247" s="216"/>
      <c r="CA247" s="216"/>
      <c r="CB247" s="216"/>
      <c r="CC247" s="216"/>
      <c r="CD247" s="216"/>
      <c r="CE247" s="216"/>
      <c r="CF247" s="216"/>
      <c r="CG247" s="216"/>
      <c r="CH247" s="216"/>
      <c r="CI247" s="216"/>
      <c r="CJ247" s="216"/>
      <c r="CK247" s="216"/>
      <c r="CL247" s="216"/>
    </row>
    <row r="248" spans="1:90" s="231" customFormat="1" ht="14.5" hidden="1" customHeight="1">
      <c r="A248" s="262"/>
      <c r="B248" s="300"/>
      <c r="C248" s="278"/>
      <c r="D248" s="278"/>
      <c r="E248" s="278"/>
      <c r="F248" s="278"/>
      <c r="G248" s="279"/>
      <c r="H248" s="276"/>
      <c r="I248" s="276"/>
      <c r="J248" s="276"/>
      <c r="K248" s="276"/>
      <c r="L248" s="276"/>
      <c r="M248" s="276"/>
      <c r="N248" s="276"/>
      <c r="O248" s="266"/>
      <c r="P248" s="266"/>
      <c r="Q248" s="266"/>
      <c r="R248" s="266"/>
      <c r="S248" s="267"/>
      <c r="T248" s="268"/>
      <c r="U248" s="269"/>
      <c r="V248" s="270"/>
      <c r="W248" s="271"/>
      <c r="X248" s="268"/>
      <c r="Y248" s="272"/>
      <c r="Z248" s="273"/>
      <c r="AA248" s="273"/>
      <c r="AB248" s="274"/>
      <c r="AC248" s="217">
        <v>6</v>
      </c>
      <c r="AD248" s="218"/>
      <c r="AE248" s="219"/>
      <c r="AF248" s="219"/>
      <c r="AG248" s="219"/>
      <c r="AH248" s="219"/>
      <c r="AI248" s="220" t="str">
        <f t="shared" si="182"/>
        <v/>
      </c>
      <c r="AJ248" s="221"/>
      <c r="AK248" s="221"/>
      <c r="AL248" s="222" t="str">
        <f t="shared" si="183"/>
        <v/>
      </c>
      <c r="AM248" s="221"/>
      <c r="AN248" s="221"/>
      <c r="AO248" s="221"/>
      <c r="AP248" s="223" t="str">
        <f>IF(ISBLANK(AA243),(IFERROR(IF(AND(AI246="Probabilidad",AI248="Probabilidad"),(AR246-(+AR246*AL248)),IF(AND(AI246="Impacto",AI248="Probabilidad"),(AR245-(+AR245*AL248)),IF(AI248="Impacto",AR246,""))),""))," ")</f>
        <v/>
      </c>
      <c r="AQ248" s="224" t="str">
        <f>IF(ISBLANK(AA243),(IFERROR(IF(AP248="","",IF(AP248&lt;=0.2,"Muy Baja",IF(AP248&lt;=0.4,"Baja",IF(AP248&lt;=0.6,"Media",IF(AP248&lt;=0.8,"Alta","Muy Alta"))))),"")), " ")</f>
        <v/>
      </c>
      <c r="AR248" s="223" t="str">
        <f t="shared" si="184"/>
        <v/>
      </c>
      <c r="AS248" s="225" t="str">
        <f t="shared" si="185"/>
        <v/>
      </c>
      <c r="AT248" s="223" t="str">
        <f>IFERROR(IF(AND(AI247="Impacto",AI248="Impacto"),(AT246-(+AT247*AL248)),IF(AND(AI246="Probabilidad",AI248="Impacto"),(AT245-(+AT245*AL248)),IF(AI248="Probabilidad",AT246,""))),"")</f>
        <v/>
      </c>
      <c r="AU248" s="226" t="str">
        <f t="shared" si="186"/>
        <v/>
      </c>
      <c r="AV248" s="273"/>
      <c r="AW248" s="275"/>
      <c r="AX248" s="274"/>
      <c r="AY248" s="261"/>
      <c r="AZ248" s="228"/>
      <c r="BA248" s="229"/>
      <c r="BB248" s="216"/>
      <c r="BC248" s="216"/>
      <c r="BD248" s="230"/>
      <c r="BE248" s="230"/>
      <c r="BF248" s="230"/>
      <c r="BG248" s="227"/>
      <c r="BH248" s="276"/>
      <c r="BI248" s="216"/>
      <c r="BJ248" s="216"/>
      <c r="BK248" s="216"/>
      <c r="BL248" s="216"/>
      <c r="BM248" s="216"/>
      <c r="BN248" s="216"/>
      <c r="BO248" s="216"/>
      <c r="BP248" s="216"/>
      <c r="BQ248" s="216"/>
      <c r="BR248" s="216"/>
      <c r="BS248" s="216"/>
      <c r="BT248" s="216"/>
      <c r="BU248" s="216"/>
      <c r="BV248" s="216"/>
      <c r="BW248" s="216"/>
      <c r="BX248" s="216"/>
      <c r="BY248" s="216"/>
      <c r="BZ248" s="216"/>
      <c r="CA248" s="216"/>
      <c r="CB248" s="216"/>
      <c r="CC248" s="216"/>
      <c r="CD248" s="216"/>
      <c r="CE248" s="216"/>
      <c r="CF248" s="216"/>
      <c r="CG248" s="216"/>
      <c r="CH248" s="216"/>
      <c r="CI248" s="216"/>
      <c r="CJ248" s="216"/>
      <c r="CK248" s="216"/>
      <c r="CL248" s="216"/>
    </row>
    <row r="249" spans="1:90" s="231" customFormat="1" ht="102.5" customHeight="1">
      <c r="A249" s="262">
        <v>41</v>
      </c>
      <c r="B249" s="300" t="s">
        <v>1072</v>
      </c>
      <c r="C249" s="278" t="s">
        <v>1073</v>
      </c>
      <c r="D249" s="278"/>
      <c r="E249" s="278"/>
      <c r="F249" s="278" t="s">
        <v>1484</v>
      </c>
      <c r="G249" s="279" t="str">
        <f t="shared" si="228"/>
        <v xml:space="preserve">Posibilidad de desviación de dineros </v>
      </c>
      <c r="H249" s="276" t="s">
        <v>1097</v>
      </c>
      <c r="I249" s="276"/>
      <c r="J249" s="276" t="s">
        <v>1317</v>
      </c>
      <c r="K249" s="276" t="s">
        <v>1318</v>
      </c>
      <c r="L249" s="276" t="s">
        <v>1406</v>
      </c>
      <c r="M249" s="276" t="s">
        <v>227</v>
      </c>
      <c r="N249" s="276"/>
      <c r="O249" s="266"/>
      <c r="P249" s="266"/>
      <c r="Q249" s="266"/>
      <c r="R249" s="266"/>
      <c r="S249" s="267" t="str">
        <f t="shared" ref="S249" si="239">IF(ISBLANK(Z249),(IF(N249&lt;=0,"",IF(N249&lt;=2,"Muy Baja",IF(N249&lt;=24,"Baja",IF(N249&lt;=500,"Media",IF(N249&lt;=5000,"Alta","Muy Alta"))))))," ")</f>
        <v xml:space="preserve"> </v>
      </c>
      <c r="T249" s="268" t="str">
        <f t="shared" ref="T249" si="240">IF(ISBLANK(Z249),(IF(S249="","",IF(S249="Muy Baja",20%,IF(S249="Baja",40%,IF(S249="Media",60%,IF(S249="Alta",80%,IF(S249="Muy Alta",100%,0)))))))," ")</f>
        <v xml:space="preserve"> </v>
      </c>
      <c r="U249" s="269"/>
      <c r="V249" s="270" t="str">
        <f>IF(U249&gt;0,IF(NOT(ISERROR(MATCH(U249,'Listados Datos'!$N$3:$N$4,0))),'Listados Datos'!$N$6&amp;"Por favor no seleccionar este criterios de impacto (Afectación Económica o presupuestal y/o Pérdida Reputacional)",'Listados Datos'!$N$7),"")</f>
        <v/>
      </c>
      <c r="W249" s="271" t="str">
        <f>IF(OR(U249='Listados Datos'!$R$3,U249='Listados Datos'!$S$3),"Leve",IF(OR(U249='Listados Datos'!$R$4,U249='Listados Datos'!$S$4),"Menor",IF(OR(U249='Listados Datos'!$R$5,U249='Listados Datos'!$S$5),"Moderado",IF(OR(U249='Listados Datos'!$R$6,U249='Listados Datos'!$S$6),"Mayor",IF(OR(U249='Listados Datos'!$R$7,U249='Listados Datos'!$S$7),"Catastrófico","")))))</f>
        <v/>
      </c>
      <c r="X249" s="268" t="str">
        <f>IF(W249="","",IF(W249="Leve",20%,IF(W249="Menor",40%,IF(W249="Moderado",60%,IF(W249="Mayor",80%,IF(W249="Catastrófico",100%,0))))))</f>
        <v/>
      </c>
      <c r="Y249" s="272" t="str">
        <f>IF(OR(AND(S249="Muy Baja",W249="Leve"),AND(S249="Muy Baja",W249="Menor"),AND(S249="Baja",W249="Leve")),"Bajo",IF(OR(AND(S249="Muy baja",W249="Moderado"),AND(S249="Baja",W249="Menor"),AND(S249="Baja",W249="Moderado"),AND(S249="Media",W249="Leve"),AND(S249="Media",W249="Menor"),AND(S249="Media",W249="Moderado"),AND(S249="Alta",W249="Leve"),AND(S249="Alta",W249="Menor")),"Moderado",IF(OR(AND(S249="Muy Baja",W249="Mayor"),AND(S249="Baja",W249="Mayor"),AND(S249="Media",W249="Mayor"),AND(S249="Alta",W249="Moderado"),AND(S249="Alta",W249="Mayor"),AND(S249="Muy Alta",W249="Leve"),AND(S249="Muy Alta",W249="Menor"),AND(S249="Muy Alta",W249="Moderado"),AND(S249="Muy Alta",W249="Mayor")),"Alto",IF(OR(AND(S249="Muy Baja",W249="Catastrófico"),AND(S249="Baja",W249="Catastrófico"),AND(S249="Media",W249="Catastrófico"),AND(S249="Alta",W249="Catastrófico"),AND(S249="Muy Alta",W249="Catastrófico")),"Extremo",""))))</f>
        <v/>
      </c>
      <c r="Z249" s="273" t="s">
        <v>326</v>
      </c>
      <c r="AA249" s="273" t="s">
        <v>11</v>
      </c>
      <c r="AB249" s="274" t="str">
        <f t="shared" ref="AB249" si="241">IF(AND(Z249="Rara Vez",AA249="Insignificante"),("BAJA"),IF(AND(Z249="Rara Vez",AA249="Menor"),("BAJA"),IF(AND(Z249="Rara Vez",AA249="Moderado"),("MODERADA"),IF(AND(Z249="Rara Vez",AA249="Mayor"),("ALTA"),IF(AND(Z249="Improbable",AA249="Insignificante"),("BAJA"),IF(AND(Z249="Improbable",AA249="Menor"),("BAJA"),IF(AND(Z249="Improbable",AA249="Moderado"),("MODERADA"),IF(AND(Z249="Improbable",AA249="Mayor"),("ALTA"),IF(AND(Z249="Posible",AA249="Insignificante"),("BAJA"),IF(AND(Z249="Posible",AA249="Menor"),("MODERADA"),IF(AND(Z249="Posible",AA249="Moderado"),("ALTA"),IF(AND(Z249="Posible",AA249="Mayor"),("EXTREMA"),IF(AND(Z249="Probable",AA249="Insignificante"),("MODERADA"),IF(AND(Z249="Probable",AA249="Menor"),("ALTA"),IF(AND(Z249="Probable",AA249="Moderado"),("ALTA"),IF(AND(Z249="Probable",AA249="Mayor"),("EXTREMA"),IF(AND(Z249="Casi Seguro",AA249="Insignificante"),("ALTA"),IF(AND(Z249="Casi Seguro",AA249="Menor"),("ALTA"),IF(AND(Z249="Casi Seguro",AA249="Moderado"),("EXTREMA"),IF(AND(Z249="Casi Seguro",AA249="Mayor"),("EXTREMA"),IF(AA249="Catastrófico","EXTREMA","VALORAR")))))))))))))))))))))</f>
        <v>ALTA</v>
      </c>
      <c r="AC249" s="217">
        <v>1</v>
      </c>
      <c r="AD249" s="218"/>
      <c r="AE249" s="219" t="s">
        <v>1319</v>
      </c>
      <c r="AF249" s="219" t="s">
        <v>1320</v>
      </c>
      <c r="AG249" s="219" t="s">
        <v>936</v>
      </c>
      <c r="AH249" s="219"/>
      <c r="AI249" s="220" t="str">
        <f t="shared" si="182"/>
        <v>Probabilidad</v>
      </c>
      <c r="AJ249" s="221" t="s">
        <v>292</v>
      </c>
      <c r="AK249" s="221" t="s">
        <v>297</v>
      </c>
      <c r="AL249" s="222" t="str">
        <f t="shared" si="183"/>
        <v>40%</v>
      </c>
      <c r="AM249" s="221" t="s">
        <v>301</v>
      </c>
      <c r="AN249" s="221" t="s">
        <v>305</v>
      </c>
      <c r="AO249" s="221" t="s">
        <v>308</v>
      </c>
      <c r="AP249" s="223" t="str">
        <f>IF(ISBLANK(AA249),(IFERROR(IF(AI249="Probabilidad",(T249-(+T249*AL249)),IF(AI249="Impacto",T249,"")),""))," ")</f>
        <v xml:space="preserve"> </v>
      </c>
      <c r="AQ249" s="224" t="str">
        <f>IF(ISBLANK(AA249), (IFERROR(IF(AP249="","",IF(AP249&lt;=0.2,"Muy Baja",IF(AP249&lt;=0.4,"Baja",IF(AP249&lt;=0.6,"Media",IF(AP249&lt;=0.8,"Alta","Muy Alta"))))),""))," ")</f>
        <v xml:space="preserve"> </v>
      </c>
      <c r="AR249" s="223" t="str">
        <f t="shared" si="184"/>
        <v xml:space="preserve"> </v>
      </c>
      <c r="AS249" s="225" t="str">
        <f t="shared" si="185"/>
        <v/>
      </c>
      <c r="AT249" s="223" t="str">
        <f>IFERROR(IF(AI249="Impacto",(X249-(+X249*AL249)),IF(AI249="Probabilidad",X249,"")),"")</f>
        <v/>
      </c>
      <c r="AU249" s="226" t="str">
        <f t="shared" si="186"/>
        <v/>
      </c>
      <c r="AV249" s="273" t="s">
        <v>326</v>
      </c>
      <c r="AW249" s="275" t="str">
        <f>IF(ISBLANK(AA249), " ", AA249)</f>
        <v>Mayor</v>
      </c>
      <c r="AX249" s="274" t="str">
        <f t="shared" ref="AX249" si="242">IF(AND(AV249="Rara Vez",AW249="Insignificante"),("BAJA"),IF(AND(AV249="Rara Vez",AW249="Menor"),("BAJA"),IF(AND(AV249="Rara Vez",AW249="Moderado"),("MODERADA"),IF(AND(AV249="Rara Vez",AW249="Mayor"),("ALTA"),IF(AND(AV249="Improbable",AW249="Insignificante"),("BAJA"),IF(AND(AV249="Improbable",AW249="Menor"),("BAJA"),IF(AND(AV249="Improbable",AW249="Moderado"),("MODERADA"),IF(AND(AV249="Improbable",AW249="Mayor"),("ALTA"),IF(AND(AV249="Posible",AW249="Insignificante"),("BAJA"),IF(AND(AV249="Posible",AW249="Menor"),("MODERADA"),IF(AND(AV249="Posible",AW249="Moderado"),("ALTA"),IF(AND(AV249="Posible",AW249="Mayor"),("EXTREMA"),IF(AND(AV249="Probable",AW249="Insignificante"),("MODERADA"),IF(AND(AV249="Probable",AW249="Menor"),("ALTA"),IF(AND(AV249="Probable",AW249="Moderado"),("ALTA"),IF(AND(AV249="Probable",AW249="Mayor"),("EXTREMA"),IF(AND(AV249="Casi Seguro",AW249="Insignificante"),("ALTA"),IF(AND(AV249="Casi Seguro",AW249="Menor"),("ALTA"),IF(AND(AV249="Casi Seguro",AW249="Moderado"),("EXTREMA"),IF(AND(AV249="Casi Seguro",AW249="Mayor"),("EXTREMA"),IF(AW249="Catastrófico","EXTREMA","VALORAR")))))))))))))))))))))</f>
        <v>ALTA</v>
      </c>
      <c r="AY249" s="261" t="s">
        <v>315</v>
      </c>
      <c r="AZ249" s="228"/>
      <c r="BA249" s="229"/>
      <c r="BB249" s="216"/>
      <c r="BC249" s="216"/>
      <c r="BD249" s="230"/>
      <c r="BE249" s="230"/>
      <c r="BF249" s="230"/>
      <c r="BG249" s="227"/>
      <c r="BH249" s="276"/>
      <c r="BI249" s="216"/>
      <c r="BJ249" s="216"/>
      <c r="BK249" s="216"/>
      <c r="BL249" s="216"/>
      <c r="BM249" s="216"/>
      <c r="BN249" s="216"/>
      <c r="BO249" s="216"/>
      <c r="BP249" s="216"/>
      <c r="BQ249" s="216"/>
      <c r="BR249" s="216"/>
      <c r="BS249" s="216"/>
      <c r="BT249" s="216"/>
      <c r="BU249" s="216"/>
      <c r="BV249" s="216"/>
      <c r="BW249" s="216"/>
      <c r="BX249" s="216"/>
      <c r="BY249" s="216"/>
      <c r="BZ249" s="216"/>
      <c r="CA249" s="216"/>
      <c r="CB249" s="216"/>
      <c r="CC249" s="216"/>
      <c r="CD249" s="216"/>
      <c r="CE249" s="216"/>
      <c r="CF249" s="216"/>
      <c r="CG249" s="216"/>
      <c r="CH249" s="216"/>
      <c r="CI249" s="216"/>
      <c r="CJ249" s="216"/>
      <c r="CK249" s="216"/>
      <c r="CL249" s="216"/>
    </row>
    <row r="250" spans="1:90" s="231" customFormat="1" ht="102.5" customHeight="1">
      <c r="A250" s="262"/>
      <c r="B250" s="300"/>
      <c r="C250" s="278"/>
      <c r="D250" s="278"/>
      <c r="E250" s="278"/>
      <c r="F250" s="278"/>
      <c r="G250" s="279"/>
      <c r="H250" s="276"/>
      <c r="I250" s="276"/>
      <c r="J250" s="276"/>
      <c r="K250" s="276"/>
      <c r="L250" s="276"/>
      <c r="M250" s="276"/>
      <c r="N250" s="276"/>
      <c r="O250" s="266"/>
      <c r="P250" s="266"/>
      <c r="Q250" s="266"/>
      <c r="R250" s="266"/>
      <c r="S250" s="267"/>
      <c r="T250" s="268"/>
      <c r="U250" s="269"/>
      <c r="V250" s="270"/>
      <c r="W250" s="271"/>
      <c r="X250" s="268"/>
      <c r="Y250" s="272"/>
      <c r="Z250" s="273"/>
      <c r="AA250" s="273"/>
      <c r="AB250" s="274"/>
      <c r="AC250" s="217">
        <v>2</v>
      </c>
      <c r="AD250" s="218"/>
      <c r="AE250" s="219" t="s">
        <v>1321</v>
      </c>
      <c r="AF250" s="219" t="s">
        <v>1495</v>
      </c>
      <c r="AG250" s="219" t="s">
        <v>938</v>
      </c>
      <c r="AH250" s="219"/>
      <c r="AI250" s="220" t="str">
        <f t="shared" si="182"/>
        <v>Probabilidad</v>
      </c>
      <c r="AJ250" s="221" t="s">
        <v>292</v>
      </c>
      <c r="AK250" s="221" t="s">
        <v>297</v>
      </c>
      <c r="AL250" s="222" t="str">
        <f t="shared" si="183"/>
        <v>40%</v>
      </c>
      <c r="AM250" s="221" t="s">
        <v>301</v>
      </c>
      <c r="AN250" s="221" t="s">
        <v>305</v>
      </c>
      <c r="AO250" s="221" t="s">
        <v>308</v>
      </c>
      <c r="AP250" s="223" t="str">
        <f>IF(ISBLANK(AA249),(IFERROR(IF(AND(AI249="Probabilidad",AI250="Probabilidad"),(AR249-(+AR249*AL250)),IF(AI250="Probabilidad",(T249-(+T249*AL250)),IF(AI250="Impacto",AR249,""))),""))," ")</f>
        <v xml:space="preserve"> </v>
      </c>
      <c r="AQ250" s="224" t="str">
        <f>IF(ISBLANK(AA249),(IFERROR(IF(AP250="","",IF(AP250&lt;=0.2,"Muy Baja",IF(AP250&lt;=0.4,"Baja",IF(AP250&lt;=0.6,"Media",IF(AP250&lt;=0.8,"Alta","Muy Alta"))))),""))," ")</f>
        <v xml:space="preserve"> </v>
      </c>
      <c r="AR250" s="223" t="str">
        <f t="shared" si="184"/>
        <v xml:space="preserve"> </v>
      </c>
      <c r="AS250" s="225" t="str">
        <f t="shared" si="185"/>
        <v/>
      </c>
      <c r="AT250" s="223" t="str">
        <f>IFERROR(IF(AND(AI249="Impacto",AI250="Impacto"),(AT249-(+AT249*AL250)),IF(AI250="Impacto",(X249-(+X249*AL250)),IF(AI250="Probabilidad",AT249,""))),"")</f>
        <v/>
      </c>
      <c r="AU250" s="226" t="str">
        <f t="shared" si="186"/>
        <v/>
      </c>
      <c r="AV250" s="273"/>
      <c r="AW250" s="275"/>
      <c r="AX250" s="274"/>
      <c r="AY250" s="261"/>
      <c r="AZ250" s="228"/>
      <c r="BA250" s="229"/>
      <c r="BB250" s="216"/>
      <c r="BC250" s="216"/>
      <c r="BD250" s="230"/>
      <c r="BE250" s="230"/>
      <c r="BF250" s="230"/>
      <c r="BG250" s="227"/>
      <c r="BH250" s="276"/>
      <c r="BI250" s="216"/>
      <c r="BJ250" s="216"/>
      <c r="BK250" s="216"/>
      <c r="BL250" s="216"/>
      <c r="BM250" s="216"/>
      <c r="BN250" s="216"/>
      <c r="BO250" s="216"/>
      <c r="BP250" s="216"/>
      <c r="BQ250" s="216"/>
      <c r="BR250" s="216"/>
      <c r="BS250" s="216"/>
      <c r="BT250" s="216"/>
      <c r="BU250" s="216"/>
      <c r="BV250" s="216"/>
      <c r="BW250" s="216"/>
      <c r="BX250" s="216"/>
      <c r="BY250" s="216"/>
      <c r="BZ250" s="216"/>
      <c r="CA250" s="216"/>
      <c r="CB250" s="216"/>
      <c r="CC250" s="216"/>
      <c r="CD250" s="216"/>
      <c r="CE250" s="216"/>
      <c r="CF250" s="216"/>
      <c r="CG250" s="216"/>
      <c r="CH250" s="216"/>
      <c r="CI250" s="216"/>
      <c r="CJ250" s="216"/>
      <c r="CK250" s="216"/>
      <c r="CL250" s="216"/>
    </row>
    <row r="251" spans="1:90" s="231" customFormat="1" ht="14.5" customHeight="1">
      <c r="A251" s="262"/>
      <c r="B251" s="300"/>
      <c r="C251" s="278"/>
      <c r="D251" s="278"/>
      <c r="E251" s="278"/>
      <c r="F251" s="278"/>
      <c r="G251" s="279"/>
      <c r="H251" s="276"/>
      <c r="I251" s="276"/>
      <c r="J251" s="276"/>
      <c r="K251" s="276"/>
      <c r="L251" s="276"/>
      <c r="M251" s="276"/>
      <c r="N251" s="276"/>
      <c r="O251" s="266"/>
      <c r="P251" s="266"/>
      <c r="Q251" s="266"/>
      <c r="R251" s="266"/>
      <c r="S251" s="267"/>
      <c r="T251" s="268"/>
      <c r="U251" s="269"/>
      <c r="V251" s="270"/>
      <c r="W251" s="271"/>
      <c r="X251" s="268"/>
      <c r="Y251" s="272"/>
      <c r="Z251" s="273"/>
      <c r="AA251" s="273"/>
      <c r="AB251" s="274"/>
      <c r="AC251" s="217">
        <v>3</v>
      </c>
      <c r="AD251" s="218"/>
      <c r="AE251" s="219"/>
      <c r="AF251" s="219"/>
      <c r="AG251" s="219"/>
      <c r="AH251" s="219"/>
      <c r="AI251" s="220" t="str">
        <f t="shared" si="182"/>
        <v/>
      </c>
      <c r="AJ251" s="221"/>
      <c r="AK251" s="221"/>
      <c r="AL251" s="222" t="str">
        <f t="shared" si="183"/>
        <v/>
      </c>
      <c r="AM251" s="221"/>
      <c r="AN251" s="221"/>
      <c r="AO251" s="221"/>
      <c r="AP251" s="223" t="str">
        <f>IF(ISBLANK(AA249),(IFERROR(IF(AND(AI250="Probabilidad",AI251="Probabilidad"),(AR250-(+AR250*AL251)),IF(AND(AI250="Impacto",AI251="Probabilidad"),(AR249-(+AR249*AL251)),IF(AI251="Impacto",AR250,""))),""))," ")</f>
        <v xml:space="preserve"> </v>
      </c>
      <c r="AQ251" s="224" t="str">
        <f>IF(ISBLANK(AA249),(IFERROR(IF(AP251="","",IF(AP251&lt;=0.2,"Muy Baja",IF(AP251&lt;=0.4,"Baja",IF(AP251&lt;=0.6,"Media",IF(AP251&lt;=0.8,"Alta","Muy Alta"))))),""))," ")</f>
        <v xml:space="preserve"> </v>
      </c>
      <c r="AR251" s="223" t="str">
        <f t="shared" si="184"/>
        <v xml:space="preserve"> </v>
      </c>
      <c r="AS251" s="225" t="str">
        <f t="shared" si="185"/>
        <v/>
      </c>
      <c r="AT251" s="223" t="str">
        <f>IFERROR(IF(AND(AI250="Impacto",AI251="Impacto"),(AT250-(+AT250*AL251)),IF(AND(AI250="Probabilidad",AI251="Impacto"),(AT249-(+AT249*AL251)),IF(AI251="Probabilidad",AT250,""))),"")</f>
        <v/>
      </c>
      <c r="AU251" s="226" t="str">
        <f t="shared" si="186"/>
        <v/>
      </c>
      <c r="AV251" s="273"/>
      <c r="AW251" s="275"/>
      <c r="AX251" s="274"/>
      <c r="AY251" s="261"/>
      <c r="AZ251" s="228"/>
      <c r="BA251" s="229"/>
      <c r="BB251" s="216"/>
      <c r="BC251" s="216"/>
      <c r="BD251" s="230"/>
      <c r="BE251" s="230"/>
      <c r="BF251" s="230"/>
      <c r="BG251" s="227"/>
      <c r="BH251" s="276"/>
      <c r="BI251" s="216"/>
      <c r="BJ251" s="216"/>
      <c r="BK251" s="216"/>
      <c r="BL251" s="216"/>
      <c r="BM251" s="216"/>
      <c r="BN251" s="216"/>
      <c r="BO251" s="216"/>
      <c r="BP251" s="216"/>
      <c r="BQ251" s="216"/>
      <c r="BR251" s="216"/>
      <c r="BS251" s="216"/>
      <c r="BT251" s="216"/>
      <c r="BU251" s="216"/>
      <c r="BV251" s="216"/>
      <c r="BW251" s="216"/>
      <c r="BX251" s="216"/>
      <c r="BY251" s="216"/>
      <c r="BZ251" s="216"/>
      <c r="CA251" s="216"/>
      <c r="CB251" s="216"/>
      <c r="CC251" s="216"/>
      <c r="CD251" s="216"/>
      <c r="CE251" s="216"/>
      <c r="CF251" s="216"/>
      <c r="CG251" s="216"/>
      <c r="CH251" s="216"/>
      <c r="CI251" s="216"/>
      <c r="CJ251" s="216"/>
      <c r="CK251" s="216"/>
      <c r="CL251" s="216"/>
    </row>
    <row r="252" spans="1:90" s="231" customFormat="1" ht="14.5" customHeight="1">
      <c r="A252" s="262"/>
      <c r="B252" s="300"/>
      <c r="C252" s="278"/>
      <c r="D252" s="278"/>
      <c r="E252" s="278"/>
      <c r="F252" s="278"/>
      <c r="G252" s="279"/>
      <c r="H252" s="276"/>
      <c r="I252" s="276"/>
      <c r="J252" s="276"/>
      <c r="K252" s="276"/>
      <c r="L252" s="276"/>
      <c r="M252" s="276"/>
      <c r="N252" s="276"/>
      <c r="O252" s="266"/>
      <c r="P252" s="266"/>
      <c r="Q252" s="266"/>
      <c r="R252" s="266"/>
      <c r="S252" s="267"/>
      <c r="T252" s="268"/>
      <c r="U252" s="269"/>
      <c r="V252" s="270"/>
      <c r="W252" s="271"/>
      <c r="X252" s="268"/>
      <c r="Y252" s="272"/>
      <c r="Z252" s="273"/>
      <c r="AA252" s="273"/>
      <c r="AB252" s="274"/>
      <c r="AC252" s="217">
        <v>4</v>
      </c>
      <c r="AD252" s="218"/>
      <c r="AE252" s="219"/>
      <c r="AF252" s="219"/>
      <c r="AG252" s="219"/>
      <c r="AH252" s="219"/>
      <c r="AI252" s="220" t="str">
        <f t="shared" si="182"/>
        <v/>
      </c>
      <c r="AJ252" s="221"/>
      <c r="AK252" s="221"/>
      <c r="AL252" s="222" t="str">
        <f t="shared" si="183"/>
        <v/>
      </c>
      <c r="AM252" s="221"/>
      <c r="AN252" s="221"/>
      <c r="AO252" s="221"/>
      <c r="AP252" s="223" t="str">
        <f>IF(ISBLANK(AA249),(IFERROR(IF(AND(AI251="Probabilidad",AI252="Probabilidad"),(AR251-(+AR251*AL252)),IF(AND(AI251="Impacto",AI252="Probabilidad"),(AR250-(+AR250*AL252)),IF(AI252="Impacto",AR251,""))),""))," ")</f>
        <v xml:space="preserve"> </v>
      </c>
      <c r="AQ252" s="224" t="str">
        <f>IF(ISBLANK(AA249),(IFERROR(IF(AP252="","",IF(AP252&lt;=0.2,"Muy Baja",IF(AP252&lt;=0.4,"Baja",IF(AP252&lt;=0.6,"Media",IF(AP252&lt;=0.8,"Alta","Muy Alta"))))),""))," ")</f>
        <v xml:space="preserve"> </v>
      </c>
      <c r="AR252" s="223" t="str">
        <f t="shared" si="184"/>
        <v xml:space="preserve"> </v>
      </c>
      <c r="AS252" s="225" t="str">
        <f t="shared" si="185"/>
        <v/>
      </c>
      <c r="AT252" s="223" t="str">
        <f>IFERROR(IF(AND(AI251="Impacto",AI252="Impacto"),(AT251-(+AT251*AL252)),IF(AND(AI251="Probabilidad",AI252="Impacto"),(AT250-(+AT250*AL252)),IF(AI252="Probabilidad",AT251,""))),"")</f>
        <v/>
      </c>
      <c r="AU252" s="226" t="str">
        <f t="shared" si="186"/>
        <v/>
      </c>
      <c r="AV252" s="273"/>
      <c r="AW252" s="275"/>
      <c r="AX252" s="274"/>
      <c r="AY252" s="261"/>
      <c r="AZ252" s="228"/>
      <c r="BA252" s="229"/>
      <c r="BB252" s="216"/>
      <c r="BC252" s="216"/>
      <c r="BD252" s="230"/>
      <c r="BE252" s="230"/>
      <c r="BF252" s="230"/>
      <c r="BG252" s="227"/>
      <c r="BH252" s="276"/>
      <c r="BI252" s="216"/>
      <c r="BJ252" s="216"/>
      <c r="BK252" s="216"/>
      <c r="BL252" s="216"/>
      <c r="BM252" s="216"/>
      <c r="BN252" s="216"/>
      <c r="BO252" s="216"/>
      <c r="BP252" s="216"/>
      <c r="BQ252" s="216"/>
      <c r="BR252" s="216"/>
      <c r="BS252" s="216"/>
      <c r="BT252" s="216"/>
      <c r="BU252" s="216"/>
      <c r="BV252" s="216"/>
      <c r="BW252" s="216"/>
      <c r="BX252" s="216"/>
      <c r="BY252" s="216"/>
      <c r="BZ252" s="216"/>
      <c r="CA252" s="216"/>
      <c r="CB252" s="216"/>
      <c r="CC252" s="216"/>
      <c r="CD252" s="216"/>
      <c r="CE252" s="216"/>
      <c r="CF252" s="216"/>
      <c r="CG252" s="216"/>
      <c r="CH252" s="216"/>
      <c r="CI252" s="216"/>
      <c r="CJ252" s="216"/>
      <c r="CK252" s="216"/>
      <c r="CL252" s="216"/>
    </row>
    <row r="253" spans="1:90" s="231" customFormat="1" ht="14.5" customHeight="1">
      <c r="A253" s="262"/>
      <c r="B253" s="300"/>
      <c r="C253" s="278"/>
      <c r="D253" s="278"/>
      <c r="E253" s="278"/>
      <c r="F253" s="278"/>
      <c r="G253" s="279"/>
      <c r="H253" s="276"/>
      <c r="I253" s="276"/>
      <c r="J253" s="276"/>
      <c r="K253" s="276"/>
      <c r="L253" s="276"/>
      <c r="M253" s="276"/>
      <c r="N253" s="276"/>
      <c r="O253" s="266"/>
      <c r="P253" s="266"/>
      <c r="Q253" s="266"/>
      <c r="R253" s="266"/>
      <c r="S253" s="267"/>
      <c r="T253" s="268"/>
      <c r="U253" s="269"/>
      <c r="V253" s="270"/>
      <c r="W253" s="271"/>
      <c r="X253" s="268"/>
      <c r="Y253" s="272"/>
      <c r="Z253" s="273"/>
      <c r="AA253" s="273"/>
      <c r="AB253" s="274"/>
      <c r="AC253" s="217">
        <v>5</v>
      </c>
      <c r="AD253" s="218"/>
      <c r="AE253" s="219"/>
      <c r="AF253" s="219"/>
      <c r="AG253" s="219"/>
      <c r="AH253" s="219"/>
      <c r="AI253" s="220" t="str">
        <f t="shared" si="182"/>
        <v/>
      </c>
      <c r="AJ253" s="221"/>
      <c r="AK253" s="221"/>
      <c r="AL253" s="222" t="str">
        <f t="shared" si="183"/>
        <v/>
      </c>
      <c r="AM253" s="221"/>
      <c r="AN253" s="221"/>
      <c r="AO253" s="221"/>
      <c r="AP253" s="223" t="str">
        <f>IF(ISBLANK(AA249),(IFERROR(IF(AND(AI252="Probabilidad",AI253="Probabilidad"),(AR252-(+AR252*AL253)),IF(AND(AI252="Impacto",AI253="Probabilidad"),(AR251-(+AR251*AL253)),IF(AI253="Impacto",AR252,""))),""))," ")</f>
        <v xml:space="preserve"> </v>
      </c>
      <c r="AQ253" s="224" t="str">
        <f>IF(ISBLANK(AA249),(IFERROR(IF(AP253="","",IF(AP253&lt;=0.2,"Muy Baja",IF(AP253&lt;=0.4,"Baja",IF(AP253&lt;=0.6,"Media",IF(AP253&lt;=0.8,"Alta","Muy Alta"))))),""))," ")</f>
        <v xml:space="preserve"> </v>
      </c>
      <c r="AR253" s="223" t="str">
        <f t="shared" si="184"/>
        <v xml:space="preserve"> </v>
      </c>
      <c r="AS253" s="225" t="str">
        <f t="shared" si="185"/>
        <v/>
      </c>
      <c r="AT253" s="223" t="str">
        <f>IFERROR(IF(AND(AI252="Impacto",AI253="Impacto"),(AT252-(+AT252*AL253)),IF(AND(AI252="Probabilidad",AI253="Impacto"),(AT251-(+AT251*AL253)),IF(AI253="Probabilidad",AT252,""))),"")</f>
        <v/>
      </c>
      <c r="AU253" s="226" t="str">
        <f t="shared" si="186"/>
        <v/>
      </c>
      <c r="AV253" s="273"/>
      <c r="AW253" s="275"/>
      <c r="AX253" s="274"/>
      <c r="AY253" s="261"/>
      <c r="AZ253" s="228"/>
      <c r="BA253" s="229"/>
      <c r="BB253" s="216"/>
      <c r="BC253" s="216"/>
      <c r="BD253" s="230"/>
      <c r="BE253" s="230"/>
      <c r="BF253" s="230"/>
      <c r="BG253" s="227"/>
      <c r="BH253" s="276"/>
      <c r="BI253" s="216"/>
      <c r="BJ253" s="216"/>
      <c r="BK253" s="216"/>
      <c r="BL253" s="216"/>
      <c r="BM253" s="216"/>
      <c r="BN253" s="216"/>
      <c r="BO253" s="216"/>
      <c r="BP253" s="216"/>
      <c r="BQ253" s="216"/>
      <c r="BR253" s="216"/>
      <c r="BS253" s="216"/>
      <c r="BT253" s="216"/>
      <c r="BU253" s="216"/>
      <c r="BV253" s="216"/>
      <c r="BW253" s="216"/>
      <c r="BX253" s="216"/>
      <c r="BY253" s="216"/>
      <c r="BZ253" s="216"/>
      <c r="CA253" s="216"/>
      <c r="CB253" s="216"/>
      <c r="CC253" s="216"/>
      <c r="CD253" s="216"/>
      <c r="CE253" s="216"/>
      <c r="CF253" s="216"/>
      <c r="CG253" s="216"/>
      <c r="CH253" s="216"/>
      <c r="CI253" s="216"/>
      <c r="CJ253" s="216"/>
      <c r="CK253" s="216"/>
      <c r="CL253" s="216"/>
    </row>
    <row r="254" spans="1:90" s="231" customFormat="1" ht="14.5" customHeight="1">
      <c r="A254" s="262"/>
      <c r="B254" s="300"/>
      <c r="C254" s="278"/>
      <c r="D254" s="278"/>
      <c r="E254" s="278"/>
      <c r="F254" s="278"/>
      <c r="G254" s="279"/>
      <c r="H254" s="276"/>
      <c r="I254" s="276"/>
      <c r="J254" s="276"/>
      <c r="K254" s="276"/>
      <c r="L254" s="276"/>
      <c r="M254" s="276"/>
      <c r="N254" s="276"/>
      <c r="O254" s="266"/>
      <c r="P254" s="266"/>
      <c r="Q254" s="266"/>
      <c r="R254" s="266"/>
      <c r="S254" s="267"/>
      <c r="T254" s="268"/>
      <c r="U254" s="269"/>
      <c r="V254" s="270"/>
      <c r="W254" s="271"/>
      <c r="X254" s="268"/>
      <c r="Y254" s="272"/>
      <c r="Z254" s="273"/>
      <c r="AA254" s="273"/>
      <c r="AB254" s="274"/>
      <c r="AC254" s="217">
        <v>6</v>
      </c>
      <c r="AD254" s="218"/>
      <c r="AE254" s="219"/>
      <c r="AF254" s="219"/>
      <c r="AG254" s="219"/>
      <c r="AH254" s="219"/>
      <c r="AI254" s="220" t="str">
        <f t="shared" si="182"/>
        <v/>
      </c>
      <c r="AJ254" s="221"/>
      <c r="AK254" s="221"/>
      <c r="AL254" s="222" t="str">
        <f t="shared" si="183"/>
        <v/>
      </c>
      <c r="AM254" s="221"/>
      <c r="AN254" s="221"/>
      <c r="AO254" s="221"/>
      <c r="AP254" s="223" t="str">
        <f>IF(ISBLANK(AA249),(IFERROR(IF(AND(AI252="Probabilidad",AI254="Probabilidad"),(AR252-(+AR252*AL254)),IF(AND(AI252="Impacto",AI254="Probabilidad"),(AR251-(+AR251*AL254)),IF(AI254="Impacto",AR252,""))),""))," ")</f>
        <v xml:space="preserve"> </v>
      </c>
      <c r="AQ254" s="224" t="str">
        <f>IF(ISBLANK(AA249),(IFERROR(IF(AP254="","",IF(AP254&lt;=0.2,"Muy Baja",IF(AP254&lt;=0.4,"Baja",IF(AP254&lt;=0.6,"Media",IF(AP254&lt;=0.8,"Alta","Muy Alta"))))),"")), " ")</f>
        <v xml:space="preserve"> </v>
      </c>
      <c r="AR254" s="223" t="str">
        <f t="shared" si="184"/>
        <v xml:space="preserve"> </v>
      </c>
      <c r="AS254" s="225" t="str">
        <f t="shared" si="185"/>
        <v/>
      </c>
      <c r="AT254" s="223" t="str">
        <f>IFERROR(IF(AND(AI253="Impacto",AI254="Impacto"),(AT252-(+AT253*AL254)),IF(AND(AI252="Probabilidad",AI254="Impacto"),(AT251-(+AT251*AL254)),IF(AI254="Probabilidad",AT252,""))),"")</f>
        <v/>
      </c>
      <c r="AU254" s="226" t="str">
        <f t="shared" si="186"/>
        <v/>
      </c>
      <c r="AV254" s="273"/>
      <c r="AW254" s="275"/>
      <c r="AX254" s="274"/>
      <c r="AY254" s="261"/>
      <c r="AZ254" s="228"/>
      <c r="BA254" s="229"/>
      <c r="BB254" s="216"/>
      <c r="BC254" s="216"/>
      <c r="BD254" s="230"/>
      <c r="BE254" s="230"/>
      <c r="BF254" s="230"/>
      <c r="BG254" s="227"/>
      <c r="BH254" s="276"/>
      <c r="BI254" s="216"/>
      <c r="BJ254" s="216"/>
      <c r="BK254" s="216"/>
      <c r="BL254" s="216"/>
      <c r="BM254" s="216"/>
      <c r="BN254" s="216"/>
      <c r="BO254" s="216"/>
      <c r="BP254" s="216"/>
      <c r="BQ254" s="216"/>
      <c r="BR254" s="216"/>
      <c r="BS254" s="216"/>
      <c r="BT254" s="216"/>
      <c r="BU254" s="216"/>
      <c r="BV254" s="216"/>
      <c r="BW254" s="216"/>
      <c r="BX254" s="216"/>
      <c r="BY254" s="216"/>
      <c r="BZ254" s="216"/>
      <c r="CA254" s="216"/>
      <c r="CB254" s="216"/>
      <c r="CC254" s="216"/>
      <c r="CD254" s="216"/>
      <c r="CE254" s="216"/>
      <c r="CF254" s="216"/>
      <c r="CG254" s="216"/>
      <c r="CH254" s="216"/>
      <c r="CI254" s="216"/>
      <c r="CJ254" s="216"/>
      <c r="CK254" s="216"/>
      <c r="CL254" s="216"/>
    </row>
    <row r="255" spans="1:90" s="231" customFormat="1" ht="68" hidden="1" customHeight="1">
      <c r="A255" s="262">
        <v>42</v>
      </c>
      <c r="B255" s="300" t="s">
        <v>1074</v>
      </c>
      <c r="C255" s="278" t="s">
        <v>1075</v>
      </c>
      <c r="D255" s="278"/>
      <c r="E255" s="278"/>
      <c r="F255" s="263" t="s">
        <v>1486</v>
      </c>
      <c r="G255" s="279" t="str">
        <f t="shared" si="228"/>
        <v>Posibilidad de afectación Económica y Reputacional por Archivos de gestión sin inventario documental debido a la perdida o deterioro de documentos de archivo de gestión</v>
      </c>
      <c r="H255" s="276" t="s">
        <v>1097</v>
      </c>
      <c r="I255" s="276" t="s">
        <v>1322</v>
      </c>
      <c r="J255" s="276" t="s">
        <v>1323</v>
      </c>
      <c r="K255" s="276" t="str">
        <f t="shared" ref="K255" si="243">CONCATENATE("Posibilidad de afectación"," ",H255," por ",I255," ",J255)</f>
        <v>Posibilidad de afectación Económica y Reputacional por Archivos de gestión sin inventario documental debido a la perdida o deterioro de documentos de archivo de gestión</v>
      </c>
      <c r="L255" s="276" t="s">
        <v>101</v>
      </c>
      <c r="M255" s="276" t="s">
        <v>809</v>
      </c>
      <c r="N255" s="276">
        <v>160</v>
      </c>
      <c r="O255" s="266"/>
      <c r="P255" s="266"/>
      <c r="Q255" s="266"/>
      <c r="R255" s="266"/>
      <c r="S255" s="267" t="str">
        <f t="shared" ref="S255" si="244">IF(ISBLANK(Z255),(IF(N255&lt;=0,"",IF(N255&lt;=2,"Muy Baja",IF(N255&lt;=24,"Baja",IF(N255&lt;=500,"Media",IF(N255&lt;=5000,"Alta","Muy Alta"))))))," ")</f>
        <v>Media</v>
      </c>
      <c r="T255" s="268">
        <f t="shared" ref="T255" si="245">IF(ISBLANK(Z255),(IF(S255="","",IF(S255="Muy Baja",20%,IF(S255="Baja",40%,IF(S255="Media",60%,IF(S255="Alta",80%,IF(S255="Muy Alta",100%,0)))))))," ")</f>
        <v>0.6</v>
      </c>
      <c r="U255" s="269" t="s">
        <v>925</v>
      </c>
      <c r="V255" s="270" t="str">
        <f>IF(U255&gt;0,IF(NOT(ISERROR(MATCH(U255,'Listados Datos'!$N$3:$N$4,0))),'Listados Datos'!$N$6&amp;"Por favor no seleccionar este criterios de impacto (Afectación Económica o presupuestal y/o Pérdida Reputacional)",'Listados Datos'!$N$7),"")</f>
        <v>✔</v>
      </c>
      <c r="W255" s="271" t="str">
        <f>IF(OR(U255='Listados Datos'!$R$3,U255='Listados Datos'!$S$3),"Leve",IF(OR(U255='Listados Datos'!$R$4,U255='Listados Datos'!$S$4),"Menor",IF(OR(U255='Listados Datos'!$R$5,U255='Listados Datos'!$S$5),"Moderado",IF(OR(U255='Listados Datos'!$R$6,U255='Listados Datos'!$S$6),"Mayor",IF(OR(U255='Listados Datos'!$R$7,U255='Listados Datos'!$S$7),"Catastrófico","")))))</f>
        <v>Mayor</v>
      </c>
      <c r="X255" s="268">
        <f>IF(W255="","",IF(W255="Leve",20%,IF(W255="Menor",40%,IF(W255="Moderado",60%,IF(W255="Mayor",80%,IF(W255="Catastrófico",100%,0))))))</f>
        <v>0.8</v>
      </c>
      <c r="Y255" s="272" t="str">
        <f>IF(OR(AND(S255="Muy Baja",W255="Leve"),AND(S255="Muy Baja",W255="Menor"),AND(S255="Baja",W255="Leve")),"Bajo",IF(OR(AND(S255="Muy baja",W255="Moderado"),AND(S255="Baja",W255="Menor"),AND(S255="Baja",W255="Moderado"),AND(S255="Media",W255="Leve"),AND(S255="Media",W255="Menor"),AND(S255="Media",W255="Moderado"),AND(S255="Alta",W255="Leve"),AND(S255="Alta",W255="Menor")),"Moderado",IF(OR(AND(S255="Muy Baja",W255="Mayor"),AND(S255="Baja",W255="Mayor"),AND(S255="Media",W255="Mayor"),AND(S255="Alta",W255="Moderado"),AND(S255="Alta",W255="Mayor"),AND(S255="Muy Alta",W255="Leve"),AND(S255="Muy Alta",W255="Menor"),AND(S255="Muy Alta",W255="Moderado"),AND(S255="Muy Alta",W255="Mayor")),"Alto",IF(OR(AND(S255="Muy Baja",W255="Catastrófico"),AND(S255="Baja",W255="Catastrófico"),AND(S255="Media",W255="Catastrófico"),AND(S255="Alta",W255="Catastrófico"),AND(S255="Muy Alta",W255="Catastrófico")),"Extremo",""))))</f>
        <v>Alto</v>
      </c>
      <c r="Z255" s="273"/>
      <c r="AA255" s="273"/>
      <c r="AB255" s="274" t="str">
        <f t="shared" ref="AB255" si="246">IF(AND(Z255="Rara Vez",AA255="Insignificante"),("BAJA"),IF(AND(Z255="Rara Vez",AA255="Menor"),("BAJA"),IF(AND(Z255="Rara Vez",AA255="Moderado"),("MODERADA"),IF(AND(Z255="Rara Vez",AA255="Mayor"),("ALTA"),IF(AND(Z255="Improbable",AA255="Insignificante"),("BAJA"),IF(AND(Z255="Improbable",AA255="Menor"),("BAJA"),IF(AND(Z255="Improbable",AA255="Moderado"),("MODERADA"),IF(AND(Z255="Improbable",AA255="Mayor"),("ALTA"),IF(AND(Z255="Posible",AA255="Insignificante"),("BAJA"),IF(AND(Z255="Posible",AA255="Menor"),("MODERADA"),IF(AND(Z255="Posible",AA255="Moderado"),("ALTA"),IF(AND(Z255="Posible",AA255="Mayor"),("EXTREMA"),IF(AND(Z255="Probable",AA255="Insignificante"),("MODERADA"),IF(AND(Z255="Probable",AA255="Menor"),("ALTA"),IF(AND(Z255="Probable",AA255="Moderado"),("ALTA"),IF(AND(Z255="Probable",AA255="Mayor"),("EXTREMA"),IF(AND(Z255="Casi Seguro",AA255="Insignificante"),("ALTA"),IF(AND(Z255="Casi Seguro",AA255="Menor"),("ALTA"),IF(AND(Z255="Casi Seguro",AA255="Moderado"),("EXTREMA"),IF(AND(Z255="Casi Seguro",AA255="Mayor"),("EXTREMA"),IF(AA255="Catastrófico","EXTREMA","VALORAR")))))))))))))))))))))</f>
        <v>VALORAR</v>
      </c>
      <c r="AC255" s="217">
        <v>1</v>
      </c>
      <c r="AD255" s="218"/>
      <c r="AE255" s="219" t="s">
        <v>1330</v>
      </c>
      <c r="AF255" s="219" t="s">
        <v>1146</v>
      </c>
      <c r="AG255" s="219" t="s">
        <v>1215</v>
      </c>
      <c r="AH255" s="219"/>
      <c r="AI255" s="220" t="str">
        <f t="shared" ref="AI255:AI278" si="247">IF(OR(AJ255="Preventivo",AJ255="Detectivo"),"Probabilidad",IF(AJ255="Correctivo","Impacto",""))</f>
        <v>Probabilidad</v>
      </c>
      <c r="AJ255" s="221" t="s">
        <v>292</v>
      </c>
      <c r="AK255" s="221" t="s">
        <v>297</v>
      </c>
      <c r="AL255" s="222" t="str">
        <f t="shared" ref="AL255:AL278" si="248">IF(AND(AJ255="Preventivo",AK255="Automático"),"50%",IF(AND(AJ255="Preventivo",AK255="Manual"),"40%",IF(AND(AJ255="Detectivo",AK255="Automático"),"40%",IF(AND(AJ255="Detectivo",AK255="Manual"),"30%",IF(AND(AJ255="Correctivo",AK255="Automático"),"35%",IF(AND(AJ255="Correctivo",AK255="Manual"),"25%",""))))))</f>
        <v>40%</v>
      </c>
      <c r="AM255" s="221" t="s">
        <v>301</v>
      </c>
      <c r="AN255" s="221" t="s">
        <v>305</v>
      </c>
      <c r="AO255" s="221" t="s">
        <v>308</v>
      </c>
      <c r="AP255" s="223">
        <f>IF(ISBLANK(AA255),(IFERROR(IF(AI255="Probabilidad",(T255-(+T255*AL255)),IF(AI255="Impacto",T255,"")),""))," ")</f>
        <v>0.36</v>
      </c>
      <c r="AQ255" s="224" t="str">
        <f>IF(ISBLANK(AA255), (IFERROR(IF(AP255="","",IF(AP255&lt;=0.2,"Muy Baja",IF(AP255&lt;=0.4,"Baja",IF(AP255&lt;=0.6,"Media",IF(AP255&lt;=0.8,"Alta","Muy Alta"))))),""))," ")</f>
        <v>Baja</v>
      </c>
      <c r="AR255" s="223">
        <f t="shared" ref="AR255:AR278" si="249">+AP255</f>
        <v>0.36</v>
      </c>
      <c r="AS255" s="225" t="str">
        <f t="shared" ref="AS255:AS278" si="250">IFERROR(IF(AT255="","",IF(AT255&lt;=0.2,"Leve",IF(AT255&lt;=0.4,"Menor",IF(AT255&lt;=0.6,"Moderado",IF(AT255&lt;=0.8,"Mayor","Catastrófico"))))),"")</f>
        <v>Mayor</v>
      </c>
      <c r="AT255" s="223">
        <f>IFERROR(IF(AI255="Impacto",(X255-(+X255*AL255)),IF(AI255="Probabilidad",X255,"")),"")</f>
        <v>0.8</v>
      </c>
      <c r="AU255" s="226" t="str">
        <f t="shared" ref="AU255:AU278" si="251">IFERROR(IF(OR(AND(AQ255="Muy Baja",AS255="Leve"),AND(AQ255="Muy Baja",AS255="Menor"),AND(AQ255="Baja",AS255="Leve")),"Bajo",IF(OR(AND(AQ255="Muy baja",AS255="Moderado"),AND(AQ255="Baja",AS255="Menor"),AND(AQ255="Baja",AS255="Moderado"),AND(AQ255="Media",AS255="Leve"),AND(AQ255="Media",AS255="Menor"),AND(AQ255="Media",AS255="Moderado"),AND(AQ255="Alta",AS255="Leve"),AND(AQ255="Alta",AS255="Menor")),"Moderado",IF(OR(AND(AQ255="Muy Baja",AS255="Mayor"),AND(AQ255="Baja",AS255="Mayor"),AND(AQ255="Media",AS255="Mayor"),AND(AQ255="Alta",AS255="Moderado"),AND(AQ255="Alta",AS255="Mayor"),AND(AQ255="Muy Alta",AS255="Leve"),AND(AQ255="Muy Alta",AS255="Menor"),AND(AQ255="Muy Alta",AS255="Moderado"),AND(AQ255="Muy Alta",AS255="Mayor")),"Alto",IF(OR(AND(AQ255="Muy Baja",AS255="Catastrófico"),AND(AQ255="Baja",AS255="Catastrófico"),AND(AQ255="Media",AS255="Catastrófico"),AND(AQ255="Alta",AS255="Catastrófico"),AND(AQ255="Muy Alta",AS255="Catastrófico")),"Extremo","")))),"")</f>
        <v>Alto</v>
      </c>
      <c r="AV255" s="273"/>
      <c r="AW255" s="275" t="str">
        <f>IF(ISBLANK(AA255), " ", AA255)</f>
        <v xml:space="preserve"> </v>
      </c>
      <c r="AX255" s="274" t="str">
        <f t="shared" ref="AX255" si="252">IF(AND(AV255="Rara Vez",AW255="Insignificante"),("BAJA"),IF(AND(AV255="Rara Vez",AW255="Menor"),("BAJA"),IF(AND(AV255="Rara Vez",AW255="Moderado"),("MODERADA"),IF(AND(AV255="Rara Vez",AW255="Mayor"),("ALTA"),IF(AND(AV255="Improbable",AW255="Insignificante"),("BAJA"),IF(AND(AV255="Improbable",AW255="Menor"),("BAJA"),IF(AND(AV255="Improbable",AW255="Moderado"),("MODERADA"),IF(AND(AV255="Improbable",AW255="Mayor"),("ALTA"),IF(AND(AV255="Posible",AW255="Insignificante"),("BAJA"),IF(AND(AV255="Posible",AW255="Menor"),("MODERADA"),IF(AND(AV255="Posible",AW255="Moderado"),("ALTA"),IF(AND(AV255="Posible",AW255="Mayor"),("EXTREMA"),IF(AND(AV255="Probable",AW255="Insignificante"),("MODERADA"),IF(AND(AV255="Probable",AW255="Menor"),("ALTA"),IF(AND(AV255="Probable",AW255="Moderado"),("ALTA"),IF(AND(AV255="Probable",AW255="Mayor"),("EXTREMA"),IF(AND(AV255="Casi Seguro",AW255="Insignificante"),("ALTA"),IF(AND(AV255="Casi Seguro",AW255="Menor"),("ALTA"),IF(AND(AV255="Casi Seguro",AW255="Moderado"),("EXTREMA"),IF(AND(AV255="Casi Seguro",AW255="Mayor"),("EXTREMA"),IF(AW255="Catastrófico","EXTREMA","VALORAR")))))))))))))))))))))</f>
        <v>VALORAR</v>
      </c>
      <c r="AY255" s="261" t="s">
        <v>314</v>
      </c>
      <c r="AZ255" s="228"/>
      <c r="BA255" s="229"/>
      <c r="BB255" s="216"/>
      <c r="BC255" s="216"/>
      <c r="BD255" s="230"/>
      <c r="BE255" s="230"/>
      <c r="BF255" s="230"/>
      <c r="BG255" s="227"/>
      <c r="BH255" s="276"/>
      <c r="BI255" s="216"/>
      <c r="BJ255" s="216"/>
      <c r="BK255" s="216"/>
      <c r="BL255" s="216"/>
      <c r="BM255" s="216"/>
      <c r="BN255" s="216"/>
      <c r="BO255" s="216"/>
      <c r="BP255" s="216"/>
      <c r="BQ255" s="216"/>
      <c r="BR255" s="216"/>
      <c r="BS255" s="216"/>
      <c r="BT255" s="216"/>
      <c r="BU255" s="216"/>
      <c r="BV255" s="216"/>
      <c r="BW255" s="216"/>
      <c r="BX255" s="216"/>
      <c r="BY255" s="216"/>
      <c r="BZ255" s="216"/>
      <c r="CA255" s="216"/>
      <c r="CB255" s="216"/>
      <c r="CC255" s="216"/>
      <c r="CD255" s="216"/>
      <c r="CE255" s="216"/>
      <c r="CF255" s="216"/>
      <c r="CG255" s="216"/>
      <c r="CH255" s="216"/>
      <c r="CI255" s="216"/>
      <c r="CJ255" s="216"/>
      <c r="CK255" s="216"/>
      <c r="CL255" s="216"/>
    </row>
    <row r="256" spans="1:90" s="231" customFormat="1" ht="138.5" hidden="1" customHeight="1">
      <c r="A256" s="262"/>
      <c r="B256" s="300"/>
      <c r="C256" s="278"/>
      <c r="D256" s="278"/>
      <c r="E256" s="278"/>
      <c r="F256" s="264"/>
      <c r="G256" s="279"/>
      <c r="H256" s="276"/>
      <c r="I256" s="276"/>
      <c r="J256" s="276"/>
      <c r="K256" s="276"/>
      <c r="L256" s="276"/>
      <c r="M256" s="276"/>
      <c r="N256" s="276"/>
      <c r="O256" s="266"/>
      <c r="P256" s="266"/>
      <c r="Q256" s="266"/>
      <c r="R256" s="266"/>
      <c r="S256" s="267"/>
      <c r="T256" s="268"/>
      <c r="U256" s="269"/>
      <c r="V256" s="270"/>
      <c r="W256" s="271"/>
      <c r="X256" s="268"/>
      <c r="Y256" s="272"/>
      <c r="Z256" s="273"/>
      <c r="AA256" s="273"/>
      <c r="AB256" s="274"/>
      <c r="AC256" s="217">
        <v>2</v>
      </c>
      <c r="AD256" s="218"/>
      <c r="AE256" s="219" t="s">
        <v>1496</v>
      </c>
      <c r="AF256" s="219" t="s">
        <v>1147</v>
      </c>
      <c r="AG256" s="219" t="s">
        <v>1215</v>
      </c>
      <c r="AH256" s="219"/>
      <c r="AI256" s="220" t="str">
        <f t="shared" si="247"/>
        <v>Probabilidad</v>
      </c>
      <c r="AJ256" s="221" t="s">
        <v>293</v>
      </c>
      <c r="AK256" s="221" t="s">
        <v>297</v>
      </c>
      <c r="AL256" s="222" t="str">
        <f t="shared" si="248"/>
        <v>30%</v>
      </c>
      <c r="AM256" s="221" t="s">
        <v>301</v>
      </c>
      <c r="AN256" s="221" t="s">
        <v>305</v>
      </c>
      <c r="AO256" s="221" t="s">
        <v>308</v>
      </c>
      <c r="AP256" s="223">
        <f>IF(ISBLANK(AA255),(IFERROR(IF(AND(AI255="Probabilidad",AI256="Probabilidad"),(AR255-(+AR255*AL256)),IF(AI256="Probabilidad",(T255-(+T255*AL256)),IF(AI256="Impacto",AR255,""))),""))," ")</f>
        <v>0.252</v>
      </c>
      <c r="AQ256" s="224" t="str">
        <f>IF(ISBLANK(AA255),(IFERROR(IF(AP256="","",IF(AP256&lt;=0.2,"Muy Baja",IF(AP256&lt;=0.4,"Baja",IF(AP256&lt;=0.6,"Media",IF(AP256&lt;=0.8,"Alta","Muy Alta"))))),""))," ")</f>
        <v>Baja</v>
      </c>
      <c r="AR256" s="223">
        <f t="shared" si="249"/>
        <v>0.252</v>
      </c>
      <c r="AS256" s="225" t="str">
        <f t="shared" si="250"/>
        <v>Mayor</v>
      </c>
      <c r="AT256" s="223">
        <f>IFERROR(IF(AND(AI255="Impacto",AI256="Impacto"),(AT255-(+AT255*AL256)),IF(AI256="Impacto",(X255-(+X255*AL256)),IF(AI256="Probabilidad",AT255,""))),"")</f>
        <v>0.8</v>
      </c>
      <c r="AU256" s="226" t="str">
        <f t="shared" si="251"/>
        <v>Alto</v>
      </c>
      <c r="AV256" s="273"/>
      <c r="AW256" s="275"/>
      <c r="AX256" s="274"/>
      <c r="AY256" s="261"/>
      <c r="AZ256" s="228"/>
      <c r="BA256" s="229"/>
      <c r="BB256" s="216"/>
      <c r="BC256" s="216"/>
      <c r="BD256" s="230"/>
      <c r="BE256" s="230"/>
      <c r="BF256" s="230"/>
      <c r="BG256" s="227"/>
      <c r="BH256" s="276"/>
      <c r="BI256" s="216"/>
      <c r="BJ256" s="216"/>
      <c r="BK256" s="216"/>
      <c r="BL256" s="216"/>
      <c r="BM256" s="216"/>
      <c r="BN256" s="216"/>
      <c r="BO256" s="216"/>
      <c r="BP256" s="216"/>
      <c r="BQ256" s="216"/>
      <c r="BR256" s="216"/>
      <c r="BS256" s="216"/>
      <c r="BT256" s="216"/>
      <c r="BU256" s="216"/>
      <c r="BV256" s="216"/>
      <c r="BW256" s="216"/>
      <c r="BX256" s="216"/>
      <c r="BY256" s="216"/>
      <c r="BZ256" s="216"/>
      <c r="CA256" s="216"/>
      <c r="CB256" s="216"/>
      <c r="CC256" s="216"/>
      <c r="CD256" s="216"/>
      <c r="CE256" s="216"/>
      <c r="CF256" s="216"/>
      <c r="CG256" s="216"/>
      <c r="CH256" s="216"/>
      <c r="CI256" s="216"/>
      <c r="CJ256" s="216"/>
      <c r="CK256" s="216"/>
      <c r="CL256" s="216"/>
    </row>
    <row r="257" spans="1:90" s="231" customFormat="1" ht="68" hidden="1" customHeight="1">
      <c r="A257" s="262"/>
      <c r="B257" s="300"/>
      <c r="C257" s="278"/>
      <c r="D257" s="278"/>
      <c r="E257" s="278"/>
      <c r="F257" s="264"/>
      <c r="G257" s="279"/>
      <c r="H257" s="276"/>
      <c r="I257" s="276"/>
      <c r="J257" s="276"/>
      <c r="K257" s="276"/>
      <c r="L257" s="276"/>
      <c r="M257" s="276"/>
      <c r="N257" s="276"/>
      <c r="O257" s="266"/>
      <c r="P257" s="266"/>
      <c r="Q257" s="266"/>
      <c r="R257" s="266"/>
      <c r="S257" s="267"/>
      <c r="T257" s="268"/>
      <c r="U257" s="269"/>
      <c r="V257" s="270"/>
      <c r="W257" s="271"/>
      <c r="X257" s="268"/>
      <c r="Y257" s="272"/>
      <c r="Z257" s="273"/>
      <c r="AA257" s="273"/>
      <c r="AB257" s="274"/>
      <c r="AC257" s="217">
        <v>3</v>
      </c>
      <c r="AD257" s="218"/>
      <c r="AE257" s="219" t="s">
        <v>1331</v>
      </c>
      <c r="AF257" s="219" t="s">
        <v>1148</v>
      </c>
      <c r="AG257" s="219" t="s">
        <v>1215</v>
      </c>
      <c r="AH257" s="219"/>
      <c r="AI257" s="220" t="str">
        <f t="shared" si="247"/>
        <v>Probabilidad</v>
      </c>
      <c r="AJ257" s="221" t="s">
        <v>292</v>
      </c>
      <c r="AK257" s="221" t="s">
        <v>297</v>
      </c>
      <c r="AL257" s="222" t="str">
        <f t="shared" si="248"/>
        <v>40%</v>
      </c>
      <c r="AM257" s="221" t="s">
        <v>301</v>
      </c>
      <c r="AN257" s="221" t="s">
        <v>305</v>
      </c>
      <c r="AO257" s="221" t="s">
        <v>308</v>
      </c>
      <c r="AP257" s="223">
        <f>IF(ISBLANK(AA255),(IFERROR(IF(AND(AI256="Probabilidad",AI257="Probabilidad"),(AR256-(+AR256*AL257)),IF(AND(AI256="Impacto",AI257="Probabilidad"),(AR255-(+AR255*AL257)),IF(AI257="Impacto",AR256,""))),""))," ")</f>
        <v>0.1512</v>
      </c>
      <c r="AQ257" s="224" t="str">
        <f>IF(ISBLANK(AA255),(IFERROR(IF(AP257="","",IF(AP257&lt;=0.2,"Muy Baja",IF(AP257&lt;=0.4,"Baja",IF(AP257&lt;=0.6,"Media",IF(AP257&lt;=0.8,"Alta","Muy Alta"))))),""))," ")</f>
        <v>Muy Baja</v>
      </c>
      <c r="AR257" s="223">
        <f t="shared" si="249"/>
        <v>0.1512</v>
      </c>
      <c r="AS257" s="225" t="str">
        <f t="shared" si="250"/>
        <v>Mayor</v>
      </c>
      <c r="AT257" s="223">
        <f>IFERROR(IF(AND(AI256="Impacto",AI257="Impacto"),(AT256-(+AT256*AL257)),IF(AND(AI256="Probabilidad",AI257="Impacto"),(AT255-(+AT255*AL257)),IF(AI257="Probabilidad",AT256,""))),"")</f>
        <v>0.8</v>
      </c>
      <c r="AU257" s="226" t="str">
        <f t="shared" si="251"/>
        <v>Alto</v>
      </c>
      <c r="AV257" s="273"/>
      <c r="AW257" s="275"/>
      <c r="AX257" s="274"/>
      <c r="AY257" s="261"/>
      <c r="AZ257" s="228"/>
      <c r="BA257" s="229"/>
      <c r="BB257" s="216"/>
      <c r="BC257" s="216"/>
      <c r="BD257" s="230"/>
      <c r="BE257" s="230"/>
      <c r="BF257" s="230"/>
      <c r="BG257" s="227"/>
      <c r="BH257" s="276"/>
      <c r="BI257" s="216"/>
      <c r="BJ257" s="216"/>
      <c r="BK257" s="216"/>
      <c r="BL257" s="216"/>
      <c r="BM257" s="216"/>
      <c r="BN257" s="216"/>
      <c r="BO257" s="216"/>
      <c r="BP257" s="216"/>
      <c r="BQ257" s="216"/>
      <c r="BR257" s="216"/>
      <c r="BS257" s="216"/>
      <c r="BT257" s="216"/>
      <c r="BU257" s="216"/>
      <c r="BV257" s="216"/>
      <c r="BW257" s="216"/>
      <c r="BX257" s="216"/>
      <c r="BY257" s="216"/>
      <c r="BZ257" s="216"/>
      <c r="CA257" s="216"/>
      <c r="CB257" s="216"/>
      <c r="CC257" s="216"/>
      <c r="CD257" s="216"/>
      <c r="CE257" s="216"/>
      <c r="CF257" s="216"/>
      <c r="CG257" s="216"/>
      <c r="CH257" s="216"/>
      <c r="CI257" s="216"/>
      <c r="CJ257" s="216"/>
      <c r="CK257" s="216"/>
      <c r="CL257" s="216"/>
    </row>
    <row r="258" spans="1:90" s="231" customFormat="1" ht="14.5" hidden="1" customHeight="1">
      <c r="A258" s="262"/>
      <c r="B258" s="300"/>
      <c r="C258" s="278"/>
      <c r="D258" s="278"/>
      <c r="E258" s="278"/>
      <c r="F258" s="264"/>
      <c r="G258" s="279"/>
      <c r="H258" s="276"/>
      <c r="I258" s="276"/>
      <c r="J258" s="276"/>
      <c r="K258" s="276"/>
      <c r="L258" s="276"/>
      <c r="M258" s="276"/>
      <c r="N258" s="276"/>
      <c r="O258" s="266"/>
      <c r="P258" s="266"/>
      <c r="Q258" s="266"/>
      <c r="R258" s="266"/>
      <c r="S258" s="267"/>
      <c r="T258" s="268"/>
      <c r="U258" s="269"/>
      <c r="V258" s="270"/>
      <c r="W258" s="271"/>
      <c r="X258" s="268"/>
      <c r="Y258" s="272"/>
      <c r="Z258" s="273"/>
      <c r="AA258" s="273"/>
      <c r="AB258" s="274"/>
      <c r="AC258" s="217">
        <v>4</v>
      </c>
      <c r="AD258" s="218"/>
      <c r="AE258" s="219"/>
      <c r="AF258" s="219"/>
      <c r="AG258" s="219"/>
      <c r="AH258" s="219"/>
      <c r="AI258" s="220" t="str">
        <f t="shared" si="247"/>
        <v/>
      </c>
      <c r="AJ258" s="221"/>
      <c r="AK258" s="221"/>
      <c r="AL258" s="222" t="str">
        <f t="shared" si="248"/>
        <v/>
      </c>
      <c r="AM258" s="221"/>
      <c r="AN258" s="221"/>
      <c r="AO258" s="221"/>
      <c r="AP258" s="223" t="str">
        <f>IF(ISBLANK(AA255),(IFERROR(IF(AND(AI257="Probabilidad",AI258="Probabilidad"),(AR257-(+AR257*AL258)),IF(AND(AI257="Impacto",AI258="Probabilidad"),(AR256-(+AR256*AL258)),IF(AI258="Impacto",AR257,""))),""))," ")</f>
        <v/>
      </c>
      <c r="AQ258" s="224" t="str">
        <f>IF(ISBLANK(AA255),(IFERROR(IF(AP258="","",IF(AP258&lt;=0.2,"Muy Baja",IF(AP258&lt;=0.4,"Baja",IF(AP258&lt;=0.6,"Media",IF(AP258&lt;=0.8,"Alta","Muy Alta"))))),""))," ")</f>
        <v/>
      </c>
      <c r="AR258" s="223" t="str">
        <f t="shared" si="249"/>
        <v/>
      </c>
      <c r="AS258" s="225" t="str">
        <f t="shared" si="250"/>
        <v/>
      </c>
      <c r="AT258" s="223" t="str">
        <f>IFERROR(IF(AND(AI257="Impacto",AI258="Impacto"),(AT257-(+AT257*AL258)),IF(AND(AI257="Probabilidad",AI258="Impacto"),(AT256-(+AT256*AL258)),IF(AI258="Probabilidad",AT257,""))),"")</f>
        <v/>
      </c>
      <c r="AU258" s="226" t="str">
        <f t="shared" si="251"/>
        <v/>
      </c>
      <c r="AV258" s="273"/>
      <c r="AW258" s="275"/>
      <c r="AX258" s="274"/>
      <c r="AY258" s="261"/>
      <c r="AZ258" s="228"/>
      <c r="BA258" s="229"/>
      <c r="BB258" s="216"/>
      <c r="BC258" s="216"/>
      <c r="BD258" s="230"/>
      <c r="BE258" s="230"/>
      <c r="BF258" s="230"/>
      <c r="BG258" s="227"/>
      <c r="BH258" s="276"/>
      <c r="BI258" s="216"/>
      <c r="BJ258" s="216"/>
      <c r="BK258" s="216"/>
      <c r="BL258" s="216"/>
      <c r="BM258" s="216"/>
      <c r="BN258" s="216"/>
      <c r="BO258" s="216"/>
      <c r="BP258" s="216"/>
      <c r="BQ258" s="216"/>
      <c r="BR258" s="216"/>
      <c r="BS258" s="216"/>
      <c r="BT258" s="216"/>
      <c r="BU258" s="216"/>
      <c r="BV258" s="216"/>
      <c r="BW258" s="216"/>
      <c r="BX258" s="216"/>
      <c r="BY258" s="216"/>
      <c r="BZ258" s="216"/>
      <c r="CA258" s="216"/>
      <c r="CB258" s="216"/>
      <c r="CC258" s="216"/>
      <c r="CD258" s="216"/>
      <c r="CE258" s="216"/>
      <c r="CF258" s="216"/>
      <c r="CG258" s="216"/>
      <c r="CH258" s="216"/>
      <c r="CI258" s="216"/>
      <c r="CJ258" s="216"/>
      <c r="CK258" s="216"/>
      <c r="CL258" s="216"/>
    </row>
    <row r="259" spans="1:90" s="231" customFormat="1" ht="14.5" hidden="1" customHeight="1">
      <c r="A259" s="262"/>
      <c r="B259" s="300"/>
      <c r="C259" s="278"/>
      <c r="D259" s="278"/>
      <c r="E259" s="278"/>
      <c r="F259" s="264"/>
      <c r="G259" s="279"/>
      <c r="H259" s="276"/>
      <c r="I259" s="276"/>
      <c r="J259" s="276"/>
      <c r="K259" s="276"/>
      <c r="L259" s="276"/>
      <c r="M259" s="276"/>
      <c r="N259" s="276"/>
      <c r="O259" s="266"/>
      <c r="P259" s="266"/>
      <c r="Q259" s="266"/>
      <c r="R259" s="266"/>
      <c r="S259" s="267"/>
      <c r="T259" s="268"/>
      <c r="U259" s="269"/>
      <c r="V259" s="270"/>
      <c r="W259" s="271"/>
      <c r="X259" s="268"/>
      <c r="Y259" s="272"/>
      <c r="Z259" s="273"/>
      <c r="AA259" s="273"/>
      <c r="AB259" s="274"/>
      <c r="AC259" s="217">
        <v>5</v>
      </c>
      <c r="AD259" s="218"/>
      <c r="AE259" s="219"/>
      <c r="AF259" s="219"/>
      <c r="AG259" s="219"/>
      <c r="AH259" s="219"/>
      <c r="AI259" s="220" t="str">
        <f t="shared" si="247"/>
        <v/>
      </c>
      <c r="AJ259" s="221"/>
      <c r="AK259" s="221"/>
      <c r="AL259" s="222" t="str">
        <f t="shared" si="248"/>
        <v/>
      </c>
      <c r="AM259" s="221"/>
      <c r="AN259" s="221"/>
      <c r="AO259" s="221"/>
      <c r="AP259" s="223" t="str">
        <f>IF(ISBLANK(AA255),(IFERROR(IF(AND(AI258="Probabilidad",AI259="Probabilidad"),(AR258-(+AR258*AL259)),IF(AND(AI258="Impacto",AI259="Probabilidad"),(AR257-(+AR257*AL259)),IF(AI259="Impacto",AR258,""))),""))," ")</f>
        <v/>
      </c>
      <c r="AQ259" s="224" t="str">
        <f>IF(ISBLANK(AA255),(IFERROR(IF(AP259="","",IF(AP259&lt;=0.2,"Muy Baja",IF(AP259&lt;=0.4,"Baja",IF(AP259&lt;=0.6,"Media",IF(AP259&lt;=0.8,"Alta","Muy Alta"))))),""))," ")</f>
        <v/>
      </c>
      <c r="AR259" s="223" t="str">
        <f t="shared" si="249"/>
        <v/>
      </c>
      <c r="AS259" s="225" t="str">
        <f t="shared" si="250"/>
        <v/>
      </c>
      <c r="AT259" s="223" t="str">
        <f>IFERROR(IF(AND(AI258="Impacto",AI259="Impacto"),(AT258-(+AT258*AL259)),IF(AND(AI258="Probabilidad",AI259="Impacto"),(AT257-(+AT257*AL259)),IF(AI259="Probabilidad",AT258,""))),"")</f>
        <v/>
      </c>
      <c r="AU259" s="226" t="str">
        <f t="shared" si="251"/>
        <v/>
      </c>
      <c r="AV259" s="273"/>
      <c r="AW259" s="275"/>
      <c r="AX259" s="274"/>
      <c r="AY259" s="261"/>
      <c r="AZ259" s="228"/>
      <c r="BA259" s="229"/>
      <c r="BB259" s="216"/>
      <c r="BC259" s="216"/>
      <c r="BD259" s="230"/>
      <c r="BE259" s="230"/>
      <c r="BF259" s="230"/>
      <c r="BG259" s="227"/>
      <c r="BH259" s="276"/>
      <c r="BI259" s="216"/>
      <c r="BJ259" s="216"/>
      <c r="BK259" s="216"/>
      <c r="BL259" s="216"/>
      <c r="BM259" s="216"/>
      <c r="BN259" s="216"/>
      <c r="BO259" s="216"/>
      <c r="BP259" s="216"/>
      <c r="BQ259" s="216"/>
      <c r="BR259" s="216"/>
      <c r="BS259" s="216"/>
      <c r="BT259" s="216"/>
      <c r="BU259" s="216"/>
      <c r="BV259" s="216"/>
      <c r="BW259" s="216"/>
      <c r="BX259" s="216"/>
      <c r="BY259" s="216"/>
      <c r="BZ259" s="216"/>
      <c r="CA259" s="216"/>
      <c r="CB259" s="216"/>
      <c r="CC259" s="216"/>
      <c r="CD259" s="216"/>
      <c r="CE259" s="216"/>
      <c r="CF259" s="216"/>
      <c r="CG259" s="216"/>
      <c r="CH259" s="216"/>
      <c r="CI259" s="216"/>
      <c r="CJ259" s="216"/>
      <c r="CK259" s="216"/>
      <c r="CL259" s="216"/>
    </row>
    <row r="260" spans="1:90" s="231" customFormat="1" ht="14.5" hidden="1" customHeight="1">
      <c r="A260" s="262"/>
      <c r="B260" s="300"/>
      <c r="C260" s="278"/>
      <c r="D260" s="278"/>
      <c r="E260" s="278"/>
      <c r="F260" s="265"/>
      <c r="G260" s="279"/>
      <c r="H260" s="276"/>
      <c r="I260" s="276"/>
      <c r="J260" s="276"/>
      <c r="K260" s="276"/>
      <c r="L260" s="276"/>
      <c r="M260" s="276"/>
      <c r="N260" s="276"/>
      <c r="O260" s="266"/>
      <c r="P260" s="266"/>
      <c r="Q260" s="266"/>
      <c r="R260" s="266"/>
      <c r="S260" s="267"/>
      <c r="T260" s="268"/>
      <c r="U260" s="269"/>
      <c r="V260" s="270"/>
      <c r="W260" s="271"/>
      <c r="X260" s="268"/>
      <c r="Y260" s="272"/>
      <c r="Z260" s="273"/>
      <c r="AA260" s="273"/>
      <c r="AB260" s="274"/>
      <c r="AC260" s="217">
        <v>6</v>
      </c>
      <c r="AD260" s="218"/>
      <c r="AE260" s="219"/>
      <c r="AF260" s="219"/>
      <c r="AG260" s="219"/>
      <c r="AH260" s="219"/>
      <c r="AI260" s="220" t="str">
        <f t="shared" si="247"/>
        <v/>
      </c>
      <c r="AJ260" s="221"/>
      <c r="AK260" s="221"/>
      <c r="AL260" s="222" t="str">
        <f t="shared" si="248"/>
        <v/>
      </c>
      <c r="AM260" s="221"/>
      <c r="AN260" s="221"/>
      <c r="AO260" s="221"/>
      <c r="AP260" s="223" t="str">
        <f>IF(ISBLANK(AA255),(IFERROR(IF(AND(AI258="Probabilidad",AI260="Probabilidad"),(AR258-(+AR258*AL260)),IF(AND(AI258="Impacto",AI260="Probabilidad"),(AR257-(+AR257*AL260)),IF(AI260="Impacto",AR258,""))),""))," ")</f>
        <v/>
      </c>
      <c r="AQ260" s="224" t="str">
        <f>IF(ISBLANK(AA255),(IFERROR(IF(AP260="","",IF(AP260&lt;=0.2,"Muy Baja",IF(AP260&lt;=0.4,"Baja",IF(AP260&lt;=0.6,"Media",IF(AP260&lt;=0.8,"Alta","Muy Alta"))))),"")), " ")</f>
        <v/>
      </c>
      <c r="AR260" s="223" t="str">
        <f t="shared" si="249"/>
        <v/>
      </c>
      <c r="AS260" s="225" t="str">
        <f t="shared" si="250"/>
        <v/>
      </c>
      <c r="AT260" s="223" t="str">
        <f>IFERROR(IF(AND(AI259="Impacto",AI260="Impacto"),(AT258-(+AT259*AL260)),IF(AND(AI258="Probabilidad",AI260="Impacto"),(AT257-(+AT257*AL260)),IF(AI260="Probabilidad",AT258,""))),"")</f>
        <v/>
      </c>
      <c r="AU260" s="226" t="str">
        <f t="shared" si="251"/>
        <v/>
      </c>
      <c r="AV260" s="273"/>
      <c r="AW260" s="275"/>
      <c r="AX260" s="274"/>
      <c r="AY260" s="261"/>
      <c r="AZ260" s="228"/>
      <c r="BA260" s="229"/>
      <c r="BB260" s="216"/>
      <c r="BC260" s="216"/>
      <c r="BD260" s="230"/>
      <c r="BE260" s="230"/>
      <c r="BF260" s="230"/>
      <c r="BG260" s="227"/>
      <c r="BH260" s="276"/>
      <c r="BI260" s="216"/>
      <c r="BJ260" s="216"/>
      <c r="BK260" s="216"/>
      <c r="BL260" s="216"/>
      <c r="BM260" s="216"/>
      <c r="BN260" s="216"/>
      <c r="BO260" s="216"/>
      <c r="BP260" s="216"/>
      <c r="BQ260" s="216"/>
      <c r="BR260" s="216"/>
      <c r="BS260" s="216"/>
      <c r="BT260" s="216"/>
      <c r="BU260" s="216"/>
      <c r="BV260" s="216"/>
      <c r="BW260" s="216"/>
      <c r="BX260" s="216"/>
      <c r="BY260" s="216"/>
      <c r="BZ260" s="216"/>
      <c r="CA260" s="216"/>
      <c r="CB260" s="216"/>
      <c r="CC260" s="216"/>
      <c r="CD260" s="216"/>
      <c r="CE260" s="216"/>
      <c r="CF260" s="216"/>
      <c r="CG260" s="216"/>
      <c r="CH260" s="216"/>
      <c r="CI260" s="216"/>
      <c r="CJ260" s="216"/>
      <c r="CK260" s="216"/>
      <c r="CL260" s="216"/>
    </row>
    <row r="261" spans="1:90" s="231" customFormat="1" ht="92" hidden="1" customHeight="1">
      <c r="A261" s="262">
        <v>43</v>
      </c>
      <c r="B261" s="300" t="s">
        <v>1074</v>
      </c>
      <c r="C261" s="278" t="s">
        <v>1075</v>
      </c>
      <c r="D261" s="278"/>
      <c r="E261" s="278"/>
      <c r="F261" s="263" t="s">
        <v>1486</v>
      </c>
      <c r="G261" s="279" t="str">
        <f t="shared" si="228"/>
        <v>Posibilidad de afectación Reputacional por No utilización del sistema de gestión documental (Orfeo) para la radicación de comunicaciones oficiales. debido a la pérdida de la trazabilidad de las comunicaciones oficiales (PQRSDF, Administrativas y Misionales)</v>
      </c>
      <c r="H261" s="276" t="s">
        <v>224</v>
      </c>
      <c r="I261" s="276" t="s">
        <v>1324</v>
      </c>
      <c r="J261" s="276" t="s">
        <v>1325</v>
      </c>
      <c r="K261" s="276" t="str">
        <f t="shared" ref="K261" si="253">CONCATENATE("Posibilidad de afectación"," ",H261," por ",I261," ",J261)</f>
        <v>Posibilidad de afectación Reputacional por No utilización del sistema de gestión documental (Orfeo) para la radicación de comunicaciones oficiales. debido a la pérdida de la trazabilidad de las comunicaciones oficiales (PQRSDF, Administrativas y Misionales)</v>
      </c>
      <c r="L261" s="276" t="s">
        <v>101</v>
      </c>
      <c r="M261" s="276" t="s">
        <v>809</v>
      </c>
      <c r="N261" s="276">
        <v>100</v>
      </c>
      <c r="O261" s="266"/>
      <c r="P261" s="266"/>
      <c r="Q261" s="266"/>
      <c r="R261" s="266"/>
      <c r="S261" s="267" t="str">
        <f t="shared" ref="S261" si="254">IF(ISBLANK(Z261),(IF(N261&lt;=0,"",IF(N261&lt;=2,"Muy Baja",IF(N261&lt;=24,"Baja",IF(N261&lt;=500,"Media",IF(N261&lt;=5000,"Alta","Muy Alta"))))))," ")</f>
        <v>Media</v>
      </c>
      <c r="T261" s="268">
        <f t="shared" ref="T261" si="255">IF(ISBLANK(Z261),(IF(S261="","",IF(S261="Muy Baja",20%,IF(S261="Baja",40%,IF(S261="Media",60%,IF(S261="Alta",80%,IF(S261="Muy Alta",100%,0)))))))," ")</f>
        <v>0.6</v>
      </c>
      <c r="U261" s="269" t="s">
        <v>925</v>
      </c>
      <c r="V261" s="270" t="str">
        <f>IF(U261&gt;0,IF(NOT(ISERROR(MATCH(U261,'Listados Datos'!$N$3:$N$4,0))),'Listados Datos'!$N$6&amp;"Por favor no seleccionar este criterios de impacto (Afectación Económica o presupuestal y/o Pérdida Reputacional)",'Listados Datos'!$N$7),"")</f>
        <v>✔</v>
      </c>
      <c r="W261" s="271" t="str">
        <f>IF(OR(U261='Listados Datos'!$R$3,U261='Listados Datos'!$S$3),"Leve",IF(OR(U261='Listados Datos'!$R$4,U261='Listados Datos'!$S$4),"Menor",IF(OR(U261='Listados Datos'!$R$5,U261='Listados Datos'!$S$5),"Moderado",IF(OR(U261='Listados Datos'!$R$6,U261='Listados Datos'!$S$6),"Mayor",IF(OR(U261='Listados Datos'!$R$7,U261='Listados Datos'!$S$7),"Catastrófico","")))))</f>
        <v>Mayor</v>
      </c>
      <c r="X261" s="268">
        <f>IF(W261="","",IF(W261="Leve",20%,IF(W261="Menor",40%,IF(W261="Moderado",60%,IF(W261="Mayor",80%,IF(W261="Catastrófico",100%,0))))))</f>
        <v>0.8</v>
      </c>
      <c r="Y261" s="272" t="str">
        <f>IF(OR(AND(S261="Muy Baja",W261="Leve"),AND(S261="Muy Baja",W261="Menor"),AND(S261="Baja",W261="Leve")),"Bajo",IF(OR(AND(S261="Muy baja",W261="Moderado"),AND(S261="Baja",W261="Menor"),AND(S261="Baja",W261="Moderado"),AND(S261="Media",W261="Leve"),AND(S261="Media",W261="Menor"),AND(S261="Media",W261="Moderado"),AND(S261="Alta",W261="Leve"),AND(S261="Alta",W261="Menor")),"Moderado",IF(OR(AND(S261="Muy Baja",W261="Mayor"),AND(S261="Baja",W261="Mayor"),AND(S261="Media",W261="Mayor"),AND(S261="Alta",W261="Moderado"),AND(S261="Alta",W261="Mayor"),AND(S261="Muy Alta",W261="Leve"),AND(S261="Muy Alta",W261="Menor"),AND(S261="Muy Alta",W261="Moderado"),AND(S261="Muy Alta",W261="Mayor")),"Alto",IF(OR(AND(S261="Muy Baja",W261="Catastrófico"),AND(S261="Baja",W261="Catastrófico"),AND(S261="Media",W261="Catastrófico"),AND(S261="Alta",W261="Catastrófico"),AND(S261="Muy Alta",W261="Catastrófico")),"Extremo",""))))</f>
        <v>Alto</v>
      </c>
      <c r="Z261" s="273"/>
      <c r="AA261" s="273"/>
      <c r="AB261" s="274" t="str">
        <f t="shared" ref="AB261" si="256">IF(AND(Z261="Rara Vez",AA261="Insignificante"),("BAJA"),IF(AND(Z261="Rara Vez",AA261="Menor"),("BAJA"),IF(AND(Z261="Rara Vez",AA261="Moderado"),("MODERADA"),IF(AND(Z261="Rara Vez",AA261="Mayor"),("ALTA"),IF(AND(Z261="Improbable",AA261="Insignificante"),("BAJA"),IF(AND(Z261="Improbable",AA261="Menor"),("BAJA"),IF(AND(Z261="Improbable",AA261="Moderado"),("MODERADA"),IF(AND(Z261="Improbable",AA261="Mayor"),("ALTA"),IF(AND(Z261="Posible",AA261="Insignificante"),("BAJA"),IF(AND(Z261="Posible",AA261="Menor"),("MODERADA"),IF(AND(Z261="Posible",AA261="Moderado"),("ALTA"),IF(AND(Z261="Posible",AA261="Mayor"),("EXTREMA"),IF(AND(Z261="Probable",AA261="Insignificante"),("MODERADA"),IF(AND(Z261="Probable",AA261="Menor"),("ALTA"),IF(AND(Z261="Probable",AA261="Moderado"),("ALTA"),IF(AND(Z261="Probable",AA261="Mayor"),("EXTREMA"),IF(AND(Z261="Casi Seguro",AA261="Insignificante"),("ALTA"),IF(AND(Z261="Casi Seguro",AA261="Menor"),("ALTA"),IF(AND(Z261="Casi Seguro",AA261="Moderado"),("EXTREMA"),IF(AND(Z261="Casi Seguro",AA261="Mayor"),("EXTREMA"),IF(AA261="Catastrófico","EXTREMA","VALORAR")))))))))))))))))))))</f>
        <v>VALORAR</v>
      </c>
      <c r="AC261" s="217">
        <v>1</v>
      </c>
      <c r="AD261" s="218"/>
      <c r="AE261" s="219" t="s">
        <v>1497</v>
      </c>
      <c r="AF261" s="219" t="s">
        <v>1149</v>
      </c>
      <c r="AG261" s="219" t="s">
        <v>1215</v>
      </c>
      <c r="AH261" s="219"/>
      <c r="AI261" s="220" t="str">
        <f t="shared" si="247"/>
        <v>Probabilidad</v>
      </c>
      <c r="AJ261" s="221" t="s">
        <v>293</v>
      </c>
      <c r="AK261" s="221" t="s">
        <v>297</v>
      </c>
      <c r="AL261" s="222" t="str">
        <f t="shared" si="248"/>
        <v>30%</v>
      </c>
      <c r="AM261" s="221" t="s">
        <v>301</v>
      </c>
      <c r="AN261" s="221" t="s">
        <v>305</v>
      </c>
      <c r="AO261" s="221" t="s">
        <v>308</v>
      </c>
      <c r="AP261" s="223">
        <f>IF(ISBLANK(AA261),(IFERROR(IF(AI261="Probabilidad",(T261-(+T261*AL261)),IF(AI261="Impacto",T261,"")),""))," ")</f>
        <v>0.42</v>
      </c>
      <c r="AQ261" s="224" t="str">
        <f>IF(ISBLANK(AA261), (IFERROR(IF(AP261="","",IF(AP261&lt;=0.2,"Muy Baja",IF(AP261&lt;=0.4,"Baja",IF(AP261&lt;=0.6,"Media",IF(AP261&lt;=0.8,"Alta","Muy Alta"))))),""))," ")</f>
        <v>Media</v>
      </c>
      <c r="AR261" s="223">
        <f t="shared" si="249"/>
        <v>0.42</v>
      </c>
      <c r="AS261" s="225" t="str">
        <f t="shared" si="250"/>
        <v>Mayor</v>
      </c>
      <c r="AT261" s="223">
        <f>IFERROR(IF(AI261="Impacto",(X261-(+X261*AL261)),IF(AI261="Probabilidad",X261,"")),"")</f>
        <v>0.8</v>
      </c>
      <c r="AU261" s="226" t="str">
        <f t="shared" si="251"/>
        <v>Alto</v>
      </c>
      <c r="AV261" s="273"/>
      <c r="AW261" s="275" t="str">
        <f>IF(ISBLANK(AA261), " ", AA261)</f>
        <v xml:space="preserve"> </v>
      </c>
      <c r="AX261" s="274" t="str">
        <f t="shared" ref="AX261" si="257">IF(AND(AV261="Rara Vez",AW261="Insignificante"),("BAJA"),IF(AND(AV261="Rara Vez",AW261="Menor"),("BAJA"),IF(AND(AV261="Rara Vez",AW261="Moderado"),("MODERADA"),IF(AND(AV261="Rara Vez",AW261="Mayor"),("ALTA"),IF(AND(AV261="Improbable",AW261="Insignificante"),("BAJA"),IF(AND(AV261="Improbable",AW261="Menor"),("BAJA"),IF(AND(AV261="Improbable",AW261="Moderado"),("MODERADA"),IF(AND(AV261="Improbable",AW261="Mayor"),("ALTA"),IF(AND(AV261="Posible",AW261="Insignificante"),("BAJA"),IF(AND(AV261="Posible",AW261="Menor"),("MODERADA"),IF(AND(AV261="Posible",AW261="Moderado"),("ALTA"),IF(AND(AV261="Posible",AW261="Mayor"),("EXTREMA"),IF(AND(AV261="Probable",AW261="Insignificante"),("MODERADA"),IF(AND(AV261="Probable",AW261="Menor"),("ALTA"),IF(AND(AV261="Probable",AW261="Moderado"),("ALTA"),IF(AND(AV261="Probable",AW261="Mayor"),("EXTREMA"),IF(AND(AV261="Casi Seguro",AW261="Insignificante"),("ALTA"),IF(AND(AV261="Casi Seguro",AW261="Menor"),("ALTA"),IF(AND(AV261="Casi Seguro",AW261="Moderado"),("EXTREMA"),IF(AND(AV261="Casi Seguro",AW261="Mayor"),("EXTREMA"),IF(AW261="Catastrófico","EXTREMA","VALORAR")))))))))))))))))))))</f>
        <v>VALORAR</v>
      </c>
      <c r="AY261" s="261" t="s">
        <v>314</v>
      </c>
      <c r="AZ261" s="228"/>
      <c r="BA261" s="229"/>
      <c r="BB261" s="216"/>
      <c r="BC261" s="216"/>
      <c r="BD261" s="230"/>
      <c r="BE261" s="230"/>
      <c r="BF261" s="230"/>
      <c r="BG261" s="227"/>
      <c r="BH261" s="276"/>
      <c r="BI261" s="216"/>
      <c r="BJ261" s="216"/>
      <c r="BK261" s="216"/>
      <c r="BL261" s="216"/>
      <c r="BM261" s="216"/>
      <c r="BN261" s="216"/>
      <c r="BO261" s="216"/>
      <c r="BP261" s="216"/>
      <c r="BQ261" s="216"/>
      <c r="BR261" s="216"/>
      <c r="BS261" s="216"/>
      <c r="BT261" s="216"/>
      <c r="BU261" s="216"/>
      <c r="BV261" s="216"/>
      <c r="BW261" s="216"/>
      <c r="BX261" s="216"/>
      <c r="BY261" s="216"/>
      <c r="BZ261" s="216"/>
      <c r="CA261" s="216"/>
      <c r="CB261" s="216"/>
      <c r="CC261" s="216"/>
      <c r="CD261" s="216"/>
      <c r="CE261" s="216"/>
      <c r="CF261" s="216"/>
      <c r="CG261" s="216"/>
      <c r="CH261" s="216"/>
      <c r="CI261" s="216"/>
      <c r="CJ261" s="216"/>
      <c r="CK261" s="216"/>
      <c r="CL261" s="216"/>
    </row>
    <row r="262" spans="1:90" s="231" customFormat="1" ht="54.5" hidden="1" customHeight="1">
      <c r="A262" s="262"/>
      <c r="B262" s="300"/>
      <c r="C262" s="278"/>
      <c r="D262" s="278"/>
      <c r="E262" s="278"/>
      <c r="F262" s="264"/>
      <c r="G262" s="279"/>
      <c r="H262" s="276"/>
      <c r="I262" s="276"/>
      <c r="J262" s="276"/>
      <c r="K262" s="276"/>
      <c r="L262" s="276"/>
      <c r="M262" s="276"/>
      <c r="N262" s="276"/>
      <c r="O262" s="266"/>
      <c r="P262" s="266"/>
      <c r="Q262" s="266"/>
      <c r="R262" s="266"/>
      <c r="S262" s="267"/>
      <c r="T262" s="268"/>
      <c r="U262" s="269"/>
      <c r="V262" s="270"/>
      <c r="W262" s="271"/>
      <c r="X262" s="268"/>
      <c r="Y262" s="272"/>
      <c r="Z262" s="273"/>
      <c r="AA262" s="273"/>
      <c r="AB262" s="274"/>
      <c r="AC262" s="217">
        <v>2</v>
      </c>
      <c r="AD262" s="218"/>
      <c r="AE262" s="219" t="s">
        <v>1332</v>
      </c>
      <c r="AF262" s="219" t="s">
        <v>1150</v>
      </c>
      <c r="AG262" s="219" t="s">
        <v>1215</v>
      </c>
      <c r="AH262" s="219"/>
      <c r="AI262" s="220" t="str">
        <f t="shared" si="247"/>
        <v>Probabilidad</v>
      </c>
      <c r="AJ262" s="221" t="s">
        <v>292</v>
      </c>
      <c r="AK262" s="221" t="s">
        <v>297</v>
      </c>
      <c r="AL262" s="222" t="str">
        <f t="shared" si="248"/>
        <v>40%</v>
      </c>
      <c r="AM262" s="221" t="s">
        <v>301</v>
      </c>
      <c r="AN262" s="221" t="s">
        <v>305</v>
      </c>
      <c r="AO262" s="221" t="s">
        <v>308</v>
      </c>
      <c r="AP262" s="223">
        <f>IF(ISBLANK(AA261),(IFERROR(IF(AND(AI261="Probabilidad",AI262="Probabilidad"),(AR261-(+AR261*AL262)),IF(AI262="Probabilidad",(T261-(+T261*AL262)),IF(AI262="Impacto",AR261,""))),""))," ")</f>
        <v>0.252</v>
      </c>
      <c r="AQ262" s="224" t="str">
        <f>IF(ISBLANK(AA261),(IFERROR(IF(AP262="","",IF(AP262&lt;=0.2,"Muy Baja",IF(AP262&lt;=0.4,"Baja",IF(AP262&lt;=0.6,"Media",IF(AP262&lt;=0.8,"Alta","Muy Alta"))))),""))," ")</f>
        <v>Baja</v>
      </c>
      <c r="AR262" s="223">
        <f t="shared" si="249"/>
        <v>0.252</v>
      </c>
      <c r="AS262" s="225" t="str">
        <f t="shared" si="250"/>
        <v>Mayor</v>
      </c>
      <c r="AT262" s="223">
        <f>IFERROR(IF(AND(AI261="Impacto",AI262="Impacto"),(AT261-(+AT261*AL262)),IF(AI262="Impacto",(X261-(+X261*AL262)),IF(AI262="Probabilidad",AT261,""))),"")</f>
        <v>0.8</v>
      </c>
      <c r="AU262" s="226" t="str">
        <f t="shared" si="251"/>
        <v>Alto</v>
      </c>
      <c r="AV262" s="273"/>
      <c r="AW262" s="275"/>
      <c r="AX262" s="274"/>
      <c r="AY262" s="261"/>
      <c r="AZ262" s="228"/>
      <c r="BA262" s="229"/>
      <c r="BB262" s="216"/>
      <c r="BC262" s="216"/>
      <c r="BD262" s="230"/>
      <c r="BE262" s="230"/>
      <c r="BF262" s="230"/>
      <c r="BG262" s="227"/>
      <c r="BH262" s="276"/>
      <c r="BI262" s="216"/>
      <c r="BJ262" s="216"/>
      <c r="BK262" s="216"/>
      <c r="BL262" s="216"/>
      <c r="BM262" s="216"/>
      <c r="BN262" s="216"/>
      <c r="BO262" s="216"/>
      <c r="BP262" s="216"/>
      <c r="BQ262" s="216"/>
      <c r="BR262" s="216"/>
      <c r="BS262" s="216"/>
      <c r="BT262" s="216"/>
      <c r="BU262" s="216"/>
      <c r="BV262" s="216"/>
      <c r="BW262" s="216"/>
      <c r="BX262" s="216"/>
      <c r="BY262" s="216"/>
      <c r="BZ262" s="216"/>
      <c r="CA262" s="216"/>
      <c r="CB262" s="216"/>
      <c r="CC262" s="216"/>
      <c r="CD262" s="216"/>
      <c r="CE262" s="216"/>
      <c r="CF262" s="216"/>
      <c r="CG262" s="216"/>
      <c r="CH262" s="216"/>
      <c r="CI262" s="216"/>
      <c r="CJ262" s="216"/>
      <c r="CK262" s="216"/>
      <c r="CL262" s="216"/>
    </row>
    <row r="263" spans="1:90" s="231" customFormat="1" ht="14.5" hidden="1" customHeight="1">
      <c r="A263" s="262"/>
      <c r="B263" s="300"/>
      <c r="C263" s="278"/>
      <c r="D263" s="278"/>
      <c r="E263" s="278"/>
      <c r="F263" s="264"/>
      <c r="G263" s="279"/>
      <c r="H263" s="276"/>
      <c r="I263" s="276"/>
      <c r="J263" s="276"/>
      <c r="K263" s="276"/>
      <c r="L263" s="276"/>
      <c r="M263" s="276"/>
      <c r="N263" s="276"/>
      <c r="O263" s="266"/>
      <c r="P263" s="266"/>
      <c r="Q263" s="266"/>
      <c r="R263" s="266"/>
      <c r="S263" s="267"/>
      <c r="T263" s="268"/>
      <c r="U263" s="269"/>
      <c r="V263" s="270"/>
      <c r="W263" s="271"/>
      <c r="X263" s="268"/>
      <c r="Y263" s="272"/>
      <c r="Z263" s="273"/>
      <c r="AA263" s="273"/>
      <c r="AB263" s="274"/>
      <c r="AC263" s="217">
        <v>3</v>
      </c>
      <c r="AD263" s="218"/>
      <c r="AE263" s="219"/>
      <c r="AF263" s="219"/>
      <c r="AG263" s="219"/>
      <c r="AH263" s="219"/>
      <c r="AI263" s="220" t="str">
        <f t="shared" si="247"/>
        <v/>
      </c>
      <c r="AJ263" s="221"/>
      <c r="AK263" s="221"/>
      <c r="AL263" s="222" t="str">
        <f t="shared" si="248"/>
        <v/>
      </c>
      <c r="AM263" s="221"/>
      <c r="AN263" s="221"/>
      <c r="AO263" s="221"/>
      <c r="AP263" s="223" t="str">
        <f>IF(ISBLANK(AA261),(IFERROR(IF(AND(AI262="Probabilidad",AI263="Probabilidad"),(AR262-(+AR262*AL263)),IF(AND(AI262="Impacto",AI263="Probabilidad"),(AR261-(+AR261*AL263)),IF(AI263="Impacto",AR262,""))),""))," ")</f>
        <v/>
      </c>
      <c r="AQ263" s="224" t="str">
        <f>IF(ISBLANK(AA261),(IFERROR(IF(AP263="","",IF(AP263&lt;=0.2,"Muy Baja",IF(AP263&lt;=0.4,"Baja",IF(AP263&lt;=0.6,"Media",IF(AP263&lt;=0.8,"Alta","Muy Alta"))))),""))," ")</f>
        <v/>
      </c>
      <c r="AR263" s="223" t="str">
        <f t="shared" si="249"/>
        <v/>
      </c>
      <c r="AS263" s="225" t="str">
        <f t="shared" si="250"/>
        <v/>
      </c>
      <c r="AT263" s="223" t="str">
        <f>IFERROR(IF(AND(AI262="Impacto",AI263="Impacto"),(AT262-(+AT262*AL263)),IF(AND(AI262="Probabilidad",AI263="Impacto"),(AT261-(+AT261*AL263)),IF(AI263="Probabilidad",AT262,""))),"")</f>
        <v/>
      </c>
      <c r="AU263" s="226" t="str">
        <f t="shared" si="251"/>
        <v/>
      </c>
      <c r="AV263" s="273"/>
      <c r="AW263" s="275"/>
      <c r="AX263" s="274"/>
      <c r="AY263" s="261"/>
      <c r="AZ263" s="228"/>
      <c r="BA263" s="229"/>
      <c r="BB263" s="216"/>
      <c r="BC263" s="216"/>
      <c r="BD263" s="230"/>
      <c r="BE263" s="230"/>
      <c r="BF263" s="230"/>
      <c r="BG263" s="227"/>
      <c r="BH263" s="276"/>
      <c r="BI263" s="216"/>
      <c r="BJ263" s="216"/>
      <c r="BK263" s="216"/>
      <c r="BL263" s="216"/>
      <c r="BM263" s="216"/>
      <c r="BN263" s="216"/>
      <c r="BO263" s="216"/>
      <c r="BP263" s="216"/>
      <c r="BQ263" s="216"/>
      <c r="BR263" s="216"/>
      <c r="BS263" s="216"/>
      <c r="BT263" s="216"/>
      <c r="BU263" s="216"/>
      <c r="BV263" s="216"/>
      <c r="BW263" s="216"/>
      <c r="BX263" s="216"/>
      <c r="BY263" s="216"/>
      <c r="BZ263" s="216"/>
      <c r="CA263" s="216"/>
      <c r="CB263" s="216"/>
      <c r="CC263" s="216"/>
      <c r="CD263" s="216"/>
      <c r="CE263" s="216"/>
      <c r="CF263" s="216"/>
      <c r="CG263" s="216"/>
      <c r="CH263" s="216"/>
      <c r="CI263" s="216"/>
      <c r="CJ263" s="216"/>
      <c r="CK263" s="216"/>
      <c r="CL263" s="216"/>
    </row>
    <row r="264" spans="1:90" s="231" customFormat="1" ht="14.5" hidden="1" customHeight="1">
      <c r="A264" s="262"/>
      <c r="B264" s="300"/>
      <c r="C264" s="278"/>
      <c r="D264" s="278"/>
      <c r="E264" s="278"/>
      <c r="F264" s="264"/>
      <c r="G264" s="279"/>
      <c r="H264" s="276"/>
      <c r="I264" s="276"/>
      <c r="J264" s="276"/>
      <c r="K264" s="276"/>
      <c r="L264" s="276"/>
      <c r="M264" s="276"/>
      <c r="N264" s="276"/>
      <c r="O264" s="266"/>
      <c r="P264" s="266"/>
      <c r="Q264" s="266"/>
      <c r="R264" s="266"/>
      <c r="S264" s="267"/>
      <c r="T264" s="268"/>
      <c r="U264" s="269"/>
      <c r="V264" s="270"/>
      <c r="W264" s="271"/>
      <c r="X264" s="268"/>
      <c r="Y264" s="272"/>
      <c r="Z264" s="273"/>
      <c r="AA264" s="273"/>
      <c r="AB264" s="274"/>
      <c r="AC264" s="217">
        <v>4</v>
      </c>
      <c r="AD264" s="218"/>
      <c r="AE264" s="219"/>
      <c r="AF264" s="219"/>
      <c r="AG264" s="219"/>
      <c r="AH264" s="219"/>
      <c r="AI264" s="220" t="str">
        <f t="shared" si="247"/>
        <v/>
      </c>
      <c r="AJ264" s="221"/>
      <c r="AK264" s="221"/>
      <c r="AL264" s="222" t="str">
        <f t="shared" si="248"/>
        <v/>
      </c>
      <c r="AM264" s="221"/>
      <c r="AN264" s="221"/>
      <c r="AO264" s="221"/>
      <c r="AP264" s="223" t="str">
        <f>IF(ISBLANK(AA261),(IFERROR(IF(AND(AI263="Probabilidad",AI264="Probabilidad"),(AR263-(+AR263*AL264)),IF(AND(AI263="Impacto",AI264="Probabilidad"),(AR262-(+AR262*AL264)),IF(AI264="Impacto",AR263,""))),""))," ")</f>
        <v/>
      </c>
      <c r="AQ264" s="224" t="str">
        <f>IF(ISBLANK(AA261),(IFERROR(IF(AP264="","",IF(AP264&lt;=0.2,"Muy Baja",IF(AP264&lt;=0.4,"Baja",IF(AP264&lt;=0.6,"Media",IF(AP264&lt;=0.8,"Alta","Muy Alta"))))),""))," ")</f>
        <v/>
      </c>
      <c r="AR264" s="223" t="str">
        <f t="shared" si="249"/>
        <v/>
      </c>
      <c r="AS264" s="225" t="str">
        <f t="shared" si="250"/>
        <v/>
      </c>
      <c r="AT264" s="223" t="str">
        <f>IFERROR(IF(AND(AI263="Impacto",AI264="Impacto"),(AT263-(+AT263*AL264)),IF(AND(AI263="Probabilidad",AI264="Impacto"),(AT262-(+AT262*AL264)),IF(AI264="Probabilidad",AT263,""))),"")</f>
        <v/>
      </c>
      <c r="AU264" s="226" t="str">
        <f t="shared" si="251"/>
        <v/>
      </c>
      <c r="AV264" s="273"/>
      <c r="AW264" s="275"/>
      <c r="AX264" s="274"/>
      <c r="AY264" s="261"/>
      <c r="AZ264" s="228"/>
      <c r="BA264" s="229"/>
      <c r="BB264" s="216"/>
      <c r="BC264" s="216"/>
      <c r="BD264" s="230"/>
      <c r="BE264" s="230"/>
      <c r="BF264" s="230"/>
      <c r="BG264" s="227"/>
      <c r="BH264" s="276"/>
      <c r="BI264" s="216"/>
      <c r="BJ264" s="216"/>
      <c r="BK264" s="216"/>
      <c r="BL264" s="216"/>
      <c r="BM264" s="216"/>
      <c r="BN264" s="216"/>
      <c r="BO264" s="216"/>
      <c r="BP264" s="216"/>
      <c r="BQ264" s="216"/>
      <c r="BR264" s="216"/>
      <c r="BS264" s="216"/>
      <c r="BT264" s="216"/>
      <c r="BU264" s="216"/>
      <c r="BV264" s="216"/>
      <c r="BW264" s="216"/>
      <c r="BX264" s="216"/>
      <c r="BY264" s="216"/>
      <c r="BZ264" s="216"/>
      <c r="CA264" s="216"/>
      <c r="CB264" s="216"/>
      <c r="CC264" s="216"/>
      <c r="CD264" s="216"/>
      <c r="CE264" s="216"/>
      <c r="CF264" s="216"/>
      <c r="CG264" s="216"/>
      <c r="CH264" s="216"/>
      <c r="CI264" s="216"/>
      <c r="CJ264" s="216"/>
      <c r="CK264" s="216"/>
      <c r="CL264" s="216"/>
    </row>
    <row r="265" spans="1:90" s="231" customFormat="1" ht="14.5" hidden="1" customHeight="1">
      <c r="A265" s="262"/>
      <c r="B265" s="300"/>
      <c r="C265" s="278"/>
      <c r="D265" s="278"/>
      <c r="E265" s="278"/>
      <c r="F265" s="264"/>
      <c r="G265" s="279"/>
      <c r="H265" s="276"/>
      <c r="I265" s="276"/>
      <c r="J265" s="276"/>
      <c r="K265" s="276"/>
      <c r="L265" s="276"/>
      <c r="M265" s="276"/>
      <c r="N265" s="276"/>
      <c r="O265" s="266"/>
      <c r="P265" s="266"/>
      <c r="Q265" s="266"/>
      <c r="R265" s="266"/>
      <c r="S265" s="267"/>
      <c r="T265" s="268"/>
      <c r="U265" s="269"/>
      <c r="V265" s="270"/>
      <c r="W265" s="271"/>
      <c r="X265" s="268"/>
      <c r="Y265" s="272"/>
      <c r="Z265" s="273"/>
      <c r="AA265" s="273"/>
      <c r="AB265" s="274"/>
      <c r="AC265" s="217">
        <v>5</v>
      </c>
      <c r="AD265" s="218"/>
      <c r="AE265" s="219"/>
      <c r="AF265" s="219"/>
      <c r="AG265" s="219"/>
      <c r="AH265" s="219"/>
      <c r="AI265" s="220" t="str">
        <f t="shared" si="247"/>
        <v/>
      </c>
      <c r="AJ265" s="221"/>
      <c r="AK265" s="221"/>
      <c r="AL265" s="222" t="str">
        <f t="shared" si="248"/>
        <v/>
      </c>
      <c r="AM265" s="221"/>
      <c r="AN265" s="221"/>
      <c r="AO265" s="221"/>
      <c r="AP265" s="223" t="str">
        <f>IF(ISBLANK(AA261),(IFERROR(IF(AND(AI264="Probabilidad",AI265="Probabilidad"),(AR264-(+AR264*AL265)),IF(AND(AI264="Impacto",AI265="Probabilidad"),(AR263-(+AR263*AL265)),IF(AI265="Impacto",AR264,""))),""))," ")</f>
        <v/>
      </c>
      <c r="AQ265" s="224" t="str">
        <f>IF(ISBLANK(AA261),(IFERROR(IF(AP265="","",IF(AP265&lt;=0.2,"Muy Baja",IF(AP265&lt;=0.4,"Baja",IF(AP265&lt;=0.6,"Media",IF(AP265&lt;=0.8,"Alta","Muy Alta"))))),""))," ")</f>
        <v/>
      </c>
      <c r="AR265" s="223" t="str">
        <f t="shared" si="249"/>
        <v/>
      </c>
      <c r="AS265" s="225" t="str">
        <f t="shared" si="250"/>
        <v/>
      </c>
      <c r="AT265" s="223" t="str">
        <f>IFERROR(IF(AND(AI264="Impacto",AI265="Impacto"),(AT264-(+AT264*AL265)),IF(AND(AI264="Probabilidad",AI265="Impacto"),(AT263-(+AT263*AL265)),IF(AI265="Probabilidad",AT264,""))),"")</f>
        <v/>
      </c>
      <c r="AU265" s="226" t="str">
        <f t="shared" si="251"/>
        <v/>
      </c>
      <c r="AV265" s="273"/>
      <c r="AW265" s="275"/>
      <c r="AX265" s="274"/>
      <c r="AY265" s="261"/>
      <c r="AZ265" s="228"/>
      <c r="BA265" s="229"/>
      <c r="BB265" s="216"/>
      <c r="BC265" s="216"/>
      <c r="BD265" s="230"/>
      <c r="BE265" s="230"/>
      <c r="BF265" s="230"/>
      <c r="BG265" s="227"/>
      <c r="BH265" s="276"/>
      <c r="BI265" s="216"/>
      <c r="BJ265" s="216"/>
      <c r="BK265" s="216"/>
      <c r="BL265" s="216"/>
      <c r="BM265" s="216"/>
      <c r="BN265" s="216"/>
      <c r="BO265" s="216"/>
      <c r="BP265" s="216"/>
      <c r="BQ265" s="216"/>
      <c r="BR265" s="216"/>
      <c r="BS265" s="216"/>
      <c r="BT265" s="216"/>
      <c r="BU265" s="216"/>
      <c r="BV265" s="216"/>
      <c r="BW265" s="216"/>
      <c r="BX265" s="216"/>
      <c r="BY265" s="216"/>
      <c r="BZ265" s="216"/>
      <c r="CA265" s="216"/>
      <c r="CB265" s="216"/>
      <c r="CC265" s="216"/>
      <c r="CD265" s="216"/>
      <c r="CE265" s="216"/>
      <c r="CF265" s="216"/>
      <c r="CG265" s="216"/>
      <c r="CH265" s="216"/>
      <c r="CI265" s="216"/>
      <c r="CJ265" s="216"/>
      <c r="CK265" s="216"/>
      <c r="CL265" s="216"/>
    </row>
    <row r="266" spans="1:90" s="231" customFormat="1" ht="14.5" hidden="1" customHeight="1">
      <c r="A266" s="262"/>
      <c r="B266" s="300"/>
      <c r="C266" s="278"/>
      <c r="D266" s="278"/>
      <c r="E266" s="278"/>
      <c r="F266" s="265"/>
      <c r="G266" s="279"/>
      <c r="H266" s="276"/>
      <c r="I266" s="276"/>
      <c r="J266" s="276"/>
      <c r="K266" s="276"/>
      <c r="L266" s="276"/>
      <c r="M266" s="276"/>
      <c r="N266" s="276"/>
      <c r="O266" s="266"/>
      <c r="P266" s="266"/>
      <c r="Q266" s="266"/>
      <c r="R266" s="266"/>
      <c r="S266" s="267"/>
      <c r="T266" s="268"/>
      <c r="U266" s="269"/>
      <c r="V266" s="270"/>
      <c r="W266" s="271"/>
      <c r="X266" s="268"/>
      <c r="Y266" s="272"/>
      <c r="Z266" s="273"/>
      <c r="AA266" s="273"/>
      <c r="AB266" s="274"/>
      <c r="AC266" s="217">
        <v>6</v>
      </c>
      <c r="AD266" s="218"/>
      <c r="AE266" s="219"/>
      <c r="AF266" s="219"/>
      <c r="AG266" s="219"/>
      <c r="AH266" s="219"/>
      <c r="AI266" s="220" t="str">
        <f t="shared" si="247"/>
        <v/>
      </c>
      <c r="AJ266" s="221"/>
      <c r="AK266" s="221"/>
      <c r="AL266" s="222" t="str">
        <f t="shared" si="248"/>
        <v/>
      </c>
      <c r="AM266" s="221"/>
      <c r="AN266" s="221"/>
      <c r="AO266" s="221"/>
      <c r="AP266" s="223" t="str">
        <f>IF(ISBLANK(AA261),(IFERROR(IF(AND(AI264="Probabilidad",AI266="Probabilidad"),(AR264-(+AR264*AL266)),IF(AND(AI264="Impacto",AI266="Probabilidad"),(AR263-(+AR263*AL266)),IF(AI266="Impacto",AR264,""))),""))," ")</f>
        <v/>
      </c>
      <c r="AQ266" s="224" t="str">
        <f>IF(ISBLANK(AA261),(IFERROR(IF(AP266="","",IF(AP266&lt;=0.2,"Muy Baja",IF(AP266&lt;=0.4,"Baja",IF(AP266&lt;=0.6,"Media",IF(AP266&lt;=0.8,"Alta","Muy Alta"))))),"")), " ")</f>
        <v/>
      </c>
      <c r="AR266" s="223" t="str">
        <f t="shared" si="249"/>
        <v/>
      </c>
      <c r="AS266" s="225" t="str">
        <f t="shared" si="250"/>
        <v/>
      </c>
      <c r="AT266" s="223" t="str">
        <f>IFERROR(IF(AND(AI265="Impacto",AI266="Impacto"),(AT264-(+AT265*AL266)),IF(AND(AI264="Probabilidad",AI266="Impacto"),(AT263-(+AT263*AL266)),IF(AI266="Probabilidad",AT264,""))),"")</f>
        <v/>
      </c>
      <c r="AU266" s="226" t="str">
        <f t="shared" si="251"/>
        <v/>
      </c>
      <c r="AV266" s="273"/>
      <c r="AW266" s="275"/>
      <c r="AX266" s="274"/>
      <c r="AY266" s="261"/>
      <c r="AZ266" s="228"/>
      <c r="BA266" s="229"/>
      <c r="BB266" s="216"/>
      <c r="BC266" s="216"/>
      <c r="BD266" s="230"/>
      <c r="BE266" s="230"/>
      <c r="BF266" s="230"/>
      <c r="BG266" s="227"/>
      <c r="BH266" s="276"/>
      <c r="BI266" s="216"/>
      <c r="BJ266" s="216"/>
      <c r="BK266" s="216"/>
      <c r="BL266" s="216"/>
      <c r="BM266" s="216"/>
      <c r="BN266" s="216"/>
      <c r="BO266" s="216"/>
      <c r="BP266" s="216"/>
      <c r="BQ266" s="216"/>
      <c r="BR266" s="216"/>
      <c r="BS266" s="216"/>
      <c r="BT266" s="216"/>
      <c r="BU266" s="216"/>
      <c r="BV266" s="216"/>
      <c r="BW266" s="216"/>
      <c r="BX266" s="216"/>
      <c r="BY266" s="216"/>
      <c r="BZ266" s="216"/>
      <c r="CA266" s="216"/>
      <c r="CB266" s="216"/>
      <c r="CC266" s="216"/>
      <c r="CD266" s="216"/>
      <c r="CE266" s="216"/>
      <c r="CF266" s="216"/>
      <c r="CG266" s="216"/>
      <c r="CH266" s="216"/>
      <c r="CI266" s="216"/>
      <c r="CJ266" s="216"/>
      <c r="CK266" s="216"/>
      <c r="CL266" s="216"/>
    </row>
    <row r="267" spans="1:90" s="231" customFormat="1" ht="69.5" customHeight="1">
      <c r="A267" s="262">
        <v>44</v>
      </c>
      <c r="B267" s="300" t="s">
        <v>1074</v>
      </c>
      <c r="C267" s="278" t="s">
        <v>1075</v>
      </c>
      <c r="D267" s="278"/>
      <c r="E267" s="278"/>
      <c r="F267" s="263" t="s">
        <v>1486</v>
      </c>
      <c r="G267" s="279" t="str">
        <f t="shared" si="228"/>
        <v xml:space="preserve">Posibilidad de alteración o sustracción de documentos </v>
      </c>
      <c r="H267" s="276" t="s">
        <v>224</v>
      </c>
      <c r="I267" s="276"/>
      <c r="J267" s="276" t="s">
        <v>1326</v>
      </c>
      <c r="K267" s="276" t="s">
        <v>1327</v>
      </c>
      <c r="L267" s="276" t="s">
        <v>1406</v>
      </c>
      <c r="M267" s="276" t="s">
        <v>227</v>
      </c>
      <c r="N267" s="276"/>
      <c r="O267" s="266"/>
      <c r="P267" s="266"/>
      <c r="Q267" s="266"/>
      <c r="R267" s="266"/>
      <c r="S267" s="267" t="str">
        <f t="shared" ref="S267" si="258">IF(ISBLANK(Z267),(IF(N267&lt;=0,"",IF(N267&lt;=2,"Muy Baja",IF(N267&lt;=24,"Baja",IF(N267&lt;=500,"Media",IF(N267&lt;=5000,"Alta","Muy Alta"))))))," ")</f>
        <v xml:space="preserve"> </v>
      </c>
      <c r="T267" s="268" t="str">
        <f t="shared" ref="T267" si="259">IF(ISBLANK(Z267),(IF(S267="","",IF(S267="Muy Baja",20%,IF(S267="Baja",40%,IF(S267="Media",60%,IF(S267="Alta",80%,IF(S267="Muy Alta",100%,0)))))))," ")</f>
        <v xml:space="preserve"> </v>
      </c>
      <c r="U267" s="269"/>
      <c r="V267" s="270" t="str">
        <f>IF(U267&gt;0,IF(NOT(ISERROR(MATCH(U267,'Listados Datos'!$N$3:$N$4,0))),'Listados Datos'!$N$6&amp;"Por favor no seleccionar este criterios de impacto (Afectación Económica o presupuestal y/o Pérdida Reputacional)",'Listados Datos'!$N$7),"")</f>
        <v/>
      </c>
      <c r="W267" s="271" t="str">
        <f>IF(OR(U267='Listados Datos'!$R$3,U267='Listados Datos'!$S$3),"Leve",IF(OR(U267='Listados Datos'!$R$4,U267='Listados Datos'!$S$4),"Menor",IF(OR(U267='Listados Datos'!$R$5,U267='Listados Datos'!$S$5),"Moderado",IF(OR(U267='Listados Datos'!$R$6,U267='Listados Datos'!$S$6),"Mayor",IF(OR(U267='Listados Datos'!$R$7,U267='Listados Datos'!$S$7),"Catastrófico","")))))</f>
        <v/>
      </c>
      <c r="X267" s="268" t="str">
        <f>IF(W267="","",IF(W267="Leve",20%,IF(W267="Menor",40%,IF(W267="Moderado",60%,IF(W267="Mayor",80%,IF(W267="Catastrófico",100%,0))))))</f>
        <v/>
      </c>
      <c r="Y267" s="272" t="str">
        <f>IF(OR(AND(S267="Muy Baja",W267="Leve"),AND(S267="Muy Baja",W267="Menor"),AND(S267="Baja",W267="Leve")),"Bajo",IF(OR(AND(S267="Muy baja",W267="Moderado"),AND(S267="Baja",W267="Menor"),AND(S267="Baja",W267="Moderado"),AND(S267="Media",W267="Leve"),AND(S267="Media",W267="Menor"),AND(S267="Media",W267="Moderado"),AND(S267="Alta",W267="Leve"),AND(S267="Alta",W267="Menor")),"Moderado",IF(OR(AND(S267="Muy Baja",W267="Mayor"),AND(S267="Baja",W267="Mayor"),AND(S267="Media",W267="Mayor"),AND(S267="Alta",W267="Moderado"),AND(S267="Alta",W267="Mayor"),AND(S267="Muy Alta",W267="Leve"),AND(S267="Muy Alta",W267="Menor"),AND(S267="Muy Alta",W267="Moderado"),AND(S267="Muy Alta",W267="Mayor")),"Alto",IF(OR(AND(S267="Muy Baja",W267="Catastrófico"),AND(S267="Baja",W267="Catastrófico"),AND(S267="Media",W267="Catastrófico"),AND(S267="Alta",W267="Catastrófico"),AND(S267="Muy Alta",W267="Catastrófico")),"Extremo",""))))</f>
        <v/>
      </c>
      <c r="Z267" s="273" t="s">
        <v>328</v>
      </c>
      <c r="AA267" s="273" t="s">
        <v>11</v>
      </c>
      <c r="AB267" s="274" t="str">
        <f t="shared" ref="AB267" si="260">IF(AND(Z267="Rara Vez",AA267="Insignificante"),("BAJA"),IF(AND(Z267="Rara Vez",AA267="Menor"),("BAJA"),IF(AND(Z267="Rara Vez",AA267="Moderado"),("MODERADA"),IF(AND(Z267="Rara Vez",AA267="Mayor"),("ALTA"),IF(AND(Z267="Improbable",AA267="Insignificante"),("BAJA"),IF(AND(Z267="Improbable",AA267="Menor"),("BAJA"),IF(AND(Z267="Improbable",AA267="Moderado"),("MODERADA"),IF(AND(Z267="Improbable",AA267="Mayor"),("ALTA"),IF(AND(Z267="Posible",AA267="Insignificante"),("BAJA"),IF(AND(Z267="Posible",AA267="Menor"),("MODERADA"),IF(AND(Z267="Posible",AA267="Moderado"),("ALTA"),IF(AND(Z267="Posible",AA267="Mayor"),("EXTREMA"),IF(AND(Z267="Probable",AA267="Insignificante"),("MODERADA"),IF(AND(Z267="Probable",AA267="Menor"),("ALTA"),IF(AND(Z267="Probable",AA267="Moderado"),("ALTA"),IF(AND(Z267="Probable",AA267="Mayor"),("EXTREMA"),IF(AND(Z267="Casi Seguro",AA267="Insignificante"),("ALTA"),IF(AND(Z267="Casi Seguro",AA267="Menor"),("ALTA"),IF(AND(Z267="Casi Seguro",AA267="Moderado"),("EXTREMA"),IF(AND(Z267="Casi Seguro",AA267="Mayor"),("EXTREMA"),IF(AA267="Catastrófico","EXTREMA","VALORAR")))))))))))))))))))))</f>
        <v>EXTREMA</v>
      </c>
      <c r="AC267" s="217">
        <v>1</v>
      </c>
      <c r="AD267" s="218"/>
      <c r="AE267" s="219" t="s">
        <v>1328</v>
      </c>
      <c r="AF267" s="219" t="s">
        <v>1329</v>
      </c>
      <c r="AG267" s="219" t="s">
        <v>1215</v>
      </c>
      <c r="AH267" s="219"/>
      <c r="AI267" s="220" t="str">
        <f t="shared" si="247"/>
        <v/>
      </c>
      <c r="AJ267" s="221"/>
      <c r="AK267" s="221"/>
      <c r="AL267" s="222" t="str">
        <f t="shared" si="248"/>
        <v/>
      </c>
      <c r="AM267" s="221"/>
      <c r="AN267" s="221"/>
      <c r="AO267" s="221"/>
      <c r="AP267" s="223" t="str">
        <f>IF(ISBLANK(AA267),(IFERROR(IF(AI267="Probabilidad",(T267-(+T267*AL267)),IF(AI267="Impacto",T267,"")),""))," ")</f>
        <v xml:space="preserve"> </v>
      </c>
      <c r="AQ267" s="224" t="str">
        <f>IF(ISBLANK(AA267), (IFERROR(IF(AP267="","",IF(AP267&lt;=0.2,"Muy Baja",IF(AP267&lt;=0.4,"Baja",IF(AP267&lt;=0.6,"Media",IF(AP267&lt;=0.8,"Alta","Muy Alta"))))),""))," ")</f>
        <v xml:space="preserve"> </v>
      </c>
      <c r="AR267" s="223" t="str">
        <f t="shared" si="249"/>
        <v xml:space="preserve"> </v>
      </c>
      <c r="AS267" s="225" t="str">
        <f t="shared" si="250"/>
        <v/>
      </c>
      <c r="AT267" s="223" t="str">
        <f>IFERROR(IF(AI267="Impacto",(X267-(+X267*AL267)),IF(AI267="Probabilidad",X267,"")),"")</f>
        <v/>
      </c>
      <c r="AU267" s="226" t="str">
        <f t="shared" si="251"/>
        <v/>
      </c>
      <c r="AV267" s="273" t="s">
        <v>326</v>
      </c>
      <c r="AW267" s="275" t="str">
        <f>IF(ISBLANK(AA267), " ", AA267)</f>
        <v>Mayor</v>
      </c>
      <c r="AX267" s="274" t="str">
        <f t="shared" ref="AX267" si="261">IF(AND(AV267="Rara Vez",AW267="Insignificante"),("BAJA"),IF(AND(AV267="Rara Vez",AW267="Menor"),("BAJA"),IF(AND(AV267="Rara Vez",AW267="Moderado"),("MODERADA"),IF(AND(AV267="Rara Vez",AW267="Mayor"),("ALTA"),IF(AND(AV267="Improbable",AW267="Insignificante"),("BAJA"),IF(AND(AV267="Improbable",AW267="Menor"),("BAJA"),IF(AND(AV267="Improbable",AW267="Moderado"),("MODERADA"),IF(AND(AV267="Improbable",AW267="Mayor"),("ALTA"),IF(AND(AV267="Posible",AW267="Insignificante"),("BAJA"),IF(AND(AV267="Posible",AW267="Menor"),("MODERADA"),IF(AND(AV267="Posible",AW267="Moderado"),("ALTA"),IF(AND(AV267="Posible",AW267="Mayor"),("EXTREMA"),IF(AND(AV267="Probable",AW267="Insignificante"),("MODERADA"),IF(AND(AV267="Probable",AW267="Menor"),("ALTA"),IF(AND(AV267="Probable",AW267="Moderado"),("ALTA"),IF(AND(AV267="Probable",AW267="Mayor"),("EXTREMA"),IF(AND(AV267="Casi Seguro",AW267="Insignificante"),("ALTA"),IF(AND(AV267="Casi Seguro",AW267="Menor"),("ALTA"),IF(AND(AV267="Casi Seguro",AW267="Moderado"),("EXTREMA"),IF(AND(AV267="Casi Seguro",AW267="Mayor"),("EXTREMA"),IF(AW267="Catastrófico","EXTREMA","VALORAR")))))))))))))))))))))</f>
        <v>ALTA</v>
      </c>
      <c r="AY267" s="261" t="s">
        <v>315</v>
      </c>
      <c r="AZ267" s="228"/>
      <c r="BA267" s="229"/>
      <c r="BB267" s="216"/>
      <c r="BC267" s="216"/>
      <c r="BD267" s="230"/>
      <c r="BE267" s="230"/>
      <c r="BF267" s="230"/>
      <c r="BG267" s="227"/>
      <c r="BH267" s="276"/>
      <c r="BI267" s="216"/>
      <c r="BJ267" s="216"/>
      <c r="BK267" s="216"/>
      <c r="BL267" s="216"/>
      <c r="BM267" s="216"/>
      <c r="BN267" s="216"/>
      <c r="BO267" s="216"/>
      <c r="BP267" s="216"/>
      <c r="BQ267" s="216"/>
      <c r="BR267" s="216"/>
      <c r="BS267" s="216"/>
      <c r="BT267" s="216"/>
      <c r="BU267" s="216"/>
      <c r="BV267" s="216"/>
      <c r="BW267" s="216"/>
      <c r="BX267" s="216"/>
      <c r="BY267" s="216"/>
      <c r="BZ267" s="216"/>
      <c r="CA267" s="216"/>
      <c r="CB267" s="216"/>
      <c r="CC267" s="216"/>
      <c r="CD267" s="216"/>
      <c r="CE267" s="216"/>
      <c r="CF267" s="216"/>
      <c r="CG267" s="216"/>
      <c r="CH267" s="216"/>
      <c r="CI267" s="216"/>
      <c r="CJ267" s="216"/>
      <c r="CK267" s="216"/>
      <c r="CL267" s="216"/>
    </row>
    <row r="268" spans="1:90" s="231" customFormat="1" ht="14.5" customHeight="1">
      <c r="A268" s="262"/>
      <c r="B268" s="300"/>
      <c r="C268" s="278"/>
      <c r="D268" s="278"/>
      <c r="E268" s="278"/>
      <c r="F268" s="264"/>
      <c r="G268" s="279"/>
      <c r="H268" s="276"/>
      <c r="I268" s="276"/>
      <c r="J268" s="276"/>
      <c r="K268" s="276"/>
      <c r="L268" s="276"/>
      <c r="M268" s="276"/>
      <c r="N268" s="276"/>
      <c r="O268" s="266"/>
      <c r="P268" s="266"/>
      <c r="Q268" s="266"/>
      <c r="R268" s="266"/>
      <c r="S268" s="267"/>
      <c r="T268" s="268"/>
      <c r="U268" s="269"/>
      <c r="V268" s="270"/>
      <c r="W268" s="271"/>
      <c r="X268" s="268"/>
      <c r="Y268" s="272"/>
      <c r="Z268" s="273"/>
      <c r="AA268" s="273"/>
      <c r="AB268" s="274"/>
      <c r="AC268" s="217">
        <v>2</v>
      </c>
      <c r="AD268" s="218"/>
      <c r="AE268" s="219"/>
      <c r="AF268" s="219"/>
      <c r="AG268" s="219"/>
      <c r="AH268" s="219"/>
      <c r="AI268" s="220" t="str">
        <f t="shared" si="247"/>
        <v/>
      </c>
      <c r="AJ268" s="221"/>
      <c r="AK268" s="221"/>
      <c r="AL268" s="222" t="str">
        <f t="shared" si="248"/>
        <v/>
      </c>
      <c r="AM268" s="221"/>
      <c r="AN268" s="221"/>
      <c r="AO268" s="221"/>
      <c r="AP268" s="223" t="str">
        <f>IF(ISBLANK(AA267),(IFERROR(IF(AND(AI267="Probabilidad",AI268="Probabilidad"),(AR267-(+AR267*AL268)),IF(AI268="Probabilidad",(T267-(+T267*AL268)),IF(AI268="Impacto",AR267,""))),""))," ")</f>
        <v xml:space="preserve"> </v>
      </c>
      <c r="AQ268" s="224" t="str">
        <f>IF(ISBLANK(AA267),(IFERROR(IF(AP268="","",IF(AP268&lt;=0.2,"Muy Baja",IF(AP268&lt;=0.4,"Baja",IF(AP268&lt;=0.6,"Media",IF(AP268&lt;=0.8,"Alta","Muy Alta"))))),""))," ")</f>
        <v xml:space="preserve"> </v>
      </c>
      <c r="AR268" s="223" t="str">
        <f t="shared" si="249"/>
        <v xml:space="preserve"> </v>
      </c>
      <c r="AS268" s="225" t="str">
        <f t="shared" si="250"/>
        <v/>
      </c>
      <c r="AT268" s="223" t="str">
        <f>IFERROR(IF(AND(AI267="Impacto",AI268="Impacto"),(AT267-(+AT267*AL268)),IF(AI268="Impacto",(X267-(+X267*AL268)),IF(AI268="Probabilidad",AT267,""))),"")</f>
        <v/>
      </c>
      <c r="AU268" s="226" t="str">
        <f t="shared" si="251"/>
        <v/>
      </c>
      <c r="AV268" s="273"/>
      <c r="AW268" s="275"/>
      <c r="AX268" s="274"/>
      <c r="AY268" s="261"/>
      <c r="AZ268" s="228"/>
      <c r="BA268" s="229"/>
      <c r="BB268" s="216"/>
      <c r="BC268" s="216"/>
      <c r="BD268" s="230"/>
      <c r="BE268" s="230"/>
      <c r="BF268" s="230"/>
      <c r="BG268" s="227"/>
      <c r="BH268" s="276"/>
      <c r="BI268" s="216"/>
      <c r="BJ268" s="216"/>
      <c r="BK268" s="216"/>
      <c r="BL268" s="216"/>
      <c r="BM268" s="216"/>
      <c r="BN268" s="216"/>
      <c r="BO268" s="216"/>
      <c r="BP268" s="216"/>
      <c r="BQ268" s="216"/>
      <c r="BR268" s="216"/>
      <c r="BS268" s="216"/>
      <c r="BT268" s="216"/>
      <c r="BU268" s="216"/>
      <c r="BV268" s="216"/>
      <c r="BW268" s="216"/>
      <c r="BX268" s="216"/>
      <c r="BY268" s="216"/>
      <c r="BZ268" s="216"/>
      <c r="CA268" s="216"/>
      <c r="CB268" s="216"/>
      <c r="CC268" s="216"/>
      <c r="CD268" s="216"/>
      <c r="CE268" s="216"/>
      <c r="CF268" s="216"/>
      <c r="CG268" s="216"/>
      <c r="CH268" s="216"/>
      <c r="CI268" s="216"/>
      <c r="CJ268" s="216"/>
      <c r="CK268" s="216"/>
      <c r="CL268" s="216"/>
    </row>
    <row r="269" spans="1:90" s="231" customFormat="1" ht="14.5" customHeight="1">
      <c r="A269" s="262"/>
      <c r="B269" s="300"/>
      <c r="C269" s="278"/>
      <c r="D269" s="278"/>
      <c r="E269" s="278"/>
      <c r="F269" s="264"/>
      <c r="G269" s="279"/>
      <c r="H269" s="276"/>
      <c r="I269" s="276"/>
      <c r="J269" s="276"/>
      <c r="K269" s="276"/>
      <c r="L269" s="276"/>
      <c r="M269" s="276"/>
      <c r="N269" s="276"/>
      <c r="O269" s="266"/>
      <c r="P269" s="266"/>
      <c r="Q269" s="266"/>
      <c r="R269" s="266"/>
      <c r="S269" s="267"/>
      <c r="T269" s="268"/>
      <c r="U269" s="269"/>
      <c r="V269" s="270"/>
      <c r="W269" s="271"/>
      <c r="X269" s="268"/>
      <c r="Y269" s="272"/>
      <c r="Z269" s="273"/>
      <c r="AA269" s="273"/>
      <c r="AB269" s="274"/>
      <c r="AC269" s="217">
        <v>3</v>
      </c>
      <c r="AD269" s="218"/>
      <c r="AE269" s="219"/>
      <c r="AF269" s="219"/>
      <c r="AG269" s="219"/>
      <c r="AH269" s="219"/>
      <c r="AI269" s="220" t="str">
        <f t="shared" si="247"/>
        <v/>
      </c>
      <c r="AJ269" s="221"/>
      <c r="AK269" s="221"/>
      <c r="AL269" s="222" t="str">
        <f t="shared" si="248"/>
        <v/>
      </c>
      <c r="AM269" s="221"/>
      <c r="AN269" s="221"/>
      <c r="AO269" s="221"/>
      <c r="AP269" s="223" t="str">
        <f>IF(ISBLANK(AA267),(IFERROR(IF(AND(AI268="Probabilidad",AI269="Probabilidad"),(AR268-(+AR268*AL269)),IF(AND(AI268="Impacto",AI269="Probabilidad"),(AR267-(+AR267*AL269)),IF(AI269="Impacto",AR268,""))),""))," ")</f>
        <v xml:space="preserve"> </v>
      </c>
      <c r="AQ269" s="224" t="str">
        <f>IF(ISBLANK(AA267),(IFERROR(IF(AP269="","",IF(AP269&lt;=0.2,"Muy Baja",IF(AP269&lt;=0.4,"Baja",IF(AP269&lt;=0.6,"Media",IF(AP269&lt;=0.8,"Alta","Muy Alta"))))),""))," ")</f>
        <v xml:space="preserve"> </v>
      </c>
      <c r="AR269" s="223" t="str">
        <f t="shared" si="249"/>
        <v xml:space="preserve"> </v>
      </c>
      <c r="AS269" s="225" t="str">
        <f t="shared" si="250"/>
        <v/>
      </c>
      <c r="AT269" s="223" t="str">
        <f>IFERROR(IF(AND(AI268="Impacto",AI269="Impacto"),(AT268-(+AT268*AL269)),IF(AND(AI268="Probabilidad",AI269="Impacto"),(AT267-(+AT267*AL269)),IF(AI269="Probabilidad",AT268,""))),"")</f>
        <v/>
      </c>
      <c r="AU269" s="226" t="str">
        <f t="shared" si="251"/>
        <v/>
      </c>
      <c r="AV269" s="273"/>
      <c r="AW269" s="275"/>
      <c r="AX269" s="274"/>
      <c r="AY269" s="261"/>
      <c r="AZ269" s="228"/>
      <c r="BA269" s="229"/>
      <c r="BB269" s="216"/>
      <c r="BC269" s="216"/>
      <c r="BD269" s="230"/>
      <c r="BE269" s="230"/>
      <c r="BF269" s="230"/>
      <c r="BG269" s="227"/>
      <c r="BH269" s="276"/>
      <c r="BI269" s="216"/>
      <c r="BJ269" s="216"/>
      <c r="BK269" s="216"/>
      <c r="BL269" s="216"/>
      <c r="BM269" s="216"/>
      <c r="BN269" s="216"/>
      <c r="BO269" s="216"/>
      <c r="BP269" s="216"/>
      <c r="BQ269" s="216"/>
      <c r="BR269" s="216"/>
      <c r="BS269" s="216"/>
      <c r="BT269" s="216"/>
      <c r="BU269" s="216"/>
      <c r="BV269" s="216"/>
      <c r="BW269" s="216"/>
      <c r="BX269" s="216"/>
      <c r="BY269" s="216"/>
      <c r="BZ269" s="216"/>
      <c r="CA269" s="216"/>
      <c r="CB269" s="216"/>
      <c r="CC269" s="216"/>
      <c r="CD269" s="216"/>
      <c r="CE269" s="216"/>
      <c r="CF269" s="216"/>
      <c r="CG269" s="216"/>
      <c r="CH269" s="216"/>
      <c r="CI269" s="216"/>
      <c r="CJ269" s="216"/>
      <c r="CK269" s="216"/>
      <c r="CL269" s="216"/>
    </row>
    <row r="270" spans="1:90" s="231" customFormat="1" ht="14.5" customHeight="1">
      <c r="A270" s="262"/>
      <c r="B270" s="300"/>
      <c r="C270" s="278"/>
      <c r="D270" s="278"/>
      <c r="E270" s="278"/>
      <c r="F270" s="264"/>
      <c r="G270" s="279"/>
      <c r="H270" s="276"/>
      <c r="I270" s="276"/>
      <c r="J270" s="276"/>
      <c r="K270" s="276"/>
      <c r="L270" s="276"/>
      <c r="M270" s="276"/>
      <c r="N270" s="276"/>
      <c r="O270" s="266"/>
      <c r="P270" s="266"/>
      <c r="Q270" s="266"/>
      <c r="R270" s="266"/>
      <c r="S270" s="267"/>
      <c r="T270" s="268"/>
      <c r="U270" s="269"/>
      <c r="V270" s="270"/>
      <c r="W270" s="271"/>
      <c r="X270" s="268"/>
      <c r="Y270" s="272"/>
      <c r="Z270" s="273"/>
      <c r="AA270" s="273"/>
      <c r="AB270" s="274"/>
      <c r="AC270" s="217">
        <v>4</v>
      </c>
      <c r="AD270" s="218"/>
      <c r="AE270" s="219"/>
      <c r="AF270" s="219"/>
      <c r="AG270" s="219"/>
      <c r="AH270" s="219"/>
      <c r="AI270" s="220" t="str">
        <f t="shared" si="247"/>
        <v/>
      </c>
      <c r="AJ270" s="221"/>
      <c r="AK270" s="221"/>
      <c r="AL270" s="222" t="str">
        <f t="shared" si="248"/>
        <v/>
      </c>
      <c r="AM270" s="221"/>
      <c r="AN270" s="221"/>
      <c r="AO270" s="221"/>
      <c r="AP270" s="223" t="str">
        <f>IF(ISBLANK(AA267),(IFERROR(IF(AND(AI269="Probabilidad",AI270="Probabilidad"),(AR269-(+AR269*AL270)),IF(AND(AI269="Impacto",AI270="Probabilidad"),(AR268-(+AR268*AL270)),IF(AI270="Impacto",AR269,""))),""))," ")</f>
        <v xml:space="preserve"> </v>
      </c>
      <c r="AQ270" s="224" t="str">
        <f>IF(ISBLANK(AA267),(IFERROR(IF(AP270="","",IF(AP270&lt;=0.2,"Muy Baja",IF(AP270&lt;=0.4,"Baja",IF(AP270&lt;=0.6,"Media",IF(AP270&lt;=0.8,"Alta","Muy Alta"))))),""))," ")</f>
        <v xml:space="preserve"> </v>
      </c>
      <c r="AR270" s="223" t="str">
        <f t="shared" si="249"/>
        <v xml:space="preserve"> </v>
      </c>
      <c r="AS270" s="225" t="str">
        <f t="shared" si="250"/>
        <v/>
      </c>
      <c r="AT270" s="223" t="str">
        <f>IFERROR(IF(AND(AI269="Impacto",AI270="Impacto"),(AT269-(+AT269*AL270)),IF(AND(AI269="Probabilidad",AI270="Impacto"),(AT268-(+AT268*AL270)),IF(AI270="Probabilidad",AT269,""))),"")</f>
        <v/>
      </c>
      <c r="AU270" s="226" t="str">
        <f t="shared" si="251"/>
        <v/>
      </c>
      <c r="AV270" s="273"/>
      <c r="AW270" s="275"/>
      <c r="AX270" s="274"/>
      <c r="AY270" s="261"/>
      <c r="AZ270" s="228"/>
      <c r="BA270" s="229"/>
      <c r="BB270" s="216"/>
      <c r="BC270" s="216"/>
      <c r="BD270" s="230"/>
      <c r="BE270" s="230"/>
      <c r="BF270" s="230"/>
      <c r="BG270" s="227"/>
      <c r="BH270" s="276"/>
      <c r="BI270" s="216"/>
      <c r="BJ270" s="216"/>
      <c r="BK270" s="216"/>
      <c r="BL270" s="216"/>
      <c r="BM270" s="216"/>
      <c r="BN270" s="216"/>
      <c r="BO270" s="216"/>
      <c r="BP270" s="216"/>
      <c r="BQ270" s="216"/>
      <c r="BR270" s="216"/>
      <c r="BS270" s="216"/>
      <c r="BT270" s="216"/>
      <c r="BU270" s="216"/>
      <c r="BV270" s="216"/>
      <c r="BW270" s="216"/>
      <c r="BX270" s="216"/>
      <c r="BY270" s="216"/>
      <c r="BZ270" s="216"/>
      <c r="CA270" s="216"/>
      <c r="CB270" s="216"/>
      <c r="CC270" s="216"/>
      <c r="CD270" s="216"/>
      <c r="CE270" s="216"/>
      <c r="CF270" s="216"/>
      <c r="CG270" s="216"/>
      <c r="CH270" s="216"/>
      <c r="CI270" s="216"/>
      <c r="CJ270" s="216"/>
      <c r="CK270" s="216"/>
      <c r="CL270" s="216"/>
    </row>
    <row r="271" spans="1:90" s="231" customFormat="1" ht="14.5" customHeight="1">
      <c r="A271" s="262"/>
      <c r="B271" s="300"/>
      <c r="C271" s="278"/>
      <c r="D271" s="278"/>
      <c r="E271" s="278"/>
      <c r="F271" s="264"/>
      <c r="G271" s="279"/>
      <c r="H271" s="276"/>
      <c r="I271" s="276"/>
      <c r="J271" s="276"/>
      <c r="K271" s="276"/>
      <c r="L271" s="276"/>
      <c r="M271" s="276"/>
      <c r="N271" s="276"/>
      <c r="O271" s="266"/>
      <c r="P271" s="266"/>
      <c r="Q271" s="266"/>
      <c r="R271" s="266"/>
      <c r="S271" s="267"/>
      <c r="T271" s="268"/>
      <c r="U271" s="269"/>
      <c r="V271" s="270"/>
      <c r="W271" s="271"/>
      <c r="X271" s="268"/>
      <c r="Y271" s="272"/>
      <c r="Z271" s="273"/>
      <c r="AA271" s="273"/>
      <c r="AB271" s="274"/>
      <c r="AC271" s="217">
        <v>5</v>
      </c>
      <c r="AD271" s="218"/>
      <c r="AE271" s="219"/>
      <c r="AF271" s="219"/>
      <c r="AG271" s="219"/>
      <c r="AH271" s="219"/>
      <c r="AI271" s="220" t="str">
        <f t="shared" si="247"/>
        <v/>
      </c>
      <c r="AJ271" s="221"/>
      <c r="AK271" s="221"/>
      <c r="AL271" s="222" t="str">
        <f t="shared" si="248"/>
        <v/>
      </c>
      <c r="AM271" s="221"/>
      <c r="AN271" s="221"/>
      <c r="AO271" s="221"/>
      <c r="AP271" s="223" t="str">
        <f>IF(ISBLANK(AA267),(IFERROR(IF(AND(AI270="Probabilidad",AI271="Probabilidad"),(AR270-(+AR270*AL271)),IF(AND(AI270="Impacto",AI271="Probabilidad"),(AR269-(+AR269*AL271)),IF(AI271="Impacto",AR270,""))),""))," ")</f>
        <v xml:space="preserve"> </v>
      </c>
      <c r="AQ271" s="224" t="str">
        <f>IF(ISBLANK(AA267),(IFERROR(IF(AP271="","",IF(AP271&lt;=0.2,"Muy Baja",IF(AP271&lt;=0.4,"Baja",IF(AP271&lt;=0.6,"Media",IF(AP271&lt;=0.8,"Alta","Muy Alta"))))),""))," ")</f>
        <v xml:space="preserve"> </v>
      </c>
      <c r="AR271" s="223" t="str">
        <f t="shared" si="249"/>
        <v xml:space="preserve"> </v>
      </c>
      <c r="AS271" s="225" t="str">
        <f t="shared" si="250"/>
        <v/>
      </c>
      <c r="AT271" s="223" t="str">
        <f>IFERROR(IF(AND(AI270="Impacto",AI271="Impacto"),(AT270-(+AT270*AL271)),IF(AND(AI270="Probabilidad",AI271="Impacto"),(AT269-(+AT269*AL271)),IF(AI271="Probabilidad",AT270,""))),"")</f>
        <v/>
      </c>
      <c r="AU271" s="226" t="str">
        <f t="shared" si="251"/>
        <v/>
      </c>
      <c r="AV271" s="273"/>
      <c r="AW271" s="275"/>
      <c r="AX271" s="274"/>
      <c r="AY271" s="261"/>
      <c r="AZ271" s="228"/>
      <c r="BA271" s="229"/>
      <c r="BB271" s="216"/>
      <c r="BC271" s="216"/>
      <c r="BD271" s="230"/>
      <c r="BE271" s="230"/>
      <c r="BF271" s="230"/>
      <c r="BG271" s="227"/>
      <c r="BH271" s="276"/>
      <c r="BI271" s="216"/>
      <c r="BJ271" s="216"/>
      <c r="BK271" s="216"/>
      <c r="BL271" s="216"/>
      <c r="BM271" s="216"/>
      <c r="BN271" s="216"/>
      <c r="BO271" s="216"/>
      <c r="BP271" s="216"/>
      <c r="BQ271" s="216"/>
      <c r="BR271" s="216"/>
      <c r="BS271" s="216"/>
      <c r="BT271" s="216"/>
      <c r="BU271" s="216"/>
      <c r="BV271" s="216"/>
      <c r="BW271" s="216"/>
      <c r="BX271" s="216"/>
      <c r="BY271" s="216"/>
      <c r="BZ271" s="216"/>
      <c r="CA271" s="216"/>
      <c r="CB271" s="216"/>
      <c r="CC271" s="216"/>
      <c r="CD271" s="216"/>
      <c r="CE271" s="216"/>
      <c r="CF271" s="216"/>
      <c r="CG271" s="216"/>
      <c r="CH271" s="216"/>
      <c r="CI271" s="216"/>
      <c r="CJ271" s="216"/>
      <c r="CK271" s="216"/>
      <c r="CL271" s="216"/>
    </row>
    <row r="272" spans="1:90" s="231" customFormat="1" ht="14.5" customHeight="1">
      <c r="A272" s="262"/>
      <c r="B272" s="300"/>
      <c r="C272" s="278"/>
      <c r="D272" s="278"/>
      <c r="E272" s="278"/>
      <c r="F272" s="265"/>
      <c r="G272" s="279"/>
      <c r="H272" s="276"/>
      <c r="I272" s="276"/>
      <c r="J272" s="276"/>
      <c r="K272" s="276"/>
      <c r="L272" s="276"/>
      <c r="M272" s="276"/>
      <c r="N272" s="276"/>
      <c r="O272" s="266"/>
      <c r="P272" s="266"/>
      <c r="Q272" s="266"/>
      <c r="R272" s="266"/>
      <c r="S272" s="267"/>
      <c r="T272" s="268"/>
      <c r="U272" s="269"/>
      <c r="V272" s="270"/>
      <c r="W272" s="271"/>
      <c r="X272" s="268"/>
      <c r="Y272" s="272"/>
      <c r="Z272" s="273"/>
      <c r="AA272" s="273"/>
      <c r="AB272" s="274"/>
      <c r="AC272" s="217">
        <v>6</v>
      </c>
      <c r="AD272" s="218"/>
      <c r="AE272" s="219"/>
      <c r="AF272" s="219"/>
      <c r="AG272" s="219"/>
      <c r="AH272" s="219"/>
      <c r="AI272" s="220" t="str">
        <f t="shared" si="247"/>
        <v/>
      </c>
      <c r="AJ272" s="221"/>
      <c r="AK272" s="221"/>
      <c r="AL272" s="222" t="str">
        <f t="shared" si="248"/>
        <v/>
      </c>
      <c r="AM272" s="221"/>
      <c r="AN272" s="221"/>
      <c r="AO272" s="221"/>
      <c r="AP272" s="223" t="str">
        <f>IF(ISBLANK(AA267),(IFERROR(IF(AND(AI270="Probabilidad",AI272="Probabilidad"),(AR270-(+AR270*AL272)),IF(AND(AI270="Impacto",AI272="Probabilidad"),(AR269-(+AR269*AL272)),IF(AI272="Impacto",AR270,""))),""))," ")</f>
        <v xml:space="preserve"> </v>
      </c>
      <c r="AQ272" s="224" t="str">
        <f>IF(ISBLANK(AA267),(IFERROR(IF(AP272="","",IF(AP272&lt;=0.2,"Muy Baja",IF(AP272&lt;=0.4,"Baja",IF(AP272&lt;=0.6,"Media",IF(AP272&lt;=0.8,"Alta","Muy Alta"))))),"")), " ")</f>
        <v xml:space="preserve"> </v>
      </c>
      <c r="AR272" s="223" t="str">
        <f t="shared" si="249"/>
        <v xml:space="preserve"> </v>
      </c>
      <c r="AS272" s="225" t="str">
        <f t="shared" si="250"/>
        <v/>
      </c>
      <c r="AT272" s="223" t="str">
        <f>IFERROR(IF(AND(AI271="Impacto",AI272="Impacto"),(AT270-(+AT271*AL272)),IF(AND(AI270="Probabilidad",AI272="Impacto"),(AT269-(+AT269*AL272)),IF(AI272="Probabilidad",AT270,""))),"")</f>
        <v/>
      </c>
      <c r="AU272" s="226" t="str">
        <f t="shared" si="251"/>
        <v/>
      </c>
      <c r="AV272" s="273"/>
      <c r="AW272" s="275"/>
      <c r="AX272" s="274"/>
      <c r="AY272" s="261"/>
      <c r="AZ272" s="228"/>
      <c r="BA272" s="229"/>
      <c r="BB272" s="216"/>
      <c r="BC272" s="216"/>
      <c r="BD272" s="230"/>
      <c r="BE272" s="230"/>
      <c r="BF272" s="230"/>
      <c r="BG272" s="227"/>
      <c r="BH272" s="276"/>
      <c r="BI272" s="216"/>
      <c r="BJ272" s="216"/>
      <c r="BK272" s="216"/>
      <c r="BL272" s="216"/>
      <c r="BM272" s="216"/>
      <c r="BN272" s="216"/>
      <c r="BO272" s="216"/>
      <c r="BP272" s="216"/>
      <c r="BQ272" s="216"/>
      <c r="BR272" s="216"/>
      <c r="BS272" s="216"/>
      <c r="BT272" s="216"/>
      <c r="BU272" s="216"/>
      <c r="BV272" s="216"/>
      <c r="BW272" s="216"/>
      <c r="BX272" s="216"/>
      <c r="BY272" s="216"/>
      <c r="BZ272" s="216"/>
      <c r="CA272" s="216"/>
      <c r="CB272" s="216"/>
      <c r="CC272" s="216"/>
      <c r="CD272" s="216"/>
      <c r="CE272" s="216"/>
      <c r="CF272" s="216"/>
      <c r="CG272" s="216"/>
      <c r="CH272" s="216"/>
      <c r="CI272" s="216"/>
      <c r="CJ272" s="216"/>
      <c r="CK272" s="216"/>
      <c r="CL272" s="216"/>
    </row>
    <row r="273" spans="1:90" s="231" customFormat="1" ht="113" hidden="1" customHeight="1">
      <c r="A273" s="262">
        <v>45</v>
      </c>
      <c r="B273" s="300" t="s">
        <v>1076</v>
      </c>
      <c r="C273" s="278" t="s">
        <v>1077</v>
      </c>
      <c r="D273" s="278"/>
      <c r="E273" s="278"/>
      <c r="F273" s="278" t="s">
        <v>1487</v>
      </c>
      <c r="G273" s="279" t="str">
        <f t="shared" si="228"/>
        <v>Posibilidad de afectación Reputacional por Desconocimiento por parte de los funcionarios de las dependencias encargados de elaborar los estudios previos y del sector, de los requisitos que deben contener, establecidos por la Entidad y de acuerdo con la ley en materia contractual. debido a las debilidades en la elaboración de los estudios previos y estudios del sector.</v>
      </c>
      <c r="H273" s="276" t="s">
        <v>224</v>
      </c>
      <c r="I273" s="276" t="s">
        <v>1333</v>
      </c>
      <c r="J273" s="276" t="s">
        <v>1336</v>
      </c>
      <c r="K273" s="276" t="str">
        <f t="shared" ref="K273" si="262">CONCATENATE("Posibilidad de afectación"," ",H273," por ",I273," ",J273)</f>
        <v>Posibilidad de afectación Reputacional por Desconocimiento por parte de los funcionarios de las dependencias encargados de elaborar los estudios previos y del sector, de los requisitos que deben contener, establecidos por la Entidad y de acuerdo con la ley en materia contractual. debido a las debilidades en la elaboración de los estudios previos y estudios del sector.</v>
      </c>
      <c r="L273" s="276" t="s">
        <v>101</v>
      </c>
      <c r="M273" s="276" t="s">
        <v>809</v>
      </c>
      <c r="N273" s="280">
        <v>1314</v>
      </c>
      <c r="O273" s="266"/>
      <c r="P273" s="266"/>
      <c r="Q273" s="266"/>
      <c r="R273" s="266"/>
      <c r="S273" s="267" t="str">
        <f t="shared" ref="S273" si="263">IF(ISBLANK(Z273),(IF(N273&lt;=0,"",IF(N273&lt;=2,"Muy Baja",IF(N273&lt;=24,"Baja",IF(N273&lt;=500,"Media",IF(N273&lt;=5000,"Alta","Muy Alta"))))))," ")</f>
        <v>Alta</v>
      </c>
      <c r="T273" s="268">
        <f t="shared" ref="T273" si="264">IF(ISBLANK(Z273),(IF(S273="","",IF(S273="Muy Baja",20%,IF(S273="Baja",40%,IF(S273="Media",60%,IF(S273="Alta",80%,IF(S273="Muy Alta",100%,0)))))))," ")</f>
        <v>0.8</v>
      </c>
      <c r="U273" s="269" t="s">
        <v>286</v>
      </c>
      <c r="V273" s="270" t="str">
        <f>IF(U273&gt;0,IF(NOT(ISERROR(MATCH(U273,'Listados Datos'!$N$3:$N$4,0))),'Listados Datos'!$N$6&amp;"Por favor no seleccionar este criterios de impacto (Afectación Económica o presupuestal y/o Pérdida Reputacional)",'Listados Datos'!$N$7),"")</f>
        <v>✔</v>
      </c>
      <c r="W273" s="271" t="str">
        <f>IF(OR(U273='Listados Datos'!$R$3,U273='Listados Datos'!$S$3),"Leve",IF(OR(U273='Listados Datos'!$R$4,U273='Listados Datos'!$S$4),"Menor",IF(OR(U273='Listados Datos'!$R$5,U273='Listados Datos'!$S$5),"Moderado",IF(OR(U273='Listados Datos'!$R$6,U273='Listados Datos'!$S$6),"Mayor",IF(OR(U273='Listados Datos'!$R$7,U273='Listados Datos'!$S$7),"Catastrófico","")))))</f>
        <v>Moderado</v>
      </c>
      <c r="X273" s="268">
        <f>IF(W273="","",IF(W273="Leve",20%,IF(W273="Menor",40%,IF(W273="Moderado",60%,IF(W273="Mayor",80%,IF(W273="Catastrófico",100%,0))))))</f>
        <v>0.6</v>
      </c>
      <c r="Y273" s="272" t="str">
        <f>IF(OR(AND(S273="Muy Baja",W273="Leve"),AND(S273="Muy Baja",W273="Menor"),AND(S273="Baja",W273="Leve")),"Bajo",IF(OR(AND(S273="Muy baja",W273="Moderado"),AND(S273="Baja",W273="Menor"),AND(S273="Baja",W273="Moderado"),AND(S273="Media",W273="Leve"),AND(S273="Media",W273="Menor"),AND(S273="Media",W273="Moderado"),AND(S273="Alta",W273="Leve"),AND(S273="Alta",W273="Menor")),"Moderado",IF(OR(AND(S273="Muy Baja",W273="Mayor"),AND(S273="Baja",W273="Mayor"),AND(S273="Media",W273="Mayor"),AND(S273="Alta",W273="Moderado"),AND(S273="Alta",W273="Mayor"),AND(S273="Muy Alta",W273="Leve"),AND(S273="Muy Alta",W273="Menor"),AND(S273="Muy Alta",W273="Moderado"),AND(S273="Muy Alta",W273="Mayor")),"Alto",IF(OR(AND(S273="Muy Baja",W273="Catastrófico"),AND(S273="Baja",W273="Catastrófico"),AND(S273="Media",W273="Catastrófico"),AND(S273="Alta",W273="Catastrófico"),AND(S273="Muy Alta",W273="Catastrófico")),"Extremo",""))))</f>
        <v>Alto</v>
      </c>
      <c r="Z273" s="273"/>
      <c r="AA273" s="273"/>
      <c r="AB273" s="274" t="str">
        <f t="shared" ref="AB273" si="265">IF(AND(Z273="Rara Vez",AA273="Insignificante"),("BAJA"),IF(AND(Z273="Rara Vez",AA273="Menor"),("BAJA"),IF(AND(Z273="Rara Vez",AA273="Moderado"),("MODERADA"),IF(AND(Z273="Rara Vez",AA273="Mayor"),("ALTA"),IF(AND(Z273="Improbable",AA273="Insignificante"),("BAJA"),IF(AND(Z273="Improbable",AA273="Menor"),("BAJA"),IF(AND(Z273="Improbable",AA273="Moderado"),("MODERADA"),IF(AND(Z273="Improbable",AA273="Mayor"),("ALTA"),IF(AND(Z273="Posible",AA273="Insignificante"),("BAJA"),IF(AND(Z273="Posible",AA273="Menor"),("MODERADA"),IF(AND(Z273="Posible",AA273="Moderado"),("ALTA"),IF(AND(Z273="Posible",AA273="Mayor"),("EXTREMA"),IF(AND(Z273="Probable",AA273="Insignificante"),("MODERADA"),IF(AND(Z273="Probable",AA273="Menor"),("ALTA"),IF(AND(Z273="Probable",AA273="Moderado"),("ALTA"),IF(AND(Z273="Probable",AA273="Mayor"),("EXTREMA"),IF(AND(Z273="Casi Seguro",AA273="Insignificante"),("ALTA"),IF(AND(Z273="Casi Seguro",AA273="Menor"),("ALTA"),IF(AND(Z273="Casi Seguro",AA273="Moderado"),("EXTREMA"),IF(AND(Z273="Casi Seguro",AA273="Mayor"),("EXTREMA"),IF(AA273="Catastrófico","EXTREMA","VALORAR")))))))))))))))))))))</f>
        <v>VALORAR</v>
      </c>
      <c r="AC273" s="217">
        <v>1</v>
      </c>
      <c r="AD273" s="218"/>
      <c r="AE273" s="219" t="s">
        <v>1345</v>
      </c>
      <c r="AF273" s="219" t="s">
        <v>1151</v>
      </c>
      <c r="AG273" s="219" t="s">
        <v>1215</v>
      </c>
      <c r="AH273" s="219"/>
      <c r="AI273" s="220" t="str">
        <f t="shared" si="247"/>
        <v>Probabilidad</v>
      </c>
      <c r="AJ273" s="221" t="s">
        <v>292</v>
      </c>
      <c r="AK273" s="221" t="s">
        <v>297</v>
      </c>
      <c r="AL273" s="222" t="str">
        <f t="shared" si="248"/>
        <v>40%</v>
      </c>
      <c r="AM273" s="221" t="s">
        <v>301</v>
      </c>
      <c r="AN273" s="221" t="s">
        <v>305</v>
      </c>
      <c r="AO273" s="221" t="s">
        <v>308</v>
      </c>
      <c r="AP273" s="223">
        <f>IF(ISBLANK(AA273),(IFERROR(IF(AI273="Probabilidad",(T273-(+T273*AL273)),IF(AI273="Impacto",T273,"")),""))," ")</f>
        <v>0.48</v>
      </c>
      <c r="AQ273" s="224" t="str">
        <f>IF(ISBLANK(AA273), (IFERROR(IF(AP273="","",IF(AP273&lt;=0.2,"Muy Baja",IF(AP273&lt;=0.4,"Baja",IF(AP273&lt;=0.6,"Media",IF(AP273&lt;=0.8,"Alta","Muy Alta"))))),""))," ")</f>
        <v>Media</v>
      </c>
      <c r="AR273" s="223">
        <f t="shared" si="249"/>
        <v>0.48</v>
      </c>
      <c r="AS273" s="225" t="str">
        <f t="shared" si="250"/>
        <v>Moderado</v>
      </c>
      <c r="AT273" s="223">
        <f>IFERROR(IF(AI273="Impacto",(X273-(+X273*AL273)),IF(AI273="Probabilidad",X273,"")),"")</f>
        <v>0.6</v>
      </c>
      <c r="AU273" s="226" t="str">
        <f t="shared" si="251"/>
        <v>Moderado</v>
      </c>
      <c r="AV273" s="273"/>
      <c r="AW273" s="275" t="str">
        <f>IF(ISBLANK(AA273), " ", AA273)</f>
        <v xml:space="preserve"> </v>
      </c>
      <c r="AX273" s="274" t="str">
        <f t="shared" ref="AX273" si="266">IF(AND(AV273="Rara Vez",AW273="Insignificante"),("BAJA"),IF(AND(AV273="Rara Vez",AW273="Menor"),("BAJA"),IF(AND(AV273="Rara Vez",AW273="Moderado"),("MODERADA"),IF(AND(AV273="Rara Vez",AW273="Mayor"),("ALTA"),IF(AND(AV273="Improbable",AW273="Insignificante"),("BAJA"),IF(AND(AV273="Improbable",AW273="Menor"),("BAJA"),IF(AND(AV273="Improbable",AW273="Moderado"),("MODERADA"),IF(AND(AV273="Improbable",AW273="Mayor"),("ALTA"),IF(AND(AV273="Posible",AW273="Insignificante"),("BAJA"),IF(AND(AV273="Posible",AW273="Menor"),("MODERADA"),IF(AND(AV273="Posible",AW273="Moderado"),("ALTA"),IF(AND(AV273="Posible",AW273="Mayor"),("EXTREMA"),IF(AND(AV273="Probable",AW273="Insignificante"),("MODERADA"),IF(AND(AV273="Probable",AW273="Menor"),("ALTA"),IF(AND(AV273="Probable",AW273="Moderado"),("ALTA"),IF(AND(AV273="Probable",AW273="Mayor"),("EXTREMA"),IF(AND(AV273="Casi Seguro",AW273="Insignificante"),("ALTA"),IF(AND(AV273="Casi Seguro",AW273="Menor"),("ALTA"),IF(AND(AV273="Casi Seguro",AW273="Moderado"),("EXTREMA"),IF(AND(AV273="Casi Seguro",AW273="Mayor"),("EXTREMA"),IF(AW273="Catastrófico","EXTREMA","VALORAR")))))))))))))))))))))</f>
        <v>VALORAR</v>
      </c>
      <c r="AY273" s="261" t="s">
        <v>314</v>
      </c>
      <c r="AZ273" s="228"/>
      <c r="BA273" s="229"/>
      <c r="BB273" s="216"/>
      <c r="BC273" s="216"/>
      <c r="BD273" s="230"/>
      <c r="BE273" s="230"/>
      <c r="BF273" s="230"/>
      <c r="BG273" s="227"/>
      <c r="BH273" s="276"/>
      <c r="BI273" s="216"/>
      <c r="BJ273" s="216"/>
      <c r="BK273" s="216"/>
      <c r="BL273" s="216"/>
      <c r="BM273" s="216"/>
      <c r="BN273" s="216"/>
      <c r="BO273" s="216"/>
      <c r="BP273" s="216"/>
      <c r="BQ273" s="216"/>
      <c r="BR273" s="216"/>
      <c r="BS273" s="216"/>
      <c r="BT273" s="216"/>
      <c r="BU273" s="216"/>
      <c r="BV273" s="216"/>
      <c r="BW273" s="216"/>
      <c r="BX273" s="216"/>
      <c r="BY273" s="216"/>
      <c r="BZ273" s="216"/>
      <c r="CA273" s="216"/>
      <c r="CB273" s="216"/>
      <c r="CC273" s="216"/>
      <c r="CD273" s="216"/>
      <c r="CE273" s="216"/>
      <c r="CF273" s="216"/>
      <c r="CG273" s="216"/>
      <c r="CH273" s="216"/>
      <c r="CI273" s="216"/>
      <c r="CJ273" s="216"/>
      <c r="CK273" s="216"/>
      <c r="CL273" s="216"/>
    </row>
    <row r="274" spans="1:90" s="231" customFormat="1" ht="136.5" hidden="1" customHeight="1">
      <c r="A274" s="262"/>
      <c r="B274" s="300"/>
      <c r="C274" s="278"/>
      <c r="D274" s="278"/>
      <c r="E274" s="278"/>
      <c r="F274" s="278"/>
      <c r="G274" s="279"/>
      <c r="H274" s="276"/>
      <c r="I274" s="276"/>
      <c r="J274" s="276"/>
      <c r="K274" s="276"/>
      <c r="L274" s="276"/>
      <c r="M274" s="276"/>
      <c r="N274" s="281"/>
      <c r="O274" s="266"/>
      <c r="P274" s="266"/>
      <c r="Q274" s="266"/>
      <c r="R274" s="266"/>
      <c r="S274" s="267"/>
      <c r="T274" s="268"/>
      <c r="U274" s="269"/>
      <c r="V274" s="270"/>
      <c r="W274" s="271"/>
      <c r="X274" s="268"/>
      <c r="Y274" s="272"/>
      <c r="Z274" s="273"/>
      <c r="AA274" s="273"/>
      <c r="AB274" s="274"/>
      <c r="AC274" s="217">
        <v>2</v>
      </c>
      <c r="AD274" s="218"/>
      <c r="AE274" s="219" t="s">
        <v>1346</v>
      </c>
      <c r="AF274" s="219" t="s">
        <v>1152</v>
      </c>
      <c r="AG274" s="219" t="s">
        <v>1215</v>
      </c>
      <c r="AH274" s="219"/>
      <c r="AI274" s="220" t="str">
        <f t="shared" si="247"/>
        <v>Probabilidad</v>
      </c>
      <c r="AJ274" s="221" t="s">
        <v>292</v>
      </c>
      <c r="AK274" s="221" t="s">
        <v>297</v>
      </c>
      <c r="AL274" s="222" t="str">
        <f t="shared" si="248"/>
        <v>40%</v>
      </c>
      <c r="AM274" s="221" t="s">
        <v>301</v>
      </c>
      <c r="AN274" s="221" t="s">
        <v>305</v>
      </c>
      <c r="AO274" s="221" t="s">
        <v>308</v>
      </c>
      <c r="AP274" s="223">
        <f>IF(ISBLANK(AA273),(IFERROR(IF(AND(AI273="Probabilidad",AI274="Probabilidad"),(AR273-(+AR273*AL274)),IF(AI274="Probabilidad",(T273-(+T273*AL274)),IF(AI274="Impacto",AR273,""))),""))," ")</f>
        <v>0.28799999999999998</v>
      </c>
      <c r="AQ274" s="224" t="str">
        <f>IF(ISBLANK(AA273),(IFERROR(IF(AP274="","",IF(AP274&lt;=0.2,"Muy Baja",IF(AP274&lt;=0.4,"Baja",IF(AP274&lt;=0.6,"Media",IF(AP274&lt;=0.8,"Alta","Muy Alta"))))),""))," ")</f>
        <v>Baja</v>
      </c>
      <c r="AR274" s="223">
        <f t="shared" si="249"/>
        <v>0.28799999999999998</v>
      </c>
      <c r="AS274" s="225" t="str">
        <f t="shared" si="250"/>
        <v>Moderado</v>
      </c>
      <c r="AT274" s="223">
        <f>IFERROR(IF(AND(AI273="Impacto",AI274="Impacto"),(AT273-(+AT273*AL274)),IF(AI274="Impacto",(X273-(+X273*AL274)),IF(AI274="Probabilidad",AT273,""))),"")</f>
        <v>0.6</v>
      </c>
      <c r="AU274" s="226" t="str">
        <f t="shared" si="251"/>
        <v>Moderado</v>
      </c>
      <c r="AV274" s="273"/>
      <c r="AW274" s="275"/>
      <c r="AX274" s="274"/>
      <c r="AY274" s="261"/>
      <c r="AZ274" s="228"/>
      <c r="BA274" s="229"/>
      <c r="BB274" s="216"/>
      <c r="BC274" s="216"/>
      <c r="BD274" s="230"/>
      <c r="BE274" s="230"/>
      <c r="BF274" s="230"/>
      <c r="BG274" s="227"/>
      <c r="BH274" s="276"/>
      <c r="BI274" s="216"/>
      <c r="BJ274" s="216"/>
      <c r="BK274" s="216"/>
      <c r="BL274" s="216"/>
      <c r="BM274" s="216"/>
      <c r="BN274" s="216"/>
      <c r="BO274" s="216"/>
      <c r="BP274" s="216"/>
      <c r="BQ274" s="216"/>
      <c r="BR274" s="216"/>
      <c r="BS274" s="216"/>
      <c r="BT274" s="216"/>
      <c r="BU274" s="216"/>
      <c r="BV274" s="216"/>
      <c r="BW274" s="216"/>
      <c r="BX274" s="216"/>
      <c r="BY274" s="216"/>
      <c r="BZ274" s="216"/>
      <c r="CA274" s="216"/>
      <c r="CB274" s="216"/>
      <c r="CC274" s="216"/>
      <c r="CD274" s="216"/>
      <c r="CE274" s="216"/>
      <c r="CF274" s="216"/>
      <c r="CG274" s="216"/>
      <c r="CH274" s="216"/>
      <c r="CI274" s="216"/>
      <c r="CJ274" s="216"/>
      <c r="CK274" s="216"/>
      <c r="CL274" s="216"/>
    </row>
    <row r="275" spans="1:90" s="231" customFormat="1" ht="14.5" hidden="1" customHeight="1">
      <c r="A275" s="262"/>
      <c r="B275" s="300"/>
      <c r="C275" s="278"/>
      <c r="D275" s="278"/>
      <c r="E275" s="278"/>
      <c r="F275" s="278"/>
      <c r="G275" s="279"/>
      <c r="H275" s="276"/>
      <c r="I275" s="276"/>
      <c r="J275" s="276"/>
      <c r="K275" s="276"/>
      <c r="L275" s="276"/>
      <c r="M275" s="276"/>
      <c r="N275" s="281"/>
      <c r="O275" s="266"/>
      <c r="P275" s="266"/>
      <c r="Q275" s="266"/>
      <c r="R275" s="266"/>
      <c r="S275" s="267"/>
      <c r="T275" s="268"/>
      <c r="U275" s="269"/>
      <c r="V275" s="270"/>
      <c r="W275" s="271"/>
      <c r="X275" s="268"/>
      <c r="Y275" s="272"/>
      <c r="Z275" s="273"/>
      <c r="AA275" s="273"/>
      <c r="AB275" s="274"/>
      <c r="AC275" s="217">
        <v>3</v>
      </c>
      <c r="AD275" s="218"/>
      <c r="AE275" s="219"/>
      <c r="AF275" s="219"/>
      <c r="AG275" s="219"/>
      <c r="AH275" s="219"/>
      <c r="AI275" s="220" t="str">
        <f t="shared" si="247"/>
        <v/>
      </c>
      <c r="AJ275" s="221"/>
      <c r="AK275" s="221"/>
      <c r="AL275" s="222" t="str">
        <f t="shared" si="248"/>
        <v/>
      </c>
      <c r="AM275" s="221"/>
      <c r="AN275" s="221"/>
      <c r="AO275" s="221"/>
      <c r="AP275" s="223" t="str">
        <f>IF(ISBLANK(AA273),(IFERROR(IF(AND(AI274="Probabilidad",AI275="Probabilidad"),(AR274-(+AR274*AL275)),IF(AND(AI274="Impacto",AI275="Probabilidad"),(AR273-(+AR273*AL275)),IF(AI275="Impacto",AR274,""))),""))," ")</f>
        <v/>
      </c>
      <c r="AQ275" s="224" t="str">
        <f>IF(ISBLANK(AA273),(IFERROR(IF(AP275="","",IF(AP275&lt;=0.2,"Muy Baja",IF(AP275&lt;=0.4,"Baja",IF(AP275&lt;=0.6,"Media",IF(AP275&lt;=0.8,"Alta","Muy Alta"))))),""))," ")</f>
        <v/>
      </c>
      <c r="AR275" s="223" t="str">
        <f t="shared" si="249"/>
        <v/>
      </c>
      <c r="AS275" s="225" t="str">
        <f t="shared" si="250"/>
        <v/>
      </c>
      <c r="AT275" s="223" t="str">
        <f>IFERROR(IF(AND(AI274="Impacto",AI275="Impacto"),(AT274-(+AT274*AL275)),IF(AND(AI274="Probabilidad",AI275="Impacto"),(AT273-(+AT273*AL275)),IF(AI275="Probabilidad",AT274,""))),"")</f>
        <v/>
      </c>
      <c r="AU275" s="226" t="str">
        <f t="shared" si="251"/>
        <v/>
      </c>
      <c r="AV275" s="273"/>
      <c r="AW275" s="275"/>
      <c r="AX275" s="274"/>
      <c r="AY275" s="261"/>
      <c r="AZ275" s="228"/>
      <c r="BA275" s="229"/>
      <c r="BB275" s="216"/>
      <c r="BC275" s="216"/>
      <c r="BD275" s="230"/>
      <c r="BE275" s="230"/>
      <c r="BF275" s="230"/>
      <c r="BG275" s="227"/>
      <c r="BH275" s="276"/>
      <c r="BI275" s="216"/>
      <c r="BJ275" s="216"/>
      <c r="BK275" s="216"/>
      <c r="BL275" s="216"/>
      <c r="BM275" s="216"/>
      <c r="BN275" s="216"/>
      <c r="BO275" s="216"/>
      <c r="BP275" s="216"/>
      <c r="BQ275" s="216"/>
      <c r="BR275" s="216"/>
      <c r="BS275" s="216"/>
      <c r="BT275" s="216"/>
      <c r="BU275" s="216"/>
      <c r="BV275" s="216"/>
      <c r="BW275" s="216"/>
      <c r="BX275" s="216"/>
      <c r="BY275" s="216"/>
      <c r="BZ275" s="216"/>
      <c r="CA275" s="216"/>
      <c r="CB275" s="216"/>
      <c r="CC275" s="216"/>
      <c r="CD275" s="216"/>
      <c r="CE275" s="216"/>
      <c r="CF275" s="216"/>
      <c r="CG275" s="216"/>
      <c r="CH275" s="216"/>
      <c r="CI275" s="216"/>
      <c r="CJ275" s="216"/>
      <c r="CK275" s="216"/>
      <c r="CL275" s="216"/>
    </row>
    <row r="276" spans="1:90" s="231" customFormat="1" ht="14.5" hidden="1" customHeight="1">
      <c r="A276" s="262"/>
      <c r="B276" s="300"/>
      <c r="C276" s="278"/>
      <c r="D276" s="278"/>
      <c r="E276" s="278"/>
      <c r="F276" s="278"/>
      <c r="G276" s="279"/>
      <c r="H276" s="276"/>
      <c r="I276" s="276"/>
      <c r="J276" s="276"/>
      <c r="K276" s="276"/>
      <c r="L276" s="276"/>
      <c r="M276" s="276"/>
      <c r="N276" s="281"/>
      <c r="O276" s="266"/>
      <c r="P276" s="266"/>
      <c r="Q276" s="266"/>
      <c r="R276" s="266"/>
      <c r="S276" s="267"/>
      <c r="T276" s="268"/>
      <c r="U276" s="269"/>
      <c r="V276" s="270"/>
      <c r="W276" s="271"/>
      <c r="X276" s="268"/>
      <c r="Y276" s="272"/>
      <c r="Z276" s="273"/>
      <c r="AA276" s="273"/>
      <c r="AB276" s="274"/>
      <c r="AC276" s="217">
        <v>4</v>
      </c>
      <c r="AD276" s="218"/>
      <c r="AE276" s="219"/>
      <c r="AF276" s="219"/>
      <c r="AG276" s="219"/>
      <c r="AH276" s="219"/>
      <c r="AI276" s="220" t="str">
        <f t="shared" si="247"/>
        <v/>
      </c>
      <c r="AJ276" s="221"/>
      <c r="AK276" s="221"/>
      <c r="AL276" s="222" t="str">
        <f t="shared" si="248"/>
        <v/>
      </c>
      <c r="AM276" s="221"/>
      <c r="AN276" s="221"/>
      <c r="AO276" s="221"/>
      <c r="AP276" s="223" t="str">
        <f>IF(ISBLANK(AA273),(IFERROR(IF(AND(AI275="Probabilidad",AI276="Probabilidad"),(AR275-(+AR275*AL276)),IF(AND(AI275="Impacto",AI276="Probabilidad"),(AR274-(+AR274*AL276)),IF(AI276="Impacto",AR275,""))),""))," ")</f>
        <v/>
      </c>
      <c r="AQ276" s="224" t="str">
        <f>IF(ISBLANK(AA273),(IFERROR(IF(AP276="","",IF(AP276&lt;=0.2,"Muy Baja",IF(AP276&lt;=0.4,"Baja",IF(AP276&lt;=0.6,"Media",IF(AP276&lt;=0.8,"Alta","Muy Alta"))))),""))," ")</f>
        <v/>
      </c>
      <c r="AR276" s="223" t="str">
        <f t="shared" si="249"/>
        <v/>
      </c>
      <c r="AS276" s="225" t="str">
        <f t="shared" si="250"/>
        <v/>
      </c>
      <c r="AT276" s="223" t="str">
        <f>IFERROR(IF(AND(AI275="Impacto",AI276="Impacto"),(AT275-(+AT275*AL276)),IF(AND(AI275="Probabilidad",AI276="Impacto"),(AT274-(+AT274*AL276)),IF(AI276="Probabilidad",AT275,""))),"")</f>
        <v/>
      </c>
      <c r="AU276" s="226" t="str">
        <f t="shared" si="251"/>
        <v/>
      </c>
      <c r="AV276" s="273"/>
      <c r="AW276" s="275"/>
      <c r="AX276" s="274"/>
      <c r="AY276" s="261"/>
      <c r="AZ276" s="228"/>
      <c r="BA276" s="229"/>
      <c r="BB276" s="216"/>
      <c r="BC276" s="216"/>
      <c r="BD276" s="230"/>
      <c r="BE276" s="230"/>
      <c r="BF276" s="230"/>
      <c r="BG276" s="227"/>
      <c r="BH276" s="276"/>
      <c r="BI276" s="216"/>
      <c r="BJ276" s="216"/>
      <c r="BK276" s="216"/>
      <c r="BL276" s="216"/>
      <c r="BM276" s="216"/>
      <c r="BN276" s="216"/>
      <c r="BO276" s="216"/>
      <c r="BP276" s="216"/>
      <c r="BQ276" s="216"/>
      <c r="BR276" s="216"/>
      <c r="BS276" s="216"/>
      <c r="BT276" s="216"/>
      <c r="BU276" s="216"/>
      <c r="BV276" s="216"/>
      <c r="BW276" s="216"/>
      <c r="BX276" s="216"/>
      <c r="BY276" s="216"/>
      <c r="BZ276" s="216"/>
      <c r="CA276" s="216"/>
      <c r="CB276" s="216"/>
      <c r="CC276" s="216"/>
      <c r="CD276" s="216"/>
      <c r="CE276" s="216"/>
      <c r="CF276" s="216"/>
      <c r="CG276" s="216"/>
      <c r="CH276" s="216"/>
      <c r="CI276" s="216"/>
      <c r="CJ276" s="216"/>
      <c r="CK276" s="216"/>
      <c r="CL276" s="216"/>
    </row>
    <row r="277" spans="1:90" s="231" customFormat="1" ht="14.5" hidden="1" customHeight="1">
      <c r="A277" s="262"/>
      <c r="B277" s="300"/>
      <c r="C277" s="278"/>
      <c r="D277" s="278"/>
      <c r="E277" s="278"/>
      <c r="F277" s="278"/>
      <c r="G277" s="279"/>
      <c r="H277" s="276"/>
      <c r="I277" s="276"/>
      <c r="J277" s="276"/>
      <c r="K277" s="276"/>
      <c r="L277" s="276"/>
      <c r="M277" s="276"/>
      <c r="N277" s="281"/>
      <c r="O277" s="266"/>
      <c r="P277" s="266"/>
      <c r="Q277" s="266"/>
      <c r="R277" s="266"/>
      <c r="S277" s="267"/>
      <c r="T277" s="268"/>
      <c r="U277" s="269"/>
      <c r="V277" s="270"/>
      <c r="W277" s="271"/>
      <c r="X277" s="268"/>
      <c r="Y277" s="272"/>
      <c r="Z277" s="273"/>
      <c r="AA277" s="273"/>
      <c r="AB277" s="274"/>
      <c r="AC277" s="217">
        <v>5</v>
      </c>
      <c r="AD277" s="218"/>
      <c r="AE277" s="219"/>
      <c r="AF277" s="219"/>
      <c r="AG277" s="219"/>
      <c r="AH277" s="219"/>
      <c r="AI277" s="220" t="str">
        <f t="shared" si="247"/>
        <v/>
      </c>
      <c r="AJ277" s="221"/>
      <c r="AK277" s="221"/>
      <c r="AL277" s="222" t="str">
        <f t="shared" si="248"/>
        <v/>
      </c>
      <c r="AM277" s="221"/>
      <c r="AN277" s="221"/>
      <c r="AO277" s="221"/>
      <c r="AP277" s="223" t="str">
        <f>IF(ISBLANK(AA273),(IFERROR(IF(AND(AI276="Probabilidad",AI277="Probabilidad"),(AR276-(+AR276*AL277)),IF(AND(AI276="Impacto",AI277="Probabilidad"),(AR275-(+AR275*AL277)),IF(AI277="Impacto",AR276,""))),""))," ")</f>
        <v/>
      </c>
      <c r="AQ277" s="224" t="str">
        <f>IF(ISBLANK(AA273),(IFERROR(IF(AP277="","",IF(AP277&lt;=0.2,"Muy Baja",IF(AP277&lt;=0.4,"Baja",IF(AP277&lt;=0.6,"Media",IF(AP277&lt;=0.8,"Alta","Muy Alta"))))),""))," ")</f>
        <v/>
      </c>
      <c r="AR277" s="223" t="str">
        <f t="shared" si="249"/>
        <v/>
      </c>
      <c r="AS277" s="225" t="str">
        <f t="shared" si="250"/>
        <v/>
      </c>
      <c r="AT277" s="223" t="str">
        <f>IFERROR(IF(AND(AI276="Impacto",AI277="Impacto"),(AT276-(+AT276*AL277)),IF(AND(AI276="Probabilidad",AI277="Impacto"),(AT275-(+AT275*AL277)),IF(AI277="Probabilidad",AT276,""))),"")</f>
        <v/>
      </c>
      <c r="AU277" s="226" t="str">
        <f t="shared" si="251"/>
        <v/>
      </c>
      <c r="AV277" s="273"/>
      <c r="AW277" s="275"/>
      <c r="AX277" s="274"/>
      <c r="AY277" s="261"/>
      <c r="AZ277" s="228"/>
      <c r="BA277" s="229"/>
      <c r="BB277" s="216"/>
      <c r="BC277" s="216"/>
      <c r="BD277" s="230"/>
      <c r="BE277" s="230"/>
      <c r="BF277" s="230"/>
      <c r="BG277" s="227"/>
      <c r="BH277" s="276"/>
      <c r="BI277" s="216"/>
      <c r="BJ277" s="216"/>
      <c r="BK277" s="216"/>
      <c r="BL277" s="216"/>
      <c r="BM277" s="216"/>
      <c r="BN277" s="216"/>
      <c r="BO277" s="216"/>
      <c r="BP277" s="216"/>
      <c r="BQ277" s="216"/>
      <c r="BR277" s="216"/>
      <c r="BS277" s="216"/>
      <c r="BT277" s="216"/>
      <c r="BU277" s="216"/>
      <c r="BV277" s="216"/>
      <c r="BW277" s="216"/>
      <c r="BX277" s="216"/>
      <c r="BY277" s="216"/>
      <c r="BZ277" s="216"/>
      <c r="CA277" s="216"/>
      <c r="CB277" s="216"/>
      <c r="CC277" s="216"/>
      <c r="CD277" s="216"/>
      <c r="CE277" s="216"/>
      <c r="CF277" s="216"/>
      <c r="CG277" s="216"/>
      <c r="CH277" s="216"/>
      <c r="CI277" s="216"/>
      <c r="CJ277" s="216"/>
      <c r="CK277" s="216"/>
      <c r="CL277" s="216"/>
    </row>
    <row r="278" spans="1:90" s="231" customFormat="1" ht="14.5" hidden="1" customHeight="1">
      <c r="A278" s="262"/>
      <c r="B278" s="300"/>
      <c r="C278" s="278"/>
      <c r="D278" s="278"/>
      <c r="E278" s="278"/>
      <c r="F278" s="278"/>
      <c r="G278" s="279"/>
      <c r="H278" s="276"/>
      <c r="I278" s="276"/>
      <c r="J278" s="276"/>
      <c r="K278" s="276"/>
      <c r="L278" s="276"/>
      <c r="M278" s="276"/>
      <c r="N278" s="282"/>
      <c r="O278" s="266"/>
      <c r="P278" s="266"/>
      <c r="Q278" s="266"/>
      <c r="R278" s="266"/>
      <c r="S278" s="267"/>
      <c r="T278" s="268"/>
      <c r="U278" s="269"/>
      <c r="V278" s="270"/>
      <c r="W278" s="271"/>
      <c r="X278" s="268"/>
      <c r="Y278" s="272"/>
      <c r="Z278" s="273"/>
      <c r="AA278" s="273"/>
      <c r="AB278" s="274"/>
      <c r="AC278" s="217">
        <v>6</v>
      </c>
      <c r="AD278" s="218"/>
      <c r="AE278" s="219"/>
      <c r="AF278" s="219"/>
      <c r="AG278" s="219"/>
      <c r="AH278" s="219"/>
      <c r="AI278" s="220" t="str">
        <f t="shared" si="247"/>
        <v/>
      </c>
      <c r="AJ278" s="221"/>
      <c r="AK278" s="221"/>
      <c r="AL278" s="222" t="str">
        <f t="shared" si="248"/>
        <v/>
      </c>
      <c r="AM278" s="221"/>
      <c r="AN278" s="221"/>
      <c r="AO278" s="221"/>
      <c r="AP278" s="223" t="str">
        <f>IF(ISBLANK(AA273),(IFERROR(IF(AND(AI276="Probabilidad",AI278="Probabilidad"),(AR276-(+AR276*AL278)),IF(AND(AI276="Impacto",AI278="Probabilidad"),(AR275-(+AR275*AL278)),IF(AI278="Impacto",AR276,""))),""))," ")</f>
        <v/>
      </c>
      <c r="AQ278" s="224" t="str">
        <f>IF(ISBLANK(AA273),(IFERROR(IF(AP278="","",IF(AP278&lt;=0.2,"Muy Baja",IF(AP278&lt;=0.4,"Baja",IF(AP278&lt;=0.6,"Media",IF(AP278&lt;=0.8,"Alta","Muy Alta"))))),"")), " ")</f>
        <v/>
      </c>
      <c r="AR278" s="223" t="str">
        <f t="shared" si="249"/>
        <v/>
      </c>
      <c r="AS278" s="225" t="str">
        <f t="shared" si="250"/>
        <v/>
      </c>
      <c r="AT278" s="223" t="str">
        <f>IFERROR(IF(AND(AI277="Impacto",AI278="Impacto"),(AT276-(+AT277*AL278)),IF(AND(AI276="Probabilidad",AI278="Impacto"),(AT275-(+AT275*AL278)),IF(AI278="Probabilidad",AT276,""))),"")</f>
        <v/>
      </c>
      <c r="AU278" s="226" t="str">
        <f t="shared" si="251"/>
        <v/>
      </c>
      <c r="AV278" s="273"/>
      <c r="AW278" s="275"/>
      <c r="AX278" s="274"/>
      <c r="AY278" s="261"/>
      <c r="AZ278" s="228"/>
      <c r="BA278" s="229"/>
      <c r="BB278" s="216"/>
      <c r="BC278" s="216"/>
      <c r="BD278" s="230"/>
      <c r="BE278" s="230"/>
      <c r="BF278" s="230"/>
      <c r="BG278" s="227"/>
      <c r="BH278" s="276"/>
      <c r="BI278" s="216"/>
      <c r="BJ278" s="216"/>
      <c r="BK278" s="216"/>
      <c r="BL278" s="216"/>
      <c r="BM278" s="216"/>
      <c r="BN278" s="216"/>
      <c r="BO278" s="216"/>
      <c r="BP278" s="216"/>
      <c r="BQ278" s="216"/>
      <c r="BR278" s="216"/>
      <c r="BS278" s="216"/>
      <c r="BT278" s="216"/>
      <c r="BU278" s="216"/>
      <c r="BV278" s="216"/>
      <c r="BW278" s="216"/>
      <c r="BX278" s="216"/>
      <c r="BY278" s="216"/>
      <c r="BZ278" s="216"/>
      <c r="CA278" s="216"/>
      <c r="CB278" s="216"/>
      <c r="CC278" s="216"/>
      <c r="CD278" s="216"/>
      <c r="CE278" s="216"/>
      <c r="CF278" s="216"/>
      <c r="CG278" s="216"/>
      <c r="CH278" s="216"/>
      <c r="CI278" s="216"/>
      <c r="CJ278" s="216"/>
      <c r="CK278" s="216"/>
      <c r="CL278" s="216"/>
    </row>
    <row r="279" spans="1:90" s="231" customFormat="1" ht="87.5" hidden="1" customHeight="1">
      <c r="A279" s="262">
        <v>46</v>
      </c>
      <c r="B279" s="300" t="s">
        <v>1076</v>
      </c>
      <c r="C279" s="278" t="s">
        <v>1077</v>
      </c>
      <c r="D279" s="278"/>
      <c r="E279" s="278"/>
      <c r="F279" s="278" t="s">
        <v>1487</v>
      </c>
      <c r="G279" s="279" t="str">
        <f t="shared" si="228"/>
        <v>Posibilidad de afectación Reputacional por Desconocimiento de las novedades o actualizaciones de la normatividad vigente en materia de contratación pública por parte de los profesionales que participan en la gestión contractual. debido a procesos de contratación sin el cumplimiento de requisitos legales.</v>
      </c>
      <c r="H279" s="276" t="s">
        <v>224</v>
      </c>
      <c r="I279" s="276" t="s">
        <v>1334</v>
      </c>
      <c r="J279" s="276" t="s">
        <v>1337</v>
      </c>
      <c r="K279" s="276" t="str">
        <f t="shared" ref="K279" si="267">CONCATENATE("Posibilidad de afectación"," ",H279," por ",I279," ",J279)</f>
        <v>Posibilidad de afectación Reputacional por Desconocimiento de las novedades o actualizaciones de la normatividad vigente en materia de contratación pública por parte de los profesionales que participan en la gestión contractual. debido a procesos de contratación sin el cumplimiento de requisitos legales.</v>
      </c>
      <c r="L279" s="276" t="s">
        <v>101</v>
      </c>
      <c r="M279" s="276" t="s">
        <v>809</v>
      </c>
      <c r="N279" s="280">
        <v>657</v>
      </c>
      <c r="O279" s="266"/>
      <c r="P279" s="266"/>
      <c r="Q279" s="266"/>
      <c r="R279" s="266"/>
      <c r="S279" s="267" t="str">
        <f t="shared" ref="S279" si="268">IF(ISBLANK(Z279),(IF(N279&lt;=0,"",IF(N279&lt;=2,"Muy Baja",IF(N279&lt;=24,"Baja",IF(N279&lt;=500,"Media",IF(N279&lt;=5000,"Alta","Muy Alta"))))))," ")</f>
        <v>Alta</v>
      </c>
      <c r="T279" s="268">
        <f t="shared" ref="T279" si="269">IF(ISBLANK(Z279),(IF(S279="","",IF(S279="Muy Baja",20%,IF(S279="Baja",40%,IF(S279="Media",60%,IF(S279="Alta",80%,IF(S279="Muy Alta",100%,0)))))))," ")</f>
        <v>0.8</v>
      </c>
      <c r="U279" s="269" t="s">
        <v>925</v>
      </c>
      <c r="V279" s="270" t="str">
        <f>IF(U279&gt;0,IF(NOT(ISERROR(MATCH(U279,'Listados Datos'!$N$3:$N$4,0))),'Listados Datos'!$N$6&amp;"Por favor no seleccionar este criterios de impacto (Afectación Económica o presupuestal y/o Pérdida Reputacional)",'Listados Datos'!$N$7),"")</f>
        <v>✔</v>
      </c>
      <c r="W279" s="271" t="str">
        <f>IF(OR(U279='Listados Datos'!$R$3,U279='Listados Datos'!$S$3),"Leve",IF(OR(U279='Listados Datos'!$R$4,U279='Listados Datos'!$S$4),"Menor",IF(OR(U279='Listados Datos'!$R$5,U279='Listados Datos'!$S$5),"Moderado",IF(OR(U279='Listados Datos'!$R$6,U279='Listados Datos'!$S$6),"Mayor",IF(OR(U279='Listados Datos'!$R$7,U279='Listados Datos'!$S$7),"Catastrófico","")))))</f>
        <v>Mayor</v>
      </c>
      <c r="X279" s="268">
        <f>IF(W279="","",IF(W279="Leve",20%,IF(W279="Menor",40%,IF(W279="Moderado",60%,IF(W279="Mayor",80%,IF(W279="Catastrófico",100%,0))))))</f>
        <v>0.8</v>
      </c>
      <c r="Y279" s="272" t="str">
        <f>IF(OR(AND(S279="Muy Baja",W279="Leve"),AND(S279="Muy Baja",W279="Menor"),AND(S279="Baja",W279="Leve")),"Bajo",IF(OR(AND(S279="Muy baja",W279="Moderado"),AND(S279="Baja",W279="Menor"),AND(S279="Baja",W279="Moderado"),AND(S279="Media",W279="Leve"),AND(S279="Media",W279="Menor"),AND(S279="Media",W279="Moderado"),AND(S279="Alta",W279="Leve"),AND(S279="Alta",W279="Menor")),"Moderado",IF(OR(AND(S279="Muy Baja",W279="Mayor"),AND(S279="Baja",W279="Mayor"),AND(S279="Media",W279="Mayor"),AND(S279="Alta",W279="Moderado"),AND(S279="Alta",W279="Mayor"),AND(S279="Muy Alta",W279="Leve"),AND(S279="Muy Alta",W279="Menor"),AND(S279="Muy Alta",W279="Moderado"),AND(S279="Muy Alta",W279="Mayor")),"Alto",IF(OR(AND(S279="Muy Baja",W279="Catastrófico"),AND(S279="Baja",W279="Catastrófico"),AND(S279="Media",W279="Catastrófico"),AND(S279="Alta",W279="Catastrófico"),AND(S279="Muy Alta",W279="Catastrófico")),"Extremo",""))))</f>
        <v>Alto</v>
      </c>
      <c r="Z279" s="273"/>
      <c r="AA279" s="273"/>
      <c r="AB279" s="274" t="str">
        <f t="shared" ref="AB279" si="270">IF(AND(Z279="Rara Vez",AA279="Insignificante"),("BAJA"),IF(AND(Z279="Rara Vez",AA279="Menor"),("BAJA"),IF(AND(Z279="Rara Vez",AA279="Moderado"),("MODERADA"),IF(AND(Z279="Rara Vez",AA279="Mayor"),("ALTA"),IF(AND(Z279="Improbable",AA279="Insignificante"),("BAJA"),IF(AND(Z279="Improbable",AA279="Menor"),("BAJA"),IF(AND(Z279="Improbable",AA279="Moderado"),("MODERADA"),IF(AND(Z279="Improbable",AA279="Mayor"),("ALTA"),IF(AND(Z279="Posible",AA279="Insignificante"),("BAJA"),IF(AND(Z279="Posible",AA279="Menor"),("MODERADA"),IF(AND(Z279="Posible",AA279="Moderado"),("ALTA"),IF(AND(Z279="Posible",AA279="Mayor"),("EXTREMA"),IF(AND(Z279="Probable",AA279="Insignificante"),("MODERADA"),IF(AND(Z279="Probable",AA279="Menor"),("ALTA"),IF(AND(Z279="Probable",AA279="Moderado"),("ALTA"),IF(AND(Z279="Probable",AA279="Mayor"),("EXTREMA"),IF(AND(Z279="Casi Seguro",AA279="Insignificante"),("ALTA"),IF(AND(Z279="Casi Seguro",AA279="Menor"),("ALTA"),IF(AND(Z279="Casi Seguro",AA279="Moderado"),("EXTREMA"),IF(AND(Z279="Casi Seguro",AA279="Mayor"),("EXTREMA"),IF(AA279="Catastrófico","EXTREMA","VALORAR")))))))))))))))))))))</f>
        <v>VALORAR</v>
      </c>
      <c r="AC279" s="217">
        <v>1</v>
      </c>
      <c r="AD279" s="218"/>
      <c r="AE279" s="219" t="s">
        <v>1347</v>
      </c>
      <c r="AF279" s="219" t="s">
        <v>1153</v>
      </c>
      <c r="AG279" s="219" t="s">
        <v>1215</v>
      </c>
      <c r="AH279" s="219"/>
      <c r="AI279" s="220" t="str">
        <f t="shared" ref="AI279:AI284" si="271">IF(OR(AJ279="Preventivo",AJ279="Detectivo"),"Probabilidad",IF(AJ279="Correctivo","Impacto",""))</f>
        <v>Probabilidad</v>
      </c>
      <c r="AJ279" s="221" t="s">
        <v>292</v>
      </c>
      <c r="AK279" s="221" t="s">
        <v>297</v>
      </c>
      <c r="AL279" s="222" t="str">
        <f t="shared" ref="AL279:AL284" si="272">IF(AND(AJ279="Preventivo",AK279="Automático"),"50%",IF(AND(AJ279="Preventivo",AK279="Manual"),"40%",IF(AND(AJ279="Detectivo",AK279="Automático"),"40%",IF(AND(AJ279="Detectivo",AK279="Manual"),"30%",IF(AND(AJ279="Correctivo",AK279="Automático"),"35%",IF(AND(AJ279="Correctivo",AK279="Manual"),"25%",""))))))</f>
        <v>40%</v>
      </c>
      <c r="AM279" s="221" t="s">
        <v>301</v>
      </c>
      <c r="AN279" s="221" t="s">
        <v>305</v>
      </c>
      <c r="AO279" s="221" t="s">
        <v>308</v>
      </c>
      <c r="AP279" s="223">
        <f>IF(ISBLANK(AA279),(IFERROR(IF(AI279="Probabilidad",(T279-(+T279*AL279)),IF(AI279="Impacto",T279,"")),""))," ")</f>
        <v>0.48</v>
      </c>
      <c r="AQ279" s="224" t="str">
        <f>IF(ISBLANK(AA279), (IFERROR(IF(AP279="","",IF(AP279&lt;=0.2,"Muy Baja",IF(AP279&lt;=0.4,"Baja",IF(AP279&lt;=0.6,"Media",IF(AP279&lt;=0.8,"Alta","Muy Alta"))))),""))," ")</f>
        <v>Media</v>
      </c>
      <c r="AR279" s="223">
        <f t="shared" ref="AR279:AR284" si="273">+AP279</f>
        <v>0.48</v>
      </c>
      <c r="AS279" s="225" t="str">
        <f t="shared" ref="AS279:AS284" si="274">IFERROR(IF(AT279="","",IF(AT279&lt;=0.2,"Leve",IF(AT279&lt;=0.4,"Menor",IF(AT279&lt;=0.6,"Moderado",IF(AT279&lt;=0.8,"Mayor","Catastrófico"))))),"")</f>
        <v>Mayor</v>
      </c>
      <c r="AT279" s="223">
        <f>IFERROR(IF(AI279="Impacto",(X279-(+X279*AL279)),IF(AI279="Probabilidad",X279,"")),"")</f>
        <v>0.8</v>
      </c>
      <c r="AU279" s="226" t="str">
        <f t="shared" ref="AU279:AU284" si="275">IFERROR(IF(OR(AND(AQ279="Muy Baja",AS279="Leve"),AND(AQ279="Muy Baja",AS279="Menor"),AND(AQ279="Baja",AS279="Leve")),"Bajo",IF(OR(AND(AQ279="Muy baja",AS279="Moderado"),AND(AQ279="Baja",AS279="Menor"),AND(AQ279="Baja",AS279="Moderado"),AND(AQ279="Media",AS279="Leve"),AND(AQ279="Media",AS279="Menor"),AND(AQ279="Media",AS279="Moderado"),AND(AQ279="Alta",AS279="Leve"),AND(AQ279="Alta",AS279="Menor")),"Moderado",IF(OR(AND(AQ279="Muy Baja",AS279="Mayor"),AND(AQ279="Baja",AS279="Mayor"),AND(AQ279="Media",AS279="Mayor"),AND(AQ279="Alta",AS279="Moderado"),AND(AQ279="Alta",AS279="Mayor"),AND(AQ279="Muy Alta",AS279="Leve"),AND(AQ279="Muy Alta",AS279="Menor"),AND(AQ279="Muy Alta",AS279="Moderado"),AND(AQ279="Muy Alta",AS279="Mayor")),"Alto",IF(OR(AND(AQ279="Muy Baja",AS279="Catastrófico"),AND(AQ279="Baja",AS279="Catastrófico"),AND(AQ279="Media",AS279="Catastrófico"),AND(AQ279="Alta",AS279="Catastrófico"),AND(AQ279="Muy Alta",AS279="Catastrófico")),"Extremo","")))),"")</f>
        <v>Alto</v>
      </c>
      <c r="AV279" s="273"/>
      <c r="AW279" s="275" t="str">
        <f>IF(ISBLANK(AA279), " ", AA279)</f>
        <v xml:space="preserve"> </v>
      </c>
      <c r="AX279" s="274" t="str">
        <f t="shared" ref="AX279" si="276">IF(AND(AV279="Rara Vez",AW279="Insignificante"),("BAJA"),IF(AND(AV279="Rara Vez",AW279="Menor"),("BAJA"),IF(AND(AV279="Rara Vez",AW279="Moderado"),("MODERADA"),IF(AND(AV279="Rara Vez",AW279="Mayor"),("ALTA"),IF(AND(AV279="Improbable",AW279="Insignificante"),("BAJA"),IF(AND(AV279="Improbable",AW279="Menor"),("BAJA"),IF(AND(AV279="Improbable",AW279="Moderado"),("MODERADA"),IF(AND(AV279="Improbable",AW279="Mayor"),("ALTA"),IF(AND(AV279="Posible",AW279="Insignificante"),("BAJA"),IF(AND(AV279="Posible",AW279="Menor"),("MODERADA"),IF(AND(AV279="Posible",AW279="Moderado"),("ALTA"),IF(AND(AV279="Posible",AW279="Mayor"),("EXTREMA"),IF(AND(AV279="Probable",AW279="Insignificante"),("MODERADA"),IF(AND(AV279="Probable",AW279="Menor"),("ALTA"),IF(AND(AV279="Probable",AW279="Moderado"),("ALTA"),IF(AND(AV279="Probable",AW279="Mayor"),("EXTREMA"),IF(AND(AV279="Casi Seguro",AW279="Insignificante"),("ALTA"),IF(AND(AV279="Casi Seguro",AW279="Menor"),("ALTA"),IF(AND(AV279="Casi Seguro",AW279="Moderado"),("EXTREMA"),IF(AND(AV279="Casi Seguro",AW279="Mayor"),("EXTREMA"),IF(AW279="Catastrófico","EXTREMA","VALORAR")))))))))))))))))))))</f>
        <v>VALORAR</v>
      </c>
      <c r="AY279" s="261" t="s">
        <v>314</v>
      </c>
      <c r="AZ279" s="228"/>
      <c r="BA279" s="229"/>
      <c r="BB279" s="216"/>
      <c r="BC279" s="216"/>
      <c r="BD279" s="230"/>
      <c r="BE279" s="230"/>
      <c r="BF279" s="230"/>
      <c r="BG279" s="227"/>
      <c r="BH279" s="276"/>
      <c r="BI279" s="216"/>
      <c r="BJ279" s="216"/>
      <c r="BK279" s="216"/>
      <c r="BL279" s="216"/>
      <c r="BM279" s="216"/>
      <c r="BN279" s="216"/>
      <c r="BO279" s="216"/>
      <c r="BP279" s="216"/>
      <c r="BQ279" s="216"/>
      <c r="BR279" s="216"/>
      <c r="BS279" s="216"/>
      <c r="BT279" s="216"/>
      <c r="BU279" s="216"/>
      <c r="BV279" s="216"/>
      <c r="BW279" s="216"/>
      <c r="BX279" s="216"/>
      <c r="BY279" s="216"/>
      <c r="BZ279" s="216"/>
      <c r="CA279" s="216"/>
      <c r="CB279" s="216"/>
      <c r="CC279" s="216"/>
      <c r="CD279" s="216"/>
      <c r="CE279" s="216"/>
      <c r="CF279" s="216"/>
      <c r="CG279" s="216"/>
      <c r="CH279" s="216"/>
      <c r="CI279" s="216"/>
      <c r="CJ279" s="216"/>
      <c r="CK279" s="216"/>
      <c r="CL279" s="216"/>
    </row>
    <row r="280" spans="1:90" s="231" customFormat="1" ht="14.5" hidden="1" customHeight="1">
      <c r="A280" s="262"/>
      <c r="B280" s="300"/>
      <c r="C280" s="278"/>
      <c r="D280" s="278"/>
      <c r="E280" s="278"/>
      <c r="F280" s="278"/>
      <c r="G280" s="279"/>
      <c r="H280" s="276"/>
      <c r="I280" s="276"/>
      <c r="J280" s="276"/>
      <c r="K280" s="276"/>
      <c r="L280" s="276"/>
      <c r="M280" s="276"/>
      <c r="N280" s="281"/>
      <c r="O280" s="266"/>
      <c r="P280" s="266"/>
      <c r="Q280" s="266"/>
      <c r="R280" s="266"/>
      <c r="S280" s="267"/>
      <c r="T280" s="268"/>
      <c r="U280" s="269"/>
      <c r="V280" s="270"/>
      <c r="W280" s="271"/>
      <c r="X280" s="268"/>
      <c r="Y280" s="272"/>
      <c r="Z280" s="273"/>
      <c r="AA280" s="273"/>
      <c r="AB280" s="274"/>
      <c r="AC280" s="217">
        <v>2</v>
      </c>
      <c r="AD280" s="218"/>
      <c r="AE280" s="219"/>
      <c r="AF280" s="219"/>
      <c r="AG280" s="219"/>
      <c r="AH280" s="219"/>
      <c r="AI280" s="220" t="str">
        <f t="shared" si="271"/>
        <v/>
      </c>
      <c r="AJ280" s="221"/>
      <c r="AK280" s="221"/>
      <c r="AL280" s="222" t="str">
        <f t="shared" si="272"/>
        <v/>
      </c>
      <c r="AM280" s="221"/>
      <c r="AN280" s="221"/>
      <c r="AO280" s="221"/>
      <c r="AP280" s="223" t="str">
        <f>IF(ISBLANK(AA279),(IFERROR(IF(AND(AI279="Probabilidad",AI280="Probabilidad"),(AR279-(+AR279*AL280)),IF(AI280="Probabilidad",(T279-(+T279*AL280)),IF(AI280="Impacto",AR279,""))),""))," ")</f>
        <v/>
      </c>
      <c r="AQ280" s="224" t="str">
        <f>IF(ISBLANK(AA279),(IFERROR(IF(AP280="","",IF(AP280&lt;=0.2,"Muy Baja",IF(AP280&lt;=0.4,"Baja",IF(AP280&lt;=0.6,"Media",IF(AP280&lt;=0.8,"Alta","Muy Alta"))))),""))," ")</f>
        <v/>
      </c>
      <c r="AR280" s="223" t="str">
        <f t="shared" si="273"/>
        <v/>
      </c>
      <c r="AS280" s="225" t="str">
        <f t="shared" si="274"/>
        <v/>
      </c>
      <c r="AT280" s="223" t="str">
        <f>IFERROR(IF(AND(AI279="Impacto",AI280="Impacto"),(AT279-(+AT279*AL280)),IF(AI280="Impacto",(X279-(+X279*AL280)),IF(AI280="Probabilidad",AT279,""))),"")</f>
        <v/>
      </c>
      <c r="AU280" s="226" t="str">
        <f t="shared" si="275"/>
        <v/>
      </c>
      <c r="AV280" s="273"/>
      <c r="AW280" s="275"/>
      <c r="AX280" s="274"/>
      <c r="AY280" s="261"/>
      <c r="AZ280" s="228"/>
      <c r="BA280" s="229"/>
      <c r="BB280" s="216"/>
      <c r="BC280" s="216"/>
      <c r="BD280" s="230"/>
      <c r="BE280" s="230"/>
      <c r="BF280" s="230"/>
      <c r="BG280" s="227"/>
      <c r="BH280" s="276"/>
      <c r="BI280" s="216"/>
      <c r="BJ280" s="216"/>
      <c r="BK280" s="216"/>
      <c r="BL280" s="216"/>
      <c r="BM280" s="216"/>
      <c r="BN280" s="216"/>
      <c r="BO280" s="216"/>
      <c r="BP280" s="216"/>
      <c r="BQ280" s="216"/>
      <c r="BR280" s="216"/>
      <c r="BS280" s="216"/>
      <c r="BT280" s="216"/>
      <c r="BU280" s="216"/>
      <c r="BV280" s="216"/>
      <c r="BW280" s="216"/>
      <c r="BX280" s="216"/>
      <c r="BY280" s="216"/>
      <c r="BZ280" s="216"/>
      <c r="CA280" s="216"/>
      <c r="CB280" s="216"/>
      <c r="CC280" s="216"/>
      <c r="CD280" s="216"/>
      <c r="CE280" s="216"/>
      <c r="CF280" s="216"/>
      <c r="CG280" s="216"/>
      <c r="CH280" s="216"/>
      <c r="CI280" s="216"/>
      <c r="CJ280" s="216"/>
      <c r="CK280" s="216"/>
      <c r="CL280" s="216"/>
    </row>
    <row r="281" spans="1:90" s="231" customFormat="1" ht="14.5" hidden="1" customHeight="1">
      <c r="A281" s="262"/>
      <c r="B281" s="300"/>
      <c r="C281" s="278"/>
      <c r="D281" s="278"/>
      <c r="E281" s="278"/>
      <c r="F281" s="278"/>
      <c r="G281" s="279"/>
      <c r="H281" s="276"/>
      <c r="I281" s="276"/>
      <c r="J281" s="276"/>
      <c r="K281" s="276"/>
      <c r="L281" s="276"/>
      <c r="M281" s="276"/>
      <c r="N281" s="281"/>
      <c r="O281" s="266"/>
      <c r="P281" s="266"/>
      <c r="Q281" s="266"/>
      <c r="R281" s="266"/>
      <c r="S281" s="267"/>
      <c r="T281" s="268"/>
      <c r="U281" s="269"/>
      <c r="V281" s="270"/>
      <c r="W281" s="271"/>
      <c r="X281" s="268"/>
      <c r="Y281" s="272"/>
      <c r="Z281" s="273"/>
      <c r="AA281" s="273"/>
      <c r="AB281" s="274"/>
      <c r="AC281" s="217">
        <v>3</v>
      </c>
      <c r="AD281" s="218"/>
      <c r="AE281" s="219"/>
      <c r="AF281" s="219"/>
      <c r="AG281" s="219"/>
      <c r="AH281" s="219"/>
      <c r="AI281" s="220" t="str">
        <f t="shared" si="271"/>
        <v/>
      </c>
      <c r="AJ281" s="221"/>
      <c r="AK281" s="221"/>
      <c r="AL281" s="222" t="str">
        <f t="shared" si="272"/>
        <v/>
      </c>
      <c r="AM281" s="221"/>
      <c r="AN281" s="221"/>
      <c r="AO281" s="221"/>
      <c r="AP281" s="223" t="str">
        <f>IF(ISBLANK(AA279),(IFERROR(IF(AND(AI280="Probabilidad",AI281="Probabilidad"),(AR280-(+AR280*AL281)),IF(AND(AI280="Impacto",AI281="Probabilidad"),(AR279-(+AR279*AL281)),IF(AI281="Impacto",AR280,""))),""))," ")</f>
        <v/>
      </c>
      <c r="AQ281" s="224" t="str">
        <f>IF(ISBLANK(AA279),(IFERROR(IF(AP281="","",IF(AP281&lt;=0.2,"Muy Baja",IF(AP281&lt;=0.4,"Baja",IF(AP281&lt;=0.6,"Media",IF(AP281&lt;=0.8,"Alta","Muy Alta"))))),""))," ")</f>
        <v/>
      </c>
      <c r="AR281" s="223" t="str">
        <f t="shared" si="273"/>
        <v/>
      </c>
      <c r="AS281" s="225" t="str">
        <f t="shared" si="274"/>
        <v/>
      </c>
      <c r="AT281" s="223" t="str">
        <f>IFERROR(IF(AND(AI280="Impacto",AI281="Impacto"),(AT280-(+AT280*AL281)),IF(AND(AI280="Probabilidad",AI281="Impacto"),(AT279-(+AT279*AL281)),IF(AI281="Probabilidad",AT280,""))),"")</f>
        <v/>
      </c>
      <c r="AU281" s="226" t="str">
        <f t="shared" si="275"/>
        <v/>
      </c>
      <c r="AV281" s="273"/>
      <c r="AW281" s="275"/>
      <c r="AX281" s="274"/>
      <c r="AY281" s="261"/>
      <c r="AZ281" s="228"/>
      <c r="BA281" s="229"/>
      <c r="BB281" s="216"/>
      <c r="BC281" s="216"/>
      <c r="BD281" s="230"/>
      <c r="BE281" s="230"/>
      <c r="BF281" s="230"/>
      <c r="BG281" s="227"/>
      <c r="BH281" s="276"/>
      <c r="BI281" s="216"/>
      <c r="BJ281" s="216"/>
      <c r="BK281" s="216"/>
      <c r="BL281" s="216"/>
      <c r="BM281" s="216"/>
      <c r="BN281" s="216"/>
      <c r="BO281" s="216"/>
      <c r="BP281" s="216"/>
      <c r="BQ281" s="216"/>
      <c r="BR281" s="216"/>
      <c r="BS281" s="216"/>
      <c r="BT281" s="216"/>
      <c r="BU281" s="216"/>
      <c r="BV281" s="216"/>
      <c r="BW281" s="216"/>
      <c r="BX281" s="216"/>
      <c r="BY281" s="216"/>
      <c r="BZ281" s="216"/>
      <c r="CA281" s="216"/>
      <c r="CB281" s="216"/>
      <c r="CC281" s="216"/>
      <c r="CD281" s="216"/>
      <c r="CE281" s="216"/>
      <c r="CF281" s="216"/>
      <c r="CG281" s="216"/>
      <c r="CH281" s="216"/>
      <c r="CI281" s="216"/>
      <c r="CJ281" s="216"/>
      <c r="CK281" s="216"/>
      <c r="CL281" s="216"/>
    </row>
    <row r="282" spans="1:90" s="231" customFormat="1" ht="14.5" hidden="1" customHeight="1">
      <c r="A282" s="262"/>
      <c r="B282" s="300"/>
      <c r="C282" s="278"/>
      <c r="D282" s="278"/>
      <c r="E282" s="278"/>
      <c r="F282" s="278"/>
      <c r="G282" s="279"/>
      <c r="H282" s="276"/>
      <c r="I282" s="276"/>
      <c r="J282" s="276"/>
      <c r="K282" s="276"/>
      <c r="L282" s="276"/>
      <c r="M282" s="276"/>
      <c r="N282" s="281"/>
      <c r="O282" s="266"/>
      <c r="P282" s="266"/>
      <c r="Q282" s="266"/>
      <c r="R282" s="266"/>
      <c r="S282" s="267"/>
      <c r="T282" s="268"/>
      <c r="U282" s="269"/>
      <c r="V282" s="270"/>
      <c r="W282" s="271"/>
      <c r="X282" s="268"/>
      <c r="Y282" s="272"/>
      <c r="Z282" s="273"/>
      <c r="AA282" s="273"/>
      <c r="AB282" s="274"/>
      <c r="AC282" s="217">
        <v>4</v>
      </c>
      <c r="AD282" s="218"/>
      <c r="AE282" s="219"/>
      <c r="AF282" s="219"/>
      <c r="AG282" s="219"/>
      <c r="AH282" s="219"/>
      <c r="AI282" s="220" t="str">
        <f t="shared" si="271"/>
        <v/>
      </c>
      <c r="AJ282" s="221"/>
      <c r="AK282" s="221"/>
      <c r="AL282" s="222" t="str">
        <f t="shared" si="272"/>
        <v/>
      </c>
      <c r="AM282" s="221"/>
      <c r="AN282" s="221"/>
      <c r="AO282" s="221"/>
      <c r="AP282" s="223" t="str">
        <f>IF(ISBLANK(AA279),(IFERROR(IF(AND(AI281="Probabilidad",AI282="Probabilidad"),(AR281-(+AR281*AL282)),IF(AND(AI281="Impacto",AI282="Probabilidad"),(AR280-(+AR280*AL282)),IF(AI282="Impacto",AR281,""))),""))," ")</f>
        <v/>
      </c>
      <c r="AQ282" s="224" t="str">
        <f>IF(ISBLANK(AA279),(IFERROR(IF(AP282="","",IF(AP282&lt;=0.2,"Muy Baja",IF(AP282&lt;=0.4,"Baja",IF(AP282&lt;=0.6,"Media",IF(AP282&lt;=0.8,"Alta","Muy Alta"))))),""))," ")</f>
        <v/>
      </c>
      <c r="AR282" s="223" t="str">
        <f t="shared" si="273"/>
        <v/>
      </c>
      <c r="AS282" s="225" t="str">
        <f t="shared" si="274"/>
        <v/>
      </c>
      <c r="AT282" s="223" t="str">
        <f>IFERROR(IF(AND(AI281="Impacto",AI282="Impacto"),(AT281-(+AT281*AL282)),IF(AND(AI281="Probabilidad",AI282="Impacto"),(AT280-(+AT280*AL282)),IF(AI282="Probabilidad",AT281,""))),"")</f>
        <v/>
      </c>
      <c r="AU282" s="226" t="str">
        <f t="shared" si="275"/>
        <v/>
      </c>
      <c r="AV282" s="273"/>
      <c r="AW282" s="275"/>
      <c r="AX282" s="274"/>
      <c r="AY282" s="261"/>
      <c r="AZ282" s="228"/>
      <c r="BA282" s="229"/>
      <c r="BB282" s="216"/>
      <c r="BC282" s="216"/>
      <c r="BD282" s="230"/>
      <c r="BE282" s="230"/>
      <c r="BF282" s="230"/>
      <c r="BG282" s="227"/>
      <c r="BH282" s="276"/>
      <c r="BI282" s="216"/>
      <c r="BJ282" s="216"/>
      <c r="BK282" s="216"/>
      <c r="BL282" s="216"/>
      <c r="BM282" s="216"/>
      <c r="BN282" s="216"/>
      <c r="BO282" s="216"/>
      <c r="BP282" s="216"/>
      <c r="BQ282" s="216"/>
      <c r="BR282" s="216"/>
      <c r="BS282" s="216"/>
      <c r="BT282" s="216"/>
      <c r="BU282" s="216"/>
      <c r="BV282" s="216"/>
      <c r="BW282" s="216"/>
      <c r="BX282" s="216"/>
      <c r="BY282" s="216"/>
      <c r="BZ282" s="216"/>
      <c r="CA282" s="216"/>
      <c r="CB282" s="216"/>
      <c r="CC282" s="216"/>
      <c r="CD282" s="216"/>
      <c r="CE282" s="216"/>
      <c r="CF282" s="216"/>
      <c r="CG282" s="216"/>
      <c r="CH282" s="216"/>
      <c r="CI282" s="216"/>
      <c r="CJ282" s="216"/>
      <c r="CK282" s="216"/>
      <c r="CL282" s="216"/>
    </row>
    <row r="283" spans="1:90" s="231" customFormat="1" ht="14.5" hidden="1" customHeight="1">
      <c r="A283" s="262"/>
      <c r="B283" s="300"/>
      <c r="C283" s="278"/>
      <c r="D283" s="278"/>
      <c r="E283" s="278"/>
      <c r="F283" s="278"/>
      <c r="G283" s="279"/>
      <c r="H283" s="276"/>
      <c r="I283" s="276"/>
      <c r="J283" s="276"/>
      <c r="K283" s="276"/>
      <c r="L283" s="276"/>
      <c r="M283" s="276"/>
      <c r="N283" s="281"/>
      <c r="O283" s="266"/>
      <c r="P283" s="266"/>
      <c r="Q283" s="266"/>
      <c r="R283" s="266"/>
      <c r="S283" s="267"/>
      <c r="T283" s="268"/>
      <c r="U283" s="269"/>
      <c r="V283" s="270"/>
      <c r="W283" s="271"/>
      <c r="X283" s="268"/>
      <c r="Y283" s="272"/>
      <c r="Z283" s="273"/>
      <c r="AA283" s="273"/>
      <c r="AB283" s="274"/>
      <c r="AC283" s="217">
        <v>5</v>
      </c>
      <c r="AD283" s="218"/>
      <c r="AE283" s="219"/>
      <c r="AF283" s="219"/>
      <c r="AG283" s="219"/>
      <c r="AH283" s="219"/>
      <c r="AI283" s="220" t="str">
        <f t="shared" si="271"/>
        <v/>
      </c>
      <c r="AJ283" s="221"/>
      <c r="AK283" s="221"/>
      <c r="AL283" s="222" t="str">
        <f t="shared" si="272"/>
        <v/>
      </c>
      <c r="AM283" s="221"/>
      <c r="AN283" s="221"/>
      <c r="AO283" s="221"/>
      <c r="AP283" s="223" t="str">
        <f>IF(ISBLANK(AA279),(IFERROR(IF(AND(AI282="Probabilidad",AI283="Probabilidad"),(AR282-(+AR282*AL283)),IF(AND(AI282="Impacto",AI283="Probabilidad"),(AR281-(+AR281*AL283)),IF(AI283="Impacto",AR282,""))),""))," ")</f>
        <v/>
      </c>
      <c r="AQ283" s="224" t="str">
        <f>IF(ISBLANK(AA279),(IFERROR(IF(AP283="","",IF(AP283&lt;=0.2,"Muy Baja",IF(AP283&lt;=0.4,"Baja",IF(AP283&lt;=0.6,"Media",IF(AP283&lt;=0.8,"Alta","Muy Alta"))))),""))," ")</f>
        <v/>
      </c>
      <c r="AR283" s="223" t="str">
        <f t="shared" si="273"/>
        <v/>
      </c>
      <c r="AS283" s="225" t="str">
        <f t="shared" si="274"/>
        <v/>
      </c>
      <c r="AT283" s="223" t="str">
        <f>IFERROR(IF(AND(AI282="Impacto",AI283="Impacto"),(AT282-(+AT282*AL283)),IF(AND(AI282="Probabilidad",AI283="Impacto"),(AT281-(+AT281*AL283)),IF(AI283="Probabilidad",AT282,""))),"")</f>
        <v/>
      </c>
      <c r="AU283" s="226" t="str">
        <f t="shared" si="275"/>
        <v/>
      </c>
      <c r="AV283" s="273"/>
      <c r="AW283" s="275"/>
      <c r="AX283" s="274"/>
      <c r="AY283" s="261"/>
      <c r="AZ283" s="228"/>
      <c r="BA283" s="229"/>
      <c r="BB283" s="216"/>
      <c r="BC283" s="216"/>
      <c r="BD283" s="230"/>
      <c r="BE283" s="230"/>
      <c r="BF283" s="230"/>
      <c r="BG283" s="227"/>
      <c r="BH283" s="276"/>
      <c r="BI283" s="216"/>
      <c r="BJ283" s="216"/>
      <c r="BK283" s="216"/>
      <c r="BL283" s="216"/>
      <c r="BM283" s="216"/>
      <c r="BN283" s="216"/>
      <c r="BO283" s="216"/>
      <c r="BP283" s="216"/>
      <c r="BQ283" s="216"/>
      <c r="BR283" s="216"/>
      <c r="BS283" s="216"/>
      <c r="BT283" s="216"/>
      <c r="BU283" s="216"/>
      <c r="BV283" s="216"/>
      <c r="BW283" s="216"/>
      <c r="BX283" s="216"/>
      <c r="BY283" s="216"/>
      <c r="BZ283" s="216"/>
      <c r="CA283" s="216"/>
      <c r="CB283" s="216"/>
      <c r="CC283" s="216"/>
      <c r="CD283" s="216"/>
      <c r="CE283" s="216"/>
      <c r="CF283" s="216"/>
      <c r="CG283" s="216"/>
      <c r="CH283" s="216"/>
      <c r="CI283" s="216"/>
      <c r="CJ283" s="216"/>
      <c r="CK283" s="216"/>
      <c r="CL283" s="216"/>
    </row>
    <row r="284" spans="1:90" s="231" customFormat="1" ht="14.5" hidden="1" customHeight="1">
      <c r="A284" s="262"/>
      <c r="B284" s="300"/>
      <c r="C284" s="278"/>
      <c r="D284" s="278"/>
      <c r="E284" s="278"/>
      <c r="F284" s="278"/>
      <c r="G284" s="279"/>
      <c r="H284" s="276"/>
      <c r="I284" s="276"/>
      <c r="J284" s="276"/>
      <c r="K284" s="276"/>
      <c r="L284" s="276"/>
      <c r="M284" s="276"/>
      <c r="N284" s="282"/>
      <c r="O284" s="266"/>
      <c r="P284" s="266"/>
      <c r="Q284" s="266"/>
      <c r="R284" s="266"/>
      <c r="S284" s="267"/>
      <c r="T284" s="268"/>
      <c r="U284" s="269"/>
      <c r="V284" s="270"/>
      <c r="W284" s="271"/>
      <c r="X284" s="268"/>
      <c r="Y284" s="272"/>
      <c r="Z284" s="273"/>
      <c r="AA284" s="273"/>
      <c r="AB284" s="274"/>
      <c r="AC284" s="217">
        <v>6</v>
      </c>
      <c r="AD284" s="218"/>
      <c r="AE284" s="219"/>
      <c r="AF284" s="219"/>
      <c r="AG284" s="219"/>
      <c r="AH284" s="219"/>
      <c r="AI284" s="220" t="str">
        <f t="shared" si="271"/>
        <v/>
      </c>
      <c r="AJ284" s="221"/>
      <c r="AK284" s="221"/>
      <c r="AL284" s="222" t="str">
        <f t="shared" si="272"/>
        <v/>
      </c>
      <c r="AM284" s="221"/>
      <c r="AN284" s="221"/>
      <c r="AO284" s="221"/>
      <c r="AP284" s="223" t="str">
        <f>IF(ISBLANK(AA279),(IFERROR(IF(AND(AI282="Probabilidad",AI284="Probabilidad"),(AR282-(+AR282*AL284)),IF(AND(AI282="Impacto",AI284="Probabilidad"),(AR281-(+AR281*AL284)),IF(AI284="Impacto",AR282,""))),""))," ")</f>
        <v/>
      </c>
      <c r="AQ284" s="224" t="str">
        <f>IF(ISBLANK(AA279),(IFERROR(IF(AP284="","",IF(AP284&lt;=0.2,"Muy Baja",IF(AP284&lt;=0.4,"Baja",IF(AP284&lt;=0.6,"Media",IF(AP284&lt;=0.8,"Alta","Muy Alta"))))),"")), " ")</f>
        <v/>
      </c>
      <c r="AR284" s="223" t="str">
        <f t="shared" si="273"/>
        <v/>
      </c>
      <c r="AS284" s="225" t="str">
        <f t="shared" si="274"/>
        <v/>
      </c>
      <c r="AT284" s="223" t="str">
        <f>IFERROR(IF(AND(AI283="Impacto",AI284="Impacto"),(AT282-(+AT283*AL284)),IF(AND(AI282="Probabilidad",AI284="Impacto"),(AT281-(+AT281*AL284)),IF(AI284="Probabilidad",AT282,""))),"")</f>
        <v/>
      </c>
      <c r="AU284" s="226" t="str">
        <f t="shared" si="275"/>
        <v/>
      </c>
      <c r="AV284" s="273"/>
      <c r="AW284" s="275"/>
      <c r="AX284" s="274"/>
      <c r="AY284" s="261"/>
      <c r="AZ284" s="228"/>
      <c r="BA284" s="229"/>
      <c r="BB284" s="216"/>
      <c r="BC284" s="216"/>
      <c r="BD284" s="230"/>
      <c r="BE284" s="230"/>
      <c r="BF284" s="230"/>
      <c r="BG284" s="227"/>
      <c r="BH284" s="276"/>
      <c r="BI284" s="216"/>
      <c r="BJ284" s="216"/>
      <c r="BK284" s="216"/>
      <c r="BL284" s="216"/>
      <c r="BM284" s="216"/>
      <c r="BN284" s="216"/>
      <c r="BO284" s="216"/>
      <c r="BP284" s="216"/>
      <c r="BQ284" s="216"/>
      <c r="BR284" s="216"/>
      <c r="BS284" s="216"/>
      <c r="BT284" s="216"/>
      <c r="BU284" s="216"/>
      <c r="BV284" s="216"/>
      <c r="BW284" s="216"/>
      <c r="BX284" s="216"/>
      <c r="BY284" s="216"/>
      <c r="BZ284" s="216"/>
      <c r="CA284" s="216"/>
      <c r="CB284" s="216"/>
      <c r="CC284" s="216"/>
      <c r="CD284" s="216"/>
      <c r="CE284" s="216"/>
      <c r="CF284" s="216"/>
      <c r="CG284" s="216"/>
      <c r="CH284" s="216"/>
      <c r="CI284" s="216"/>
      <c r="CJ284" s="216"/>
      <c r="CK284" s="216"/>
      <c r="CL284" s="216"/>
    </row>
    <row r="285" spans="1:90" s="231" customFormat="1" ht="99.5" hidden="1" customHeight="1">
      <c r="A285" s="262">
        <v>47</v>
      </c>
      <c r="B285" s="300" t="s">
        <v>1076</v>
      </c>
      <c r="C285" s="278" t="s">
        <v>1077</v>
      </c>
      <c r="D285" s="278"/>
      <c r="E285" s="278"/>
      <c r="F285" s="278" t="s">
        <v>1487</v>
      </c>
      <c r="G285" s="279" t="str">
        <f t="shared" si="228"/>
        <v>Posibilidad de afectación Económica y Reputacional por Inadeacuada planeación de los procesos de contratación debido a la contratación de bienes, obras o servicios que no satisfagan en debida forma las necesidades de la entidad.</v>
      </c>
      <c r="H285" s="276" t="s">
        <v>1097</v>
      </c>
      <c r="I285" s="276" t="s">
        <v>1335</v>
      </c>
      <c r="J285" s="276" t="s">
        <v>1338</v>
      </c>
      <c r="K285" s="276" t="str">
        <f t="shared" ref="K285" si="277">CONCATENATE("Posibilidad de afectación"," ",H285," por ",I285," ",J285)</f>
        <v>Posibilidad de afectación Económica y Reputacional por Inadeacuada planeación de los procesos de contratación debido a la contratación de bienes, obras o servicios que no satisfagan en debida forma las necesidades de la entidad.</v>
      </c>
      <c r="L285" s="276" t="s">
        <v>101</v>
      </c>
      <c r="M285" s="276" t="s">
        <v>809</v>
      </c>
      <c r="N285" s="280">
        <v>657</v>
      </c>
      <c r="O285" s="266"/>
      <c r="P285" s="266"/>
      <c r="Q285" s="266"/>
      <c r="R285" s="266"/>
      <c r="S285" s="267" t="str">
        <f t="shared" ref="S285" si="278">IF(ISBLANK(Z285),(IF(N285&lt;=0,"",IF(N285&lt;=2,"Muy Baja",IF(N285&lt;=24,"Baja",IF(N285&lt;=500,"Media",IF(N285&lt;=5000,"Alta","Muy Alta"))))))," ")</f>
        <v>Alta</v>
      </c>
      <c r="T285" s="268">
        <f t="shared" ref="T285" si="279">IF(ISBLANK(Z285),(IF(S285="","",IF(S285="Muy Baja",20%,IF(S285="Baja",40%,IF(S285="Media",60%,IF(S285="Alta",80%,IF(S285="Muy Alta",100%,0)))))))," ")</f>
        <v>0.8</v>
      </c>
      <c r="U285" s="269" t="s">
        <v>286</v>
      </c>
      <c r="V285" s="270" t="str">
        <f>IF(U285&gt;0,IF(NOT(ISERROR(MATCH(U285,'Listados Datos'!$N$3:$N$4,0))),'Listados Datos'!$N$6&amp;"Por favor no seleccionar este criterios de impacto (Afectación Económica o presupuestal y/o Pérdida Reputacional)",'Listados Datos'!$N$7),"")</f>
        <v>✔</v>
      </c>
      <c r="W285" s="271" t="str">
        <f>IF(OR(U285='Listados Datos'!$R$3,U285='Listados Datos'!$S$3),"Leve",IF(OR(U285='Listados Datos'!$R$4,U285='Listados Datos'!$S$4),"Menor",IF(OR(U285='Listados Datos'!$R$5,U285='Listados Datos'!$S$5),"Moderado",IF(OR(U285='Listados Datos'!$R$6,U285='Listados Datos'!$S$6),"Mayor",IF(OR(U285='Listados Datos'!$R$7,U285='Listados Datos'!$S$7),"Catastrófico","")))))</f>
        <v>Moderado</v>
      </c>
      <c r="X285" s="268">
        <f>IF(W285="","",IF(W285="Leve",20%,IF(W285="Menor",40%,IF(W285="Moderado",60%,IF(W285="Mayor",80%,IF(W285="Catastrófico",100%,0))))))</f>
        <v>0.6</v>
      </c>
      <c r="Y285" s="272" t="str">
        <f>IF(OR(AND(S285="Muy Baja",W285="Leve"),AND(S285="Muy Baja",W285="Menor"),AND(S285="Baja",W285="Leve")),"Bajo",IF(OR(AND(S285="Muy baja",W285="Moderado"),AND(S285="Baja",W285="Menor"),AND(S285="Baja",W285="Moderado"),AND(S285="Media",W285="Leve"),AND(S285="Media",W285="Menor"),AND(S285="Media",W285="Moderado"),AND(S285="Alta",W285="Leve"),AND(S285="Alta",W285="Menor")),"Moderado",IF(OR(AND(S285="Muy Baja",W285="Mayor"),AND(S285="Baja",W285="Mayor"),AND(S285="Media",W285="Mayor"),AND(S285="Alta",W285="Moderado"),AND(S285="Alta",W285="Mayor"),AND(S285="Muy Alta",W285="Leve"),AND(S285="Muy Alta",W285="Menor"),AND(S285="Muy Alta",W285="Moderado"),AND(S285="Muy Alta",W285="Mayor")),"Alto",IF(OR(AND(S285="Muy Baja",W285="Catastrófico"),AND(S285="Baja",W285="Catastrófico"),AND(S285="Media",W285="Catastrófico"),AND(S285="Alta",W285="Catastrófico"),AND(S285="Muy Alta",W285="Catastrófico")),"Extremo",""))))</f>
        <v>Alto</v>
      </c>
      <c r="Z285" s="273"/>
      <c r="AA285" s="273"/>
      <c r="AB285" s="274" t="str">
        <f t="shared" ref="AB285" si="280">IF(AND(Z285="Rara Vez",AA285="Insignificante"),("BAJA"),IF(AND(Z285="Rara Vez",AA285="Menor"),("BAJA"),IF(AND(Z285="Rara Vez",AA285="Moderado"),("MODERADA"),IF(AND(Z285="Rara Vez",AA285="Mayor"),("ALTA"),IF(AND(Z285="Improbable",AA285="Insignificante"),("BAJA"),IF(AND(Z285="Improbable",AA285="Menor"),("BAJA"),IF(AND(Z285="Improbable",AA285="Moderado"),("MODERADA"),IF(AND(Z285="Improbable",AA285="Mayor"),("ALTA"),IF(AND(Z285="Posible",AA285="Insignificante"),("BAJA"),IF(AND(Z285="Posible",AA285="Menor"),("MODERADA"),IF(AND(Z285="Posible",AA285="Moderado"),("ALTA"),IF(AND(Z285="Posible",AA285="Mayor"),("EXTREMA"),IF(AND(Z285="Probable",AA285="Insignificante"),("MODERADA"),IF(AND(Z285="Probable",AA285="Menor"),("ALTA"),IF(AND(Z285="Probable",AA285="Moderado"),("ALTA"),IF(AND(Z285="Probable",AA285="Mayor"),("EXTREMA"),IF(AND(Z285="Casi Seguro",AA285="Insignificante"),("ALTA"),IF(AND(Z285="Casi Seguro",AA285="Menor"),("ALTA"),IF(AND(Z285="Casi Seguro",AA285="Moderado"),("EXTREMA"),IF(AND(Z285="Casi Seguro",AA285="Mayor"),("EXTREMA"),IF(AA285="Catastrófico","EXTREMA","VALORAR")))))))))))))))))))))</f>
        <v>VALORAR</v>
      </c>
      <c r="AC285" s="217">
        <v>1</v>
      </c>
      <c r="AD285" s="218"/>
      <c r="AE285" s="219" t="s">
        <v>1348</v>
      </c>
      <c r="AF285" s="219" t="s">
        <v>1154</v>
      </c>
      <c r="AG285" s="219" t="s">
        <v>1215</v>
      </c>
      <c r="AH285" s="219"/>
      <c r="AI285" s="220" t="str">
        <f t="shared" ref="AI285:AI338" si="281">IF(OR(AJ285="Preventivo",AJ285="Detectivo"),"Probabilidad",IF(AJ285="Correctivo","Impacto",""))</f>
        <v>Probabilidad</v>
      </c>
      <c r="AJ285" s="221" t="s">
        <v>292</v>
      </c>
      <c r="AK285" s="221" t="s">
        <v>297</v>
      </c>
      <c r="AL285" s="222" t="str">
        <f t="shared" ref="AL285:AL338" si="282">IF(AND(AJ285="Preventivo",AK285="Automático"),"50%",IF(AND(AJ285="Preventivo",AK285="Manual"),"40%",IF(AND(AJ285="Detectivo",AK285="Automático"),"40%",IF(AND(AJ285="Detectivo",AK285="Manual"),"30%",IF(AND(AJ285="Correctivo",AK285="Automático"),"35%",IF(AND(AJ285="Correctivo",AK285="Manual"),"25%",""))))))</f>
        <v>40%</v>
      </c>
      <c r="AM285" s="221" t="s">
        <v>301</v>
      </c>
      <c r="AN285" s="221" t="s">
        <v>305</v>
      </c>
      <c r="AO285" s="221" t="s">
        <v>308</v>
      </c>
      <c r="AP285" s="223">
        <f>IF(ISBLANK(AA285),(IFERROR(IF(AI285="Probabilidad",(T285-(+T285*AL285)),IF(AI285="Impacto",T285,"")),""))," ")</f>
        <v>0.48</v>
      </c>
      <c r="AQ285" s="224" t="str">
        <f>IF(ISBLANK(AA285), (IFERROR(IF(AP285="","",IF(AP285&lt;=0.2,"Muy Baja",IF(AP285&lt;=0.4,"Baja",IF(AP285&lt;=0.6,"Media",IF(AP285&lt;=0.8,"Alta","Muy Alta"))))),""))," ")</f>
        <v>Media</v>
      </c>
      <c r="AR285" s="223">
        <f t="shared" ref="AR285:AR338" si="283">+AP285</f>
        <v>0.48</v>
      </c>
      <c r="AS285" s="225" t="str">
        <f t="shared" ref="AS285:AS338" si="284">IFERROR(IF(AT285="","",IF(AT285&lt;=0.2,"Leve",IF(AT285&lt;=0.4,"Menor",IF(AT285&lt;=0.6,"Moderado",IF(AT285&lt;=0.8,"Mayor","Catastrófico"))))),"")</f>
        <v>Moderado</v>
      </c>
      <c r="AT285" s="223">
        <f>IFERROR(IF(AI285="Impacto",(X285-(+X285*AL285)),IF(AI285="Probabilidad",X285,"")),"")</f>
        <v>0.6</v>
      </c>
      <c r="AU285" s="226" t="str">
        <f t="shared" ref="AU285:AU338" si="285">IFERROR(IF(OR(AND(AQ285="Muy Baja",AS285="Leve"),AND(AQ285="Muy Baja",AS285="Menor"),AND(AQ285="Baja",AS285="Leve")),"Bajo",IF(OR(AND(AQ285="Muy baja",AS285="Moderado"),AND(AQ285="Baja",AS285="Menor"),AND(AQ285="Baja",AS285="Moderado"),AND(AQ285="Media",AS285="Leve"),AND(AQ285="Media",AS285="Menor"),AND(AQ285="Media",AS285="Moderado"),AND(AQ285="Alta",AS285="Leve"),AND(AQ285="Alta",AS285="Menor")),"Moderado",IF(OR(AND(AQ285="Muy Baja",AS285="Mayor"),AND(AQ285="Baja",AS285="Mayor"),AND(AQ285="Media",AS285="Mayor"),AND(AQ285="Alta",AS285="Moderado"),AND(AQ285="Alta",AS285="Mayor"),AND(AQ285="Muy Alta",AS285="Leve"),AND(AQ285="Muy Alta",AS285="Menor"),AND(AQ285="Muy Alta",AS285="Moderado"),AND(AQ285="Muy Alta",AS285="Mayor")),"Alto",IF(OR(AND(AQ285="Muy Baja",AS285="Catastrófico"),AND(AQ285="Baja",AS285="Catastrófico"),AND(AQ285="Media",AS285="Catastrófico"),AND(AQ285="Alta",AS285="Catastrófico"),AND(AQ285="Muy Alta",AS285="Catastrófico")),"Extremo","")))),"")</f>
        <v>Moderado</v>
      </c>
      <c r="AV285" s="273"/>
      <c r="AW285" s="275" t="str">
        <f>IF(ISBLANK(AA285), " ", AA285)</f>
        <v xml:space="preserve"> </v>
      </c>
      <c r="AX285" s="274" t="str">
        <f t="shared" ref="AX285" si="286">IF(AND(AV285="Rara Vez",AW285="Insignificante"),("BAJA"),IF(AND(AV285="Rara Vez",AW285="Menor"),("BAJA"),IF(AND(AV285="Rara Vez",AW285="Moderado"),("MODERADA"),IF(AND(AV285="Rara Vez",AW285="Mayor"),("ALTA"),IF(AND(AV285="Improbable",AW285="Insignificante"),("BAJA"),IF(AND(AV285="Improbable",AW285="Menor"),("BAJA"),IF(AND(AV285="Improbable",AW285="Moderado"),("MODERADA"),IF(AND(AV285="Improbable",AW285="Mayor"),("ALTA"),IF(AND(AV285="Posible",AW285="Insignificante"),("BAJA"),IF(AND(AV285="Posible",AW285="Menor"),("MODERADA"),IF(AND(AV285="Posible",AW285="Moderado"),("ALTA"),IF(AND(AV285="Posible",AW285="Mayor"),("EXTREMA"),IF(AND(AV285="Probable",AW285="Insignificante"),("MODERADA"),IF(AND(AV285="Probable",AW285="Menor"),("ALTA"),IF(AND(AV285="Probable",AW285="Moderado"),("ALTA"),IF(AND(AV285="Probable",AW285="Mayor"),("EXTREMA"),IF(AND(AV285="Casi Seguro",AW285="Insignificante"),("ALTA"),IF(AND(AV285="Casi Seguro",AW285="Menor"),("ALTA"),IF(AND(AV285="Casi Seguro",AW285="Moderado"),("EXTREMA"),IF(AND(AV285="Casi Seguro",AW285="Mayor"),("EXTREMA"),IF(AW285="Catastrófico","EXTREMA","VALORAR")))))))))))))))))))))</f>
        <v>VALORAR</v>
      </c>
      <c r="AY285" s="261" t="s">
        <v>314</v>
      </c>
      <c r="AZ285" s="228"/>
      <c r="BA285" s="229"/>
      <c r="BB285" s="216"/>
      <c r="BC285" s="216"/>
      <c r="BD285" s="230"/>
      <c r="BE285" s="230"/>
      <c r="BF285" s="230"/>
      <c r="BG285" s="227"/>
      <c r="BH285" s="276"/>
      <c r="BI285" s="216"/>
      <c r="BJ285" s="216"/>
      <c r="BK285" s="216"/>
      <c r="BL285" s="216"/>
      <c r="BM285" s="216"/>
      <c r="BN285" s="216"/>
      <c r="BO285" s="216"/>
      <c r="BP285" s="216"/>
      <c r="BQ285" s="216"/>
      <c r="BR285" s="216"/>
      <c r="BS285" s="216"/>
      <c r="BT285" s="216"/>
      <c r="BU285" s="216"/>
      <c r="BV285" s="216"/>
      <c r="BW285" s="216"/>
      <c r="BX285" s="216"/>
      <c r="BY285" s="216"/>
      <c r="BZ285" s="216"/>
      <c r="CA285" s="216"/>
      <c r="CB285" s="216"/>
      <c r="CC285" s="216"/>
      <c r="CD285" s="216"/>
      <c r="CE285" s="216"/>
      <c r="CF285" s="216"/>
      <c r="CG285" s="216"/>
      <c r="CH285" s="216"/>
      <c r="CI285" s="216"/>
      <c r="CJ285" s="216"/>
      <c r="CK285" s="216"/>
      <c r="CL285" s="216"/>
    </row>
    <row r="286" spans="1:90" s="231" customFormat="1" ht="14.5" hidden="1" customHeight="1">
      <c r="A286" s="262"/>
      <c r="B286" s="300"/>
      <c r="C286" s="278"/>
      <c r="D286" s="278"/>
      <c r="E286" s="278"/>
      <c r="F286" s="278"/>
      <c r="G286" s="279"/>
      <c r="H286" s="276"/>
      <c r="I286" s="276"/>
      <c r="J286" s="276"/>
      <c r="K286" s="276"/>
      <c r="L286" s="276"/>
      <c r="M286" s="276"/>
      <c r="N286" s="281"/>
      <c r="O286" s="266"/>
      <c r="P286" s="266"/>
      <c r="Q286" s="266"/>
      <c r="R286" s="266"/>
      <c r="S286" s="267"/>
      <c r="T286" s="268"/>
      <c r="U286" s="269"/>
      <c r="V286" s="270"/>
      <c r="W286" s="271"/>
      <c r="X286" s="268"/>
      <c r="Y286" s="272"/>
      <c r="Z286" s="273"/>
      <c r="AA286" s="273"/>
      <c r="AB286" s="274"/>
      <c r="AC286" s="217">
        <v>2</v>
      </c>
      <c r="AD286" s="218"/>
      <c r="AE286" s="219"/>
      <c r="AF286" s="219"/>
      <c r="AG286" s="219"/>
      <c r="AH286" s="219"/>
      <c r="AI286" s="220" t="str">
        <f t="shared" si="281"/>
        <v/>
      </c>
      <c r="AJ286" s="221"/>
      <c r="AK286" s="221"/>
      <c r="AL286" s="222" t="str">
        <f t="shared" si="282"/>
        <v/>
      </c>
      <c r="AM286" s="221"/>
      <c r="AN286" s="221"/>
      <c r="AO286" s="221"/>
      <c r="AP286" s="223" t="str">
        <f>IF(ISBLANK(AA285),(IFERROR(IF(AND(AI285="Probabilidad",AI286="Probabilidad"),(AR285-(+AR285*AL286)),IF(AI286="Probabilidad",(T285-(+T285*AL286)),IF(AI286="Impacto",AR285,""))),""))," ")</f>
        <v/>
      </c>
      <c r="AQ286" s="224" t="str">
        <f>IF(ISBLANK(AA285),(IFERROR(IF(AP286="","",IF(AP286&lt;=0.2,"Muy Baja",IF(AP286&lt;=0.4,"Baja",IF(AP286&lt;=0.6,"Media",IF(AP286&lt;=0.8,"Alta","Muy Alta"))))),""))," ")</f>
        <v/>
      </c>
      <c r="AR286" s="223" t="str">
        <f t="shared" si="283"/>
        <v/>
      </c>
      <c r="AS286" s="225" t="str">
        <f t="shared" si="284"/>
        <v/>
      </c>
      <c r="AT286" s="223" t="str">
        <f>IFERROR(IF(AND(AI285="Impacto",AI286="Impacto"),(AT285-(+AT285*AL286)),IF(AI286="Impacto",(X285-(+X285*AL286)),IF(AI286="Probabilidad",AT285,""))),"")</f>
        <v/>
      </c>
      <c r="AU286" s="226" t="str">
        <f t="shared" si="285"/>
        <v/>
      </c>
      <c r="AV286" s="273"/>
      <c r="AW286" s="275"/>
      <c r="AX286" s="274"/>
      <c r="AY286" s="261"/>
      <c r="AZ286" s="228"/>
      <c r="BA286" s="229"/>
      <c r="BB286" s="216"/>
      <c r="BC286" s="216"/>
      <c r="BD286" s="230"/>
      <c r="BE286" s="230"/>
      <c r="BF286" s="230"/>
      <c r="BG286" s="227"/>
      <c r="BH286" s="276"/>
      <c r="BI286" s="216"/>
      <c r="BJ286" s="216"/>
      <c r="BK286" s="216"/>
      <c r="BL286" s="216"/>
      <c r="BM286" s="216"/>
      <c r="BN286" s="216"/>
      <c r="BO286" s="216"/>
      <c r="BP286" s="216"/>
      <c r="BQ286" s="216"/>
      <c r="BR286" s="216"/>
      <c r="BS286" s="216"/>
      <c r="BT286" s="216"/>
      <c r="BU286" s="216"/>
      <c r="BV286" s="216"/>
      <c r="BW286" s="216"/>
      <c r="BX286" s="216"/>
      <c r="BY286" s="216"/>
      <c r="BZ286" s="216"/>
      <c r="CA286" s="216"/>
      <c r="CB286" s="216"/>
      <c r="CC286" s="216"/>
      <c r="CD286" s="216"/>
      <c r="CE286" s="216"/>
      <c r="CF286" s="216"/>
      <c r="CG286" s="216"/>
      <c r="CH286" s="216"/>
      <c r="CI286" s="216"/>
      <c r="CJ286" s="216"/>
      <c r="CK286" s="216"/>
      <c r="CL286" s="216"/>
    </row>
    <row r="287" spans="1:90" s="231" customFormat="1" ht="14.5" hidden="1" customHeight="1">
      <c r="A287" s="262"/>
      <c r="B287" s="300"/>
      <c r="C287" s="278"/>
      <c r="D287" s="278"/>
      <c r="E287" s="278"/>
      <c r="F287" s="278"/>
      <c r="G287" s="279"/>
      <c r="H287" s="276"/>
      <c r="I287" s="276"/>
      <c r="J287" s="276"/>
      <c r="K287" s="276"/>
      <c r="L287" s="276"/>
      <c r="M287" s="276"/>
      <c r="N287" s="281"/>
      <c r="O287" s="266"/>
      <c r="P287" s="266"/>
      <c r="Q287" s="266"/>
      <c r="R287" s="266"/>
      <c r="S287" s="267"/>
      <c r="T287" s="268"/>
      <c r="U287" s="269"/>
      <c r="V287" s="270"/>
      <c r="W287" s="271"/>
      <c r="X287" s="268"/>
      <c r="Y287" s="272"/>
      <c r="Z287" s="273"/>
      <c r="AA287" s="273"/>
      <c r="AB287" s="274"/>
      <c r="AC287" s="217">
        <v>3</v>
      </c>
      <c r="AD287" s="218"/>
      <c r="AE287" s="219"/>
      <c r="AF287" s="219"/>
      <c r="AG287" s="219"/>
      <c r="AH287" s="219"/>
      <c r="AI287" s="220" t="str">
        <f t="shared" si="281"/>
        <v/>
      </c>
      <c r="AJ287" s="221"/>
      <c r="AK287" s="221"/>
      <c r="AL287" s="222" t="str">
        <f t="shared" si="282"/>
        <v/>
      </c>
      <c r="AM287" s="221"/>
      <c r="AN287" s="221"/>
      <c r="AO287" s="221"/>
      <c r="AP287" s="223" t="str">
        <f>IF(ISBLANK(AA285),(IFERROR(IF(AND(AI286="Probabilidad",AI287="Probabilidad"),(AR286-(+AR286*AL287)),IF(AND(AI286="Impacto",AI287="Probabilidad"),(AR285-(+AR285*AL287)),IF(AI287="Impacto",AR286,""))),""))," ")</f>
        <v/>
      </c>
      <c r="AQ287" s="224" t="str">
        <f>IF(ISBLANK(AA285),(IFERROR(IF(AP287="","",IF(AP287&lt;=0.2,"Muy Baja",IF(AP287&lt;=0.4,"Baja",IF(AP287&lt;=0.6,"Media",IF(AP287&lt;=0.8,"Alta","Muy Alta"))))),""))," ")</f>
        <v/>
      </c>
      <c r="AR287" s="223" t="str">
        <f t="shared" si="283"/>
        <v/>
      </c>
      <c r="AS287" s="225" t="str">
        <f t="shared" si="284"/>
        <v/>
      </c>
      <c r="AT287" s="223" t="str">
        <f>IFERROR(IF(AND(AI286="Impacto",AI287="Impacto"),(AT286-(+AT286*AL287)),IF(AND(AI286="Probabilidad",AI287="Impacto"),(AT285-(+AT285*AL287)),IF(AI287="Probabilidad",AT286,""))),"")</f>
        <v/>
      </c>
      <c r="AU287" s="226" t="str">
        <f t="shared" si="285"/>
        <v/>
      </c>
      <c r="AV287" s="273"/>
      <c r="AW287" s="275"/>
      <c r="AX287" s="274"/>
      <c r="AY287" s="261"/>
      <c r="AZ287" s="228"/>
      <c r="BA287" s="229"/>
      <c r="BB287" s="216"/>
      <c r="BC287" s="216"/>
      <c r="BD287" s="230"/>
      <c r="BE287" s="230"/>
      <c r="BF287" s="230"/>
      <c r="BG287" s="227"/>
      <c r="BH287" s="276"/>
      <c r="BI287" s="216"/>
      <c r="BJ287" s="216"/>
      <c r="BK287" s="216"/>
      <c r="BL287" s="216"/>
      <c r="BM287" s="216"/>
      <c r="BN287" s="216"/>
      <c r="BO287" s="216"/>
      <c r="BP287" s="216"/>
      <c r="BQ287" s="216"/>
      <c r="BR287" s="216"/>
      <c r="BS287" s="216"/>
      <c r="BT287" s="216"/>
      <c r="BU287" s="216"/>
      <c r="BV287" s="216"/>
      <c r="BW287" s="216"/>
      <c r="BX287" s="216"/>
      <c r="BY287" s="216"/>
      <c r="BZ287" s="216"/>
      <c r="CA287" s="216"/>
      <c r="CB287" s="216"/>
      <c r="CC287" s="216"/>
      <c r="CD287" s="216"/>
      <c r="CE287" s="216"/>
      <c r="CF287" s="216"/>
      <c r="CG287" s="216"/>
      <c r="CH287" s="216"/>
      <c r="CI287" s="216"/>
      <c r="CJ287" s="216"/>
      <c r="CK287" s="216"/>
      <c r="CL287" s="216"/>
    </row>
    <row r="288" spans="1:90" s="231" customFormat="1" ht="14.5" hidden="1" customHeight="1">
      <c r="A288" s="262"/>
      <c r="B288" s="300"/>
      <c r="C288" s="278"/>
      <c r="D288" s="278"/>
      <c r="E288" s="278"/>
      <c r="F288" s="278"/>
      <c r="G288" s="279"/>
      <c r="H288" s="276"/>
      <c r="I288" s="276"/>
      <c r="J288" s="276"/>
      <c r="K288" s="276"/>
      <c r="L288" s="276"/>
      <c r="M288" s="276"/>
      <c r="N288" s="281"/>
      <c r="O288" s="266"/>
      <c r="P288" s="266"/>
      <c r="Q288" s="266"/>
      <c r="R288" s="266"/>
      <c r="S288" s="267"/>
      <c r="T288" s="268"/>
      <c r="U288" s="269"/>
      <c r="V288" s="270"/>
      <c r="W288" s="271"/>
      <c r="X288" s="268"/>
      <c r="Y288" s="272"/>
      <c r="Z288" s="273"/>
      <c r="AA288" s="273"/>
      <c r="AB288" s="274"/>
      <c r="AC288" s="217">
        <v>4</v>
      </c>
      <c r="AD288" s="218"/>
      <c r="AE288" s="219"/>
      <c r="AF288" s="219"/>
      <c r="AG288" s="219"/>
      <c r="AH288" s="219"/>
      <c r="AI288" s="220" t="str">
        <f t="shared" si="281"/>
        <v/>
      </c>
      <c r="AJ288" s="221"/>
      <c r="AK288" s="221"/>
      <c r="AL288" s="222" t="str">
        <f t="shared" si="282"/>
        <v/>
      </c>
      <c r="AM288" s="221"/>
      <c r="AN288" s="221"/>
      <c r="AO288" s="221"/>
      <c r="AP288" s="223" t="str">
        <f>IF(ISBLANK(AA285),(IFERROR(IF(AND(AI287="Probabilidad",AI288="Probabilidad"),(AR287-(+AR287*AL288)),IF(AND(AI287="Impacto",AI288="Probabilidad"),(AR286-(+AR286*AL288)),IF(AI288="Impacto",AR287,""))),""))," ")</f>
        <v/>
      </c>
      <c r="AQ288" s="224" t="str">
        <f>IF(ISBLANK(AA285),(IFERROR(IF(AP288="","",IF(AP288&lt;=0.2,"Muy Baja",IF(AP288&lt;=0.4,"Baja",IF(AP288&lt;=0.6,"Media",IF(AP288&lt;=0.8,"Alta","Muy Alta"))))),""))," ")</f>
        <v/>
      </c>
      <c r="AR288" s="223" t="str">
        <f t="shared" si="283"/>
        <v/>
      </c>
      <c r="AS288" s="225" t="str">
        <f t="shared" si="284"/>
        <v/>
      </c>
      <c r="AT288" s="223" t="str">
        <f>IFERROR(IF(AND(AI287="Impacto",AI288="Impacto"),(AT287-(+AT287*AL288)),IF(AND(AI287="Probabilidad",AI288="Impacto"),(AT286-(+AT286*AL288)),IF(AI288="Probabilidad",AT287,""))),"")</f>
        <v/>
      </c>
      <c r="AU288" s="226" t="str">
        <f t="shared" si="285"/>
        <v/>
      </c>
      <c r="AV288" s="273"/>
      <c r="AW288" s="275"/>
      <c r="AX288" s="274"/>
      <c r="AY288" s="261"/>
      <c r="AZ288" s="228"/>
      <c r="BA288" s="229"/>
      <c r="BB288" s="216"/>
      <c r="BC288" s="216"/>
      <c r="BD288" s="230"/>
      <c r="BE288" s="230"/>
      <c r="BF288" s="230"/>
      <c r="BG288" s="227"/>
      <c r="BH288" s="276"/>
      <c r="BI288" s="216"/>
      <c r="BJ288" s="216"/>
      <c r="BK288" s="216"/>
      <c r="BL288" s="216"/>
      <c r="BM288" s="216"/>
      <c r="BN288" s="216"/>
      <c r="BO288" s="216"/>
      <c r="BP288" s="216"/>
      <c r="BQ288" s="216"/>
      <c r="BR288" s="216"/>
      <c r="BS288" s="216"/>
      <c r="BT288" s="216"/>
      <c r="BU288" s="216"/>
      <c r="BV288" s="216"/>
      <c r="BW288" s="216"/>
      <c r="BX288" s="216"/>
      <c r="BY288" s="216"/>
      <c r="BZ288" s="216"/>
      <c r="CA288" s="216"/>
      <c r="CB288" s="216"/>
      <c r="CC288" s="216"/>
      <c r="CD288" s="216"/>
      <c r="CE288" s="216"/>
      <c r="CF288" s="216"/>
      <c r="CG288" s="216"/>
      <c r="CH288" s="216"/>
      <c r="CI288" s="216"/>
      <c r="CJ288" s="216"/>
      <c r="CK288" s="216"/>
      <c r="CL288" s="216"/>
    </row>
    <row r="289" spans="1:90" s="231" customFormat="1" ht="14.5" hidden="1" customHeight="1">
      <c r="A289" s="262"/>
      <c r="B289" s="300"/>
      <c r="C289" s="278"/>
      <c r="D289" s="278"/>
      <c r="E289" s="278"/>
      <c r="F289" s="278"/>
      <c r="G289" s="279"/>
      <c r="H289" s="276"/>
      <c r="I289" s="276"/>
      <c r="J289" s="276"/>
      <c r="K289" s="276"/>
      <c r="L289" s="276"/>
      <c r="M289" s="276"/>
      <c r="N289" s="281"/>
      <c r="O289" s="266"/>
      <c r="P289" s="266"/>
      <c r="Q289" s="266"/>
      <c r="R289" s="266"/>
      <c r="S289" s="267"/>
      <c r="T289" s="268"/>
      <c r="U289" s="269"/>
      <c r="V289" s="270"/>
      <c r="W289" s="271"/>
      <c r="X289" s="268"/>
      <c r="Y289" s="272"/>
      <c r="Z289" s="273"/>
      <c r="AA289" s="273"/>
      <c r="AB289" s="274"/>
      <c r="AC289" s="217">
        <v>5</v>
      </c>
      <c r="AD289" s="218"/>
      <c r="AE289" s="219"/>
      <c r="AF289" s="219"/>
      <c r="AG289" s="219"/>
      <c r="AH289" s="219"/>
      <c r="AI289" s="220" t="str">
        <f t="shared" si="281"/>
        <v/>
      </c>
      <c r="AJ289" s="221"/>
      <c r="AK289" s="221"/>
      <c r="AL289" s="222" t="str">
        <f t="shared" si="282"/>
        <v/>
      </c>
      <c r="AM289" s="221"/>
      <c r="AN289" s="221"/>
      <c r="AO289" s="221"/>
      <c r="AP289" s="223" t="str">
        <f>IF(ISBLANK(AA285),(IFERROR(IF(AND(AI288="Probabilidad",AI289="Probabilidad"),(AR288-(+AR288*AL289)),IF(AND(AI288="Impacto",AI289="Probabilidad"),(AR287-(+AR287*AL289)),IF(AI289="Impacto",AR288,""))),""))," ")</f>
        <v/>
      </c>
      <c r="AQ289" s="224" t="str">
        <f>IF(ISBLANK(AA285),(IFERROR(IF(AP289="","",IF(AP289&lt;=0.2,"Muy Baja",IF(AP289&lt;=0.4,"Baja",IF(AP289&lt;=0.6,"Media",IF(AP289&lt;=0.8,"Alta","Muy Alta"))))),""))," ")</f>
        <v/>
      </c>
      <c r="AR289" s="223" t="str">
        <f t="shared" si="283"/>
        <v/>
      </c>
      <c r="AS289" s="225" t="str">
        <f t="shared" si="284"/>
        <v/>
      </c>
      <c r="AT289" s="223" t="str">
        <f>IFERROR(IF(AND(AI288="Impacto",AI289="Impacto"),(AT288-(+AT288*AL289)),IF(AND(AI288="Probabilidad",AI289="Impacto"),(AT287-(+AT287*AL289)),IF(AI289="Probabilidad",AT288,""))),"")</f>
        <v/>
      </c>
      <c r="AU289" s="226" t="str">
        <f t="shared" si="285"/>
        <v/>
      </c>
      <c r="AV289" s="273"/>
      <c r="AW289" s="275"/>
      <c r="AX289" s="274"/>
      <c r="AY289" s="261"/>
      <c r="AZ289" s="228"/>
      <c r="BA289" s="229"/>
      <c r="BB289" s="216"/>
      <c r="BC289" s="216"/>
      <c r="BD289" s="230"/>
      <c r="BE289" s="230"/>
      <c r="BF289" s="230"/>
      <c r="BG289" s="227"/>
      <c r="BH289" s="276"/>
      <c r="BI289" s="216"/>
      <c r="BJ289" s="216"/>
      <c r="BK289" s="216"/>
      <c r="BL289" s="216"/>
      <c r="BM289" s="216"/>
      <c r="BN289" s="216"/>
      <c r="BO289" s="216"/>
      <c r="BP289" s="216"/>
      <c r="BQ289" s="216"/>
      <c r="BR289" s="216"/>
      <c r="BS289" s="216"/>
      <c r="BT289" s="216"/>
      <c r="BU289" s="216"/>
      <c r="BV289" s="216"/>
      <c r="BW289" s="216"/>
      <c r="BX289" s="216"/>
      <c r="BY289" s="216"/>
      <c r="BZ289" s="216"/>
      <c r="CA289" s="216"/>
      <c r="CB289" s="216"/>
      <c r="CC289" s="216"/>
      <c r="CD289" s="216"/>
      <c r="CE289" s="216"/>
      <c r="CF289" s="216"/>
      <c r="CG289" s="216"/>
      <c r="CH289" s="216"/>
      <c r="CI289" s="216"/>
      <c r="CJ289" s="216"/>
      <c r="CK289" s="216"/>
      <c r="CL289" s="216"/>
    </row>
    <row r="290" spans="1:90" s="231" customFormat="1" ht="14.5" hidden="1" customHeight="1">
      <c r="A290" s="262"/>
      <c r="B290" s="300"/>
      <c r="C290" s="278"/>
      <c r="D290" s="278"/>
      <c r="E290" s="278"/>
      <c r="F290" s="278"/>
      <c r="G290" s="279"/>
      <c r="H290" s="276"/>
      <c r="I290" s="276"/>
      <c r="J290" s="276"/>
      <c r="K290" s="276"/>
      <c r="L290" s="276"/>
      <c r="M290" s="276"/>
      <c r="N290" s="282"/>
      <c r="O290" s="266"/>
      <c r="P290" s="266"/>
      <c r="Q290" s="266"/>
      <c r="R290" s="266"/>
      <c r="S290" s="267"/>
      <c r="T290" s="268"/>
      <c r="U290" s="269"/>
      <c r="V290" s="270"/>
      <c r="W290" s="271"/>
      <c r="X290" s="268"/>
      <c r="Y290" s="272"/>
      <c r="Z290" s="273"/>
      <c r="AA290" s="273"/>
      <c r="AB290" s="274"/>
      <c r="AC290" s="217">
        <v>6</v>
      </c>
      <c r="AD290" s="218"/>
      <c r="AE290" s="219"/>
      <c r="AF290" s="219"/>
      <c r="AG290" s="219"/>
      <c r="AH290" s="219"/>
      <c r="AI290" s="220" t="str">
        <f t="shared" si="281"/>
        <v/>
      </c>
      <c r="AJ290" s="221"/>
      <c r="AK290" s="221"/>
      <c r="AL290" s="222" t="str">
        <f t="shared" si="282"/>
        <v/>
      </c>
      <c r="AM290" s="221"/>
      <c r="AN290" s="221"/>
      <c r="AO290" s="221"/>
      <c r="AP290" s="223" t="str">
        <f>IF(ISBLANK(AA285),(IFERROR(IF(AND(AI288="Probabilidad",AI290="Probabilidad"),(AR288-(+AR288*AL290)),IF(AND(AI288="Impacto",AI290="Probabilidad"),(AR287-(+AR287*AL290)),IF(AI290="Impacto",AR288,""))),""))," ")</f>
        <v/>
      </c>
      <c r="AQ290" s="224" t="str">
        <f>IF(ISBLANK(AA285),(IFERROR(IF(AP290="","",IF(AP290&lt;=0.2,"Muy Baja",IF(AP290&lt;=0.4,"Baja",IF(AP290&lt;=0.6,"Media",IF(AP290&lt;=0.8,"Alta","Muy Alta"))))),"")), " ")</f>
        <v/>
      </c>
      <c r="AR290" s="223" t="str">
        <f t="shared" si="283"/>
        <v/>
      </c>
      <c r="AS290" s="225" t="str">
        <f t="shared" si="284"/>
        <v/>
      </c>
      <c r="AT290" s="223" t="str">
        <f>IFERROR(IF(AND(AI289="Impacto",AI290="Impacto"),(AT288-(+AT289*AL290)),IF(AND(AI288="Probabilidad",AI290="Impacto"),(AT287-(+AT287*AL290)),IF(AI290="Probabilidad",AT288,""))),"")</f>
        <v/>
      </c>
      <c r="AU290" s="226" t="str">
        <f t="shared" si="285"/>
        <v/>
      </c>
      <c r="AV290" s="273"/>
      <c r="AW290" s="275"/>
      <c r="AX290" s="274"/>
      <c r="AY290" s="261"/>
      <c r="AZ290" s="228"/>
      <c r="BA290" s="229"/>
      <c r="BB290" s="216"/>
      <c r="BC290" s="216"/>
      <c r="BD290" s="230"/>
      <c r="BE290" s="230"/>
      <c r="BF290" s="230"/>
      <c r="BG290" s="227"/>
      <c r="BH290" s="276"/>
      <c r="BI290" s="216"/>
      <c r="BJ290" s="216"/>
      <c r="BK290" s="216"/>
      <c r="BL290" s="216"/>
      <c r="BM290" s="216"/>
      <c r="BN290" s="216"/>
      <c r="BO290" s="216"/>
      <c r="BP290" s="216"/>
      <c r="BQ290" s="216"/>
      <c r="BR290" s="216"/>
      <c r="BS290" s="216"/>
      <c r="BT290" s="216"/>
      <c r="BU290" s="216"/>
      <c r="BV290" s="216"/>
      <c r="BW290" s="216"/>
      <c r="BX290" s="216"/>
      <c r="BY290" s="216"/>
      <c r="BZ290" s="216"/>
      <c r="CA290" s="216"/>
      <c r="CB290" s="216"/>
      <c r="CC290" s="216"/>
      <c r="CD290" s="216"/>
      <c r="CE290" s="216"/>
      <c r="CF290" s="216"/>
      <c r="CG290" s="216"/>
      <c r="CH290" s="216"/>
      <c r="CI290" s="216"/>
      <c r="CJ290" s="216"/>
      <c r="CK290" s="216"/>
      <c r="CL290" s="216"/>
    </row>
    <row r="291" spans="1:90" s="231" customFormat="1" ht="111" customHeight="1">
      <c r="A291" s="262">
        <v>48</v>
      </c>
      <c r="B291" s="300" t="s">
        <v>1076</v>
      </c>
      <c r="C291" s="278" t="s">
        <v>1077</v>
      </c>
      <c r="D291" s="278"/>
      <c r="E291" s="278"/>
      <c r="F291" s="278" t="s">
        <v>1487</v>
      </c>
      <c r="G291" s="279" t="str">
        <f t="shared" si="228"/>
        <v xml:space="preserve">Posibilidad de elaborar estudios previos, invitaciones públicas o pliegos de condiciones con el fin de direccionar la adjudicación del contrato a un oferente en particular.  </v>
      </c>
      <c r="H291" s="276" t="s">
        <v>1097</v>
      </c>
      <c r="I291" s="276"/>
      <c r="J291" s="276" t="s">
        <v>1339</v>
      </c>
      <c r="K291" s="276" t="s">
        <v>1341</v>
      </c>
      <c r="L291" s="276" t="s">
        <v>1406</v>
      </c>
      <c r="M291" s="276" t="s">
        <v>227</v>
      </c>
      <c r="N291" s="276"/>
      <c r="O291" s="266"/>
      <c r="P291" s="266"/>
      <c r="Q291" s="266"/>
      <c r="R291" s="266"/>
      <c r="S291" s="267" t="str">
        <f t="shared" ref="S291" si="287">IF(ISBLANK(Z291),(IF(N291&lt;=0,"",IF(N291&lt;=2,"Muy Baja",IF(N291&lt;=24,"Baja",IF(N291&lt;=500,"Media",IF(N291&lt;=5000,"Alta","Muy Alta"))))))," ")</f>
        <v xml:space="preserve"> </v>
      </c>
      <c r="T291" s="268" t="str">
        <f t="shared" ref="T291" si="288">IF(ISBLANK(Z291),(IF(S291="","",IF(S291="Muy Baja",20%,IF(S291="Baja",40%,IF(S291="Media",60%,IF(S291="Alta",80%,IF(S291="Muy Alta",100%,0)))))))," ")</f>
        <v xml:space="preserve"> </v>
      </c>
      <c r="U291" s="269"/>
      <c r="V291" s="270" t="str">
        <f>IF(U291&gt;0,IF(NOT(ISERROR(MATCH(U291,'Listados Datos'!$N$3:$N$4,0))),'Listados Datos'!$N$6&amp;"Por favor no seleccionar este criterios de impacto (Afectación Económica o presupuestal y/o Pérdida Reputacional)",'Listados Datos'!$N$7),"")</f>
        <v/>
      </c>
      <c r="W291" s="271" t="str">
        <f>IF(OR(U291='Listados Datos'!$R$3,U291='Listados Datos'!$S$3),"Leve",IF(OR(U291='Listados Datos'!$R$4,U291='Listados Datos'!$S$4),"Menor",IF(OR(U291='Listados Datos'!$R$5,U291='Listados Datos'!$S$5),"Moderado",IF(OR(U291='Listados Datos'!$R$6,U291='Listados Datos'!$S$6),"Mayor",IF(OR(U291='Listados Datos'!$R$7,U291='Listados Datos'!$S$7),"Catastrófico","")))))</f>
        <v/>
      </c>
      <c r="X291" s="268" t="str">
        <f>IF(W291="","",IF(W291="Leve",20%,IF(W291="Menor",40%,IF(W291="Moderado",60%,IF(W291="Mayor",80%,IF(W291="Catastrófico",100%,0))))))</f>
        <v/>
      </c>
      <c r="Y291" s="272" t="str">
        <f>IF(OR(AND(S291="Muy Baja",W291="Leve"),AND(S291="Muy Baja",W291="Menor"),AND(S291="Baja",W291="Leve")),"Bajo",IF(OR(AND(S291="Muy baja",W291="Moderado"),AND(S291="Baja",W291="Menor"),AND(S291="Baja",W291="Moderado"),AND(S291="Media",W291="Leve"),AND(S291="Media",W291="Menor"),AND(S291="Media",W291="Moderado"),AND(S291="Alta",W291="Leve"),AND(S291="Alta",W291="Menor")),"Moderado",IF(OR(AND(S291="Muy Baja",W291="Mayor"),AND(S291="Baja",W291="Mayor"),AND(S291="Media",W291="Mayor"),AND(S291="Alta",W291="Moderado"),AND(S291="Alta",W291="Mayor"),AND(S291="Muy Alta",W291="Leve"),AND(S291="Muy Alta",W291="Menor"),AND(S291="Muy Alta",W291="Moderado"),AND(S291="Muy Alta",W291="Mayor")),"Alto",IF(OR(AND(S291="Muy Baja",W291="Catastrófico"),AND(S291="Baja",W291="Catastrófico"),AND(S291="Media",W291="Catastrófico"),AND(S291="Alta",W291="Catastrófico"),AND(S291="Muy Alta",W291="Catastrófico")),"Extremo",""))))</f>
        <v/>
      </c>
      <c r="Z291" s="273" t="s">
        <v>327</v>
      </c>
      <c r="AA291" s="273" t="s">
        <v>11</v>
      </c>
      <c r="AB291" s="274" t="str">
        <f t="shared" ref="AB291" si="289">IF(AND(Z291="Rara Vez",AA291="Insignificante"),("BAJA"),IF(AND(Z291="Rara Vez",AA291="Menor"),("BAJA"),IF(AND(Z291="Rara Vez",AA291="Moderado"),("MODERADA"),IF(AND(Z291="Rara Vez",AA291="Mayor"),("ALTA"),IF(AND(Z291="Improbable",AA291="Insignificante"),("BAJA"),IF(AND(Z291="Improbable",AA291="Menor"),("BAJA"),IF(AND(Z291="Improbable",AA291="Moderado"),("MODERADA"),IF(AND(Z291="Improbable",AA291="Mayor"),("ALTA"),IF(AND(Z291="Posible",AA291="Insignificante"),("BAJA"),IF(AND(Z291="Posible",AA291="Menor"),("MODERADA"),IF(AND(Z291="Posible",AA291="Moderado"),("ALTA"),IF(AND(Z291="Posible",AA291="Mayor"),("EXTREMA"),IF(AND(Z291="Probable",AA291="Insignificante"),("MODERADA"),IF(AND(Z291="Probable",AA291="Menor"),("ALTA"),IF(AND(Z291="Probable",AA291="Moderado"),("ALTA"),IF(AND(Z291="Probable",AA291="Mayor"),("EXTREMA"),IF(AND(Z291="Casi Seguro",AA291="Insignificante"),("ALTA"),IF(AND(Z291="Casi Seguro",AA291="Menor"),("ALTA"),IF(AND(Z291="Casi Seguro",AA291="Moderado"),("EXTREMA"),IF(AND(Z291="Casi Seguro",AA291="Mayor"),("EXTREMA"),IF(AA291="Catastrófico","EXTREMA","VALORAR")))))))))))))))))))))</f>
        <v>ALTA</v>
      </c>
      <c r="AC291" s="217">
        <v>1</v>
      </c>
      <c r="AD291" s="218"/>
      <c r="AE291" s="219" t="s">
        <v>1350</v>
      </c>
      <c r="AF291" s="219" t="s">
        <v>1151</v>
      </c>
      <c r="AG291" s="219" t="s">
        <v>1215</v>
      </c>
      <c r="AH291" s="219"/>
      <c r="AI291" s="220" t="str">
        <f t="shared" si="281"/>
        <v>Probabilidad</v>
      </c>
      <c r="AJ291" s="221" t="s">
        <v>292</v>
      </c>
      <c r="AK291" s="221" t="s">
        <v>297</v>
      </c>
      <c r="AL291" s="222" t="str">
        <f t="shared" si="282"/>
        <v>40%</v>
      </c>
      <c r="AM291" s="221" t="s">
        <v>301</v>
      </c>
      <c r="AN291" s="221" t="s">
        <v>305</v>
      </c>
      <c r="AO291" s="221" t="s">
        <v>308</v>
      </c>
      <c r="AP291" s="223" t="str">
        <f>IF(ISBLANK(AA291),(IFERROR(IF(AI291="Probabilidad",(T291-(+T291*AL291)),IF(AI291="Impacto",T291,"")),""))," ")</f>
        <v xml:space="preserve"> </v>
      </c>
      <c r="AQ291" s="224" t="str">
        <f>IF(ISBLANK(AA291), (IFERROR(IF(AP291="","",IF(AP291&lt;=0.2,"Muy Baja",IF(AP291&lt;=0.4,"Baja",IF(AP291&lt;=0.6,"Media",IF(AP291&lt;=0.8,"Alta","Muy Alta"))))),""))," ")</f>
        <v xml:space="preserve"> </v>
      </c>
      <c r="AR291" s="223" t="str">
        <f t="shared" si="283"/>
        <v xml:space="preserve"> </v>
      </c>
      <c r="AS291" s="225" t="str">
        <f t="shared" si="284"/>
        <v/>
      </c>
      <c r="AT291" s="223" t="str">
        <f>IFERROR(IF(AI291="Impacto",(X291-(+X291*AL291)),IF(AI291="Probabilidad",X291,"")),"")</f>
        <v/>
      </c>
      <c r="AU291" s="226" t="str">
        <f t="shared" si="285"/>
        <v/>
      </c>
      <c r="AV291" s="273" t="s">
        <v>326</v>
      </c>
      <c r="AW291" s="275" t="str">
        <f>IF(ISBLANK(AA291), " ", AA291)</f>
        <v>Mayor</v>
      </c>
      <c r="AX291" s="274" t="str">
        <f t="shared" ref="AX291" si="290">IF(AND(AV291="Rara Vez",AW291="Insignificante"),("BAJA"),IF(AND(AV291="Rara Vez",AW291="Menor"),("BAJA"),IF(AND(AV291="Rara Vez",AW291="Moderado"),("MODERADA"),IF(AND(AV291="Rara Vez",AW291="Mayor"),("ALTA"),IF(AND(AV291="Improbable",AW291="Insignificante"),("BAJA"),IF(AND(AV291="Improbable",AW291="Menor"),("BAJA"),IF(AND(AV291="Improbable",AW291="Moderado"),("MODERADA"),IF(AND(AV291="Improbable",AW291="Mayor"),("ALTA"),IF(AND(AV291="Posible",AW291="Insignificante"),("BAJA"),IF(AND(AV291="Posible",AW291="Menor"),("MODERADA"),IF(AND(AV291="Posible",AW291="Moderado"),("ALTA"),IF(AND(AV291="Posible",AW291="Mayor"),("EXTREMA"),IF(AND(AV291="Probable",AW291="Insignificante"),("MODERADA"),IF(AND(AV291="Probable",AW291="Menor"),("ALTA"),IF(AND(AV291="Probable",AW291="Moderado"),("ALTA"),IF(AND(AV291="Probable",AW291="Mayor"),("EXTREMA"),IF(AND(AV291="Casi Seguro",AW291="Insignificante"),("ALTA"),IF(AND(AV291="Casi Seguro",AW291="Menor"),("ALTA"),IF(AND(AV291="Casi Seguro",AW291="Moderado"),("EXTREMA"),IF(AND(AV291="Casi Seguro",AW291="Mayor"),("EXTREMA"),IF(AW291="Catastrófico","EXTREMA","VALORAR")))))))))))))))))))))</f>
        <v>ALTA</v>
      </c>
      <c r="AY291" s="261" t="s">
        <v>315</v>
      </c>
      <c r="AZ291" s="228"/>
      <c r="BA291" s="229"/>
      <c r="BB291" s="216"/>
      <c r="BC291" s="216"/>
      <c r="BD291" s="230"/>
      <c r="BE291" s="230"/>
      <c r="BF291" s="230"/>
      <c r="BG291" s="227"/>
      <c r="BH291" s="276"/>
      <c r="BI291" s="216"/>
      <c r="BJ291" s="216"/>
      <c r="BK291" s="216"/>
      <c r="BL291" s="216"/>
      <c r="BM291" s="216"/>
      <c r="BN291" s="216"/>
      <c r="BO291" s="216"/>
      <c r="BP291" s="216"/>
      <c r="BQ291" s="216"/>
      <c r="BR291" s="216"/>
      <c r="BS291" s="216"/>
      <c r="BT291" s="216"/>
      <c r="BU291" s="216"/>
      <c r="BV291" s="216"/>
      <c r="BW291" s="216"/>
      <c r="BX291" s="216"/>
      <c r="BY291" s="216"/>
      <c r="BZ291" s="216"/>
      <c r="CA291" s="216"/>
      <c r="CB291" s="216"/>
      <c r="CC291" s="216"/>
      <c r="CD291" s="216"/>
      <c r="CE291" s="216"/>
      <c r="CF291" s="216"/>
      <c r="CG291" s="216"/>
      <c r="CH291" s="216"/>
      <c r="CI291" s="216"/>
      <c r="CJ291" s="216"/>
      <c r="CK291" s="216"/>
      <c r="CL291" s="216"/>
    </row>
    <row r="292" spans="1:90" s="231" customFormat="1" ht="141.5" customHeight="1">
      <c r="A292" s="262"/>
      <c r="B292" s="300"/>
      <c r="C292" s="278"/>
      <c r="D292" s="278"/>
      <c r="E292" s="278"/>
      <c r="F292" s="278"/>
      <c r="G292" s="279"/>
      <c r="H292" s="276"/>
      <c r="I292" s="276"/>
      <c r="J292" s="276"/>
      <c r="K292" s="276"/>
      <c r="L292" s="276"/>
      <c r="M292" s="276"/>
      <c r="N292" s="276"/>
      <c r="O292" s="266"/>
      <c r="P292" s="266"/>
      <c r="Q292" s="266"/>
      <c r="R292" s="266"/>
      <c r="S292" s="267"/>
      <c r="T292" s="268"/>
      <c r="U292" s="269"/>
      <c r="V292" s="270"/>
      <c r="W292" s="271"/>
      <c r="X292" s="268"/>
      <c r="Y292" s="272"/>
      <c r="Z292" s="273"/>
      <c r="AA292" s="273"/>
      <c r="AB292" s="274"/>
      <c r="AC292" s="217">
        <v>2</v>
      </c>
      <c r="AD292" s="218"/>
      <c r="AE292" s="219" t="s">
        <v>1351</v>
      </c>
      <c r="AF292" s="219" t="s">
        <v>1353</v>
      </c>
      <c r="AG292" s="219" t="s">
        <v>1215</v>
      </c>
      <c r="AH292" s="219"/>
      <c r="AI292" s="220" t="str">
        <f t="shared" si="281"/>
        <v>Probabilidad</v>
      </c>
      <c r="AJ292" s="221" t="s">
        <v>292</v>
      </c>
      <c r="AK292" s="221" t="s">
        <v>297</v>
      </c>
      <c r="AL292" s="222" t="str">
        <f t="shared" si="282"/>
        <v>40%</v>
      </c>
      <c r="AM292" s="221" t="s">
        <v>301</v>
      </c>
      <c r="AN292" s="221" t="s">
        <v>305</v>
      </c>
      <c r="AO292" s="221" t="s">
        <v>308</v>
      </c>
      <c r="AP292" s="223" t="str">
        <f>IF(ISBLANK(AA291),(IFERROR(IF(AND(AI291="Probabilidad",AI292="Probabilidad"),(AR291-(+AR291*AL292)),IF(AI292="Probabilidad",(T291-(+T291*AL292)),IF(AI292="Impacto",AR291,""))),""))," ")</f>
        <v xml:space="preserve"> </v>
      </c>
      <c r="AQ292" s="224" t="str">
        <f>IF(ISBLANK(AA291),(IFERROR(IF(AP292="","",IF(AP292&lt;=0.2,"Muy Baja",IF(AP292&lt;=0.4,"Baja",IF(AP292&lt;=0.6,"Media",IF(AP292&lt;=0.8,"Alta","Muy Alta"))))),""))," ")</f>
        <v xml:space="preserve"> </v>
      </c>
      <c r="AR292" s="223" t="str">
        <f t="shared" si="283"/>
        <v xml:space="preserve"> </v>
      </c>
      <c r="AS292" s="225" t="str">
        <f t="shared" si="284"/>
        <v/>
      </c>
      <c r="AT292" s="223" t="str">
        <f>IFERROR(IF(AND(AI291="Impacto",AI292="Impacto"),(AT291-(+AT291*AL292)),IF(AI292="Impacto",(X291-(+X291*AL292)),IF(AI292="Probabilidad",AT291,""))),"")</f>
        <v/>
      </c>
      <c r="AU292" s="226" t="str">
        <f t="shared" si="285"/>
        <v/>
      </c>
      <c r="AV292" s="273"/>
      <c r="AW292" s="275"/>
      <c r="AX292" s="274"/>
      <c r="AY292" s="261"/>
      <c r="AZ292" s="228"/>
      <c r="BA292" s="229"/>
      <c r="BB292" s="216"/>
      <c r="BC292" s="216"/>
      <c r="BD292" s="230"/>
      <c r="BE292" s="230"/>
      <c r="BF292" s="230"/>
      <c r="BG292" s="227"/>
      <c r="BH292" s="276"/>
      <c r="BI292" s="216"/>
      <c r="BJ292" s="216"/>
      <c r="BK292" s="216"/>
      <c r="BL292" s="216"/>
      <c r="BM292" s="216"/>
      <c r="BN292" s="216"/>
      <c r="BO292" s="216"/>
      <c r="BP292" s="216"/>
      <c r="BQ292" s="216"/>
      <c r="BR292" s="216"/>
      <c r="BS292" s="216"/>
      <c r="BT292" s="216"/>
      <c r="BU292" s="216"/>
      <c r="BV292" s="216"/>
      <c r="BW292" s="216"/>
      <c r="BX292" s="216"/>
      <c r="BY292" s="216"/>
      <c r="BZ292" s="216"/>
      <c r="CA292" s="216"/>
      <c r="CB292" s="216"/>
      <c r="CC292" s="216"/>
      <c r="CD292" s="216"/>
      <c r="CE292" s="216"/>
      <c r="CF292" s="216"/>
      <c r="CG292" s="216"/>
      <c r="CH292" s="216"/>
      <c r="CI292" s="216"/>
      <c r="CJ292" s="216"/>
      <c r="CK292" s="216"/>
      <c r="CL292" s="216"/>
    </row>
    <row r="293" spans="1:90" s="231" customFormat="1" ht="111" customHeight="1">
      <c r="A293" s="262"/>
      <c r="B293" s="300"/>
      <c r="C293" s="278"/>
      <c r="D293" s="278"/>
      <c r="E293" s="278"/>
      <c r="F293" s="278"/>
      <c r="G293" s="279"/>
      <c r="H293" s="276"/>
      <c r="I293" s="276"/>
      <c r="J293" s="276"/>
      <c r="K293" s="276"/>
      <c r="L293" s="276"/>
      <c r="M293" s="276"/>
      <c r="N293" s="276"/>
      <c r="O293" s="266"/>
      <c r="P293" s="266"/>
      <c r="Q293" s="266"/>
      <c r="R293" s="266"/>
      <c r="S293" s="267"/>
      <c r="T293" s="268"/>
      <c r="U293" s="269"/>
      <c r="V293" s="270"/>
      <c r="W293" s="271"/>
      <c r="X293" s="268"/>
      <c r="Y293" s="272"/>
      <c r="Z293" s="273"/>
      <c r="AA293" s="273"/>
      <c r="AB293" s="274"/>
      <c r="AC293" s="217">
        <v>3</v>
      </c>
      <c r="AD293" s="218"/>
      <c r="AE293" s="219" t="s">
        <v>1352</v>
      </c>
      <c r="AF293" s="219" t="s">
        <v>1354</v>
      </c>
      <c r="AG293" s="219" t="s">
        <v>1215</v>
      </c>
      <c r="AH293" s="219"/>
      <c r="AI293" s="220" t="str">
        <f t="shared" si="281"/>
        <v>Probabilidad</v>
      </c>
      <c r="AJ293" s="221" t="s">
        <v>292</v>
      </c>
      <c r="AK293" s="221" t="s">
        <v>297</v>
      </c>
      <c r="AL293" s="222" t="str">
        <f t="shared" si="282"/>
        <v>40%</v>
      </c>
      <c r="AM293" s="221" t="s">
        <v>301</v>
      </c>
      <c r="AN293" s="221" t="s">
        <v>305</v>
      </c>
      <c r="AO293" s="221" t="s">
        <v>308</v>
      </c>
      <c r="AP293" s="223" t="str">
        <f>IF(ISBLANK(AA291),(IFERROR(IF(AND(AI292="Probabilidad",AI293="Probabilidad"),(AR292-(+AR292*AL293)),IF(AND(AI292="Impacto",AI293="Probabilidad"),(AR291-(+AR291*AL293)),IF(AI293="Impacto",AR292,""))),""))," ")</f>
        <v xml:space="preserve"> </v>
      </c>
      <c r="AQ293" s="224" t="str">
        <f>IF(ISBLANK(AA291),(IFERROR(IF(AP293="","",IF(AP293&lt;=0.2,"Muy Baja",IF(AP293&lt;=0.4,"Baja",IF(AP293&lt;=0.6,"Media",IF(AP293&lt;=0.8,"Alta","Muy Alta"))))),""))," ")</f>
        <v xml:space="preserve"> </v>
      </c>
      <c r="AR293" s="223" t="str">
        <f t="shared" si="283"/>
        <v xml:space="preserve"> </v>
      </c>
      <c r="AS293" s="225" t="str">
        <f t="shared" si="284"/>
        <v/>
      </c>
      <c r="AT293" s="223" t="str">
        <f>IFERROR(IF(AND(AI292="Impacto",AI293="Impacto"),(AT292-(+AT292*AL293)),IF(AND(AI292="Probabilidad",AI293="Impacto"),(AT291-(+AT291*AL293)),IF(AI293="Probabilidad",AT292,""))),"")</f>
        <v/>
      </c>
      <c r="AU293" s="226" t="str">
        <f t="shared" si="285"/>
        <v/>
      </c>
      <c r="AV293" s="273"/>
      <c r="AW293" s="275"/>
      <c r="AX293" s="274"/>
      <c r="AY293" s="261"/>
      <c r="AZ293" s="228"/>
      <c r="BA293" s="229"/>
      <c r="BB293" s="216"/>
      <c r="BC293" s="216"/>
      <c r="BD293" s="230"/>
      <c r="BE293" s="230"/>
      <c r="BF293" s="230"/>
      <c r="BG293" s="227"/>
      <c r="BH293" s="276"/>
      <c r="BI293" s="216"/>
      <c r="BJ293" s="216"/>
      <c r="BK293" s="216"/>
      <c r="BL293" s="216"/>
      <c r="BM293" s="216"/>
      <c r="BN293" s="216"/>
      <c r="BO293" s="216"/>
      <c r="BP293" s="216"/>
      <c r="BQ293" s="216"/>
      <c r="BR293" s="216"/>
      <c r="BS293" s="216"/>
      <c r="BT293" s="216"/>
      <c r="BU293" s="216"/>
      <c r="BV293" s="216"/>
      <c r="BW293" s="216"/>
      <c r="BX293" s="216"/>
      <c r="BY293" s="216"/>
      <c r="BZ293" s="216"/>
      <c r="CA293" s="216"/>
      <c r="CB293" s="216"/>
      <c r="CC293" s="216"/>
      <c r="CD293" s="216"/>
      <c r="CE293" s="216"/>
      <c r="CF293" s="216"/>
      <c r="CG293" s="216"/>
      <c r="CH293" s="216"/>
      <c r="CI293" s="216"/>
      <c r="CJ293" s="216"/>
      <c r="CK293" s="216"/>
      <c r="CL293" s="216"/>
    </row>
    <row r="294" spans="1:90" s="231" customFormat="1" ht="14.5" customHeight="1">
      <c r="A294" s="262"/>
      <c r="B294" s="300"/>
      <c r="C294" s="278"/>
      <c r="D294" s="278"/>
      <c r="E294" s="278"/>
      <c r="F294" s="278"/>
      <c r="G294" s="279"/>
      <c r="H294" s="276"/>
      <c r="I294" s="276"/>
      <c r="J294" s="276"/>
      <c r="K294" s="276"/>
      <c r="L294" s="276"/>
      <c r="M294" s="276"/>
      <c r="N294" s="276"/>
      <c r="O294" s="266"/>
      <c r="P294" s="266"/>
      <c r="Q294" s="266"/>
      <c r="R294" s="266"/>
      <c r="S294" s="267"/>
      <c r="T294" s="268"/>
      <c r="U294" s="269"/>
      <c r="V294" s="270"/>
      <c r="W294" s="271"/>
      <c r="X294" s="268"/>
      <c r="Y294" s="272"/>
      <c r="Z294" s="273"/>
      <c r="AA294" s="273"/>
      <c r="AB294" s="274"/>
      <c r="AC294" s="217">
        <v>4</v>
      </c>
      <c r="AD294" s="218"/>
      <c r="AE294" s="219"/>
      <c r="AF294" s="219"/>
      <c r="AG294" s="219"/>
      <c r="AH294" s="219"/>
      <c r="AI294" s="220" t="str">
        <f t="shared" si="281"/>
        <v/>
      </c>
      <c r="AJ294" s="221"/>
      <c r="AK294" s="221"/>
      <c r="AL294" s="222" t="str">
        <f t="shared" si="282"/>
        <v/>
      </c>
      <c r="AM294" s="221"/>
      <c r="AN294" s="221"/>
      <c r="AO294" s="221"/>
      <c r="AP294" s="223" t="str">
        <f>IF(ISBLANK(AA291),(IFERROR(IF(AND(AI293="Probabilidad",AI294="Probabilidad"),(AR293-(+AR293*AL294)),IF(AND(AI293="Impacto",AI294="Probabilidad"),(AR292-(+AR292*AL294)),IF(AI294="Impacto",AR293,""))),""))," ")</f>
        <v xml:space="preserve"> </v>
      </c>
      <c r="AQ294" s="224" t="str">
        <f>IF(ISBLANK(AA291),(IFERROR(IF(AP294="","",IF(AP294&lt;=0.2,"Muy Baja",IF(AP294&lt;=0.4,"Baja",IF(AP294&lt;=0.6,"Media",IF(AP294&lt;=0.8,"Alta","Muy Alta"))))),""))," ")</f>
        <v xml:space="preserve"> </v>
      </c>
      <c r="AR294" s="223" t="str">
        <f t="shared" si="283"/>
        <v xml:space="preserve"> </v>
      </c>
      <c r="AS294" s="225" t="str">
        <f t="shared" si="284"/>
        <v/>
      </c>
      <c r="AT294" s="223" t="str">
        <f>IFERROR(IF(AND(AI293="Impacto",AI294="Impacto"),(AT293-(+AT293*AL294)),IF(AND(AI293="Probabilidad",AI294="Impacto"),(AT292-(+AT292*AL294)),IF(AI294="Probabilidad",AT293,""))),"")</f>
        <v/>
      </c>
      <c r="AU294" s="226" t="str">
        <f t="shared" si="285"/>
        <v/>
      </c>
      <c r="AV294" s="273"/>
      <c r="AW294" s="275"/>
      <c r="AX294" s="274"/>
      <c r="AY294" s="261"/>
      <c r="AZ294" s="228"/>
      <c r="BA294" s="229"/>
      <c r="BB294" s="216"/>
      <c r="BC294" s="216"/>
      <c r="BD294" s="230"/>
      <c r="BE294" s="230"/>
      <c r="BF294" s="230"/>
      <c r="BG294" s="227"/>
      <c r="BH294" s="276"/>
      <c r="BI294" s="216"/>
      <c r="BJ294" s="216"/>
      <c r="BK294" s="216"/>
      <c r="BL294" s="216"/>
      <c r="BM294" s="216"/>
      <c r="BN294" s="216"/>
      <c r="BO294" s="216"/>
      <c r="BP294" s="216"/>
      <c r="BQ294" s="216"/>
      <c r="BR294" s="216"/>
      <c r="BS294" s="216"/>
      <c r="BT294" s="216"/>
      <c r="BU294" s="216"/>
      <c r="BV294" s="216"/>
      <c r="BW294" s="216"/>
      <c r="BX294" s="216"/>
      <c r="BY294" s="216"/>
      <c r="BZ294" s="216"/>
      <c r="CA294" s="216"/>
      <c r="CB294" s="216"/>
      <c r="CC294" s="216"/>
      <c r="CD294" s="216"/>
      <c r="CE294" s="216"/>
      <c r="CF294" s="216"/>
      <c r="CG294" s="216"/>
      <c r="CH294" s="216"/>
      <c r="CI294" s="216"/>
      <c r="CJ294" s="216"/>
      <c r="CK294" s="216"/>
      <c r="CL294" s="216"/>
    </row>
    <row r="295" spans="1:90" s="231" customFormat="1" ht="14.5" customHeight="1">
      <c r="A295" s="262"/>
      <c r="B295" s="300"/>
      <c r="C295" s="278"/>
      <c r="D295" s="278"/>
      <c r="E295" s="278"/>
      <c r="F295" s="278"/>
      <c r="G295" s="279"/>
      <c r="H295" s="276"/>
      <c r="I295" s="276"/>
      <c r="J295" s="276"/>
      <c r="K295" s="276"/>
      <c r="L295" s="276"/>
      <c r="M295" s="276"/>
      <c r="N295" s="276"/>
      <c r="O295" s="266"/>
      <c r="P295" s="266"/>
      <c r="Q295" s="266"/>
      <c r="R295" s="266"/>
      <c r="S295" s="267"/>
      <c r="T295" s="268"/>
      <c r="U295" s="269"/>
      <c r="V295" s="270"/>
      <c r="W295" s="271"/>
      <c r="X295" s="268"/>
      <c r="Y295" s="272"/>
      <c r="Z295" s="273"/>
      <c r="AA295" s="273"/>
      <c r="AB295" s="274"/>
      <c r="AC295" s="217">
        <v>5</v>
      </c>
      <c r="AD295" s="218"/>
      <c r="AE295" s="219"/>
      <c r="AF295" s="219"/>
      <c r="AG295" s="219"/>
      <c r="AH295" s="219"/>
      <c r="AI295" s="220" t="str">
        <f t="shared" si="281"/>
        <v/>
      </c>
      <c r="AJ295" s="221"/>
      <c r="AK295" s="221"/>
      <c r="AL295" s="222" t="str">
        <f t="shared" si="282"/>
        <v/>
      </c>
      <c r="AM295" s="221"/>
      <c r="AN295" s="221"/>
      <c r="AO295" s="221"/>
      <c r="AP295" s="223" t="str">
        <f>IF(ISBLANK(AA291),(IFERROR(IF(AND(AI294="Probabilidad",AI295="Probabilidad"),(AR294-(+AR294*AL295)),IF(AND(AI294="Impacto",AI295="Probabilidad"),(AR293-(+AR293*AL295)),IF(AI295="Impacto",AR294,""))),""))," ")</f>
        <v xml:space="preserve"> </v>
      </c>
      <c r="AQ295" s="224" t="str">
        <f>IF(ISBLANK(AA291),(IFERROR(IF(AP295="","",IF(AP295&lt;=0.2,"Muy Baja",IF(AP295&lt;=0.4,"Baja",IF(AP295&lt;=0.6,"Media",IF(AP295&lt;=0.8,"Alta","Muy Alta"))))),""))," ")</f>
        <v xml:space="preserve"> </v>
      </c>
      <c r="AR295" s="223" t="str">
        <f t="shared" si="283"/>
        <v xml:space="preserve"> </v>
      </c>
      <c r="AS295" s="225" t="str">
        <f t="shared" si="284"/>
        <v/>
      </c>
      <c r="AT295" s="223" t="str">
        <f>IFERROR(IF(AND(AI294="Impacto",AI295="Impacto"),(AT294-(+AT294*AL295)),IF(AND(AI294="Probabilidad",AI295="Impacto"),(AT293-(+AT293*AL295)),IF(AI295="Probabilidad",AT294,""))),"")</f>
        <v/>
      </c>
      <c r="AU295" s="226" t="str">
        <f t="shared" si="285"/>
        <v/>
      </c>
      <c r="AV295" s="273"/>
      <c r="AW295" s="275"/>
      <c r="AX295" s="274"/>
      <c r="AY295" s="261"/>
      <c r="AZ295" s="228"/>
      <c r="BA295" s="229"/>
      <c r="BB295" s="216"/>
      <c r="BC295" s="216"/>
      <c r="BD295" s="230"/>
      <c r="BE295" s="230"/>
      <c r="BF295" s="230"/>
      <c r="BG295" s="227"/>
      <c r="BH295" s="276"/>
      <c r="BI295" s="216"/>
      <c r="BJ295" s="216"/>
      <c r="BK295" s="216"/>
      <c r="BL295" s="216"/>
      <c r="BM295" s="216"/>
      <c r="BN295" s="216"/>
      <c r="BO295" s="216"/>
      <c r="BP295" s="216"/>
      <c r="BQ295" s="216"/>
      <c r="BR295" s="216"/>
      <c r="BS295" s="216"/>
      <c r="BT295" s="216"/>
      <c r="BU295" s="216"/>
      <c r="BV295" s="216"/>
      <c r="BW295" s="216"/>
      <c r="BX295" s="216"/>
      <c r="BY295" s="216"/>
      <c r="BZ295" s="216"/>
      <c r="CA295" s="216"/>
      <c r="CB295" s="216"/>
      <c r="CC295" s="216"/>
      <c r="CD295" s="216"/>
      <c r="CE295" s="216"/>
      <c r="CF295" s="216"/>
      <c r="CG295" s="216"/>
      <c r="CH295" s="216"/>
      <c r="CI295" s="216"/>
      <c r="CJ295" s="216"/>
      <c r="CK295" s="216"/>
      <c r="CL295" s="216"/>
    </row>
    <row r="296" spans="1:90" s="231" customFormat="1" ht="14.5" customHeight="1">
      <c r="A296" s="262"/>
      <c r="B296" s="300"/>
      <c r="C296" s="278"/>
      <c r="D296" s="278"/>
      <c r="E296" s="278"/>
      <c r="F296" s="278"/>
      <c r="G296" s="279"/>
      <c r="H296" s="276"/>
      <c r="I296" s="276"/>
      <c r="J296" s="276"/>
      <c r="K296" s="276"/>
      <c r="L296" s="276"/>
      <c r="M296" s="276"/>
      <c r="N296" s="276"/>
      <c r="O296" s="266"/>
      <c r="P296" s="266"/>
      <c r="Q296" s="266"/>
      <c r="R296" s="266"/>
      <c r="S296" s="267"/>
      <c r="T296" s="268"/>
      <c r="U296" s="269"/>
      <c r="V296" s="270"/>
      <c r="W296" s="271"/>
      <c r="X296" s="268"/>
      <c r="Y296" s="272"/>
      <c r="Z296" s="273"/>
      <c r="AA296" s="273"/>
      <c r="AB296" s="274"/>
      <c r="AC296" s="217">
        <v>6</v>
      </c>
      <c r="AD296" s="218"/>
      <c r="AE296" s="219"/>
      <c r="AF296" s="219"/>
      <c r="AG296" s="219"/>
      <c r="AH296" s="219"/>
      <c r="AI296" s="220" t="str">
        <f t="shared" si="281"/>
        <v/>
      </c>
      <c r="AJ296" s="221"/>
      <c r="AK296" s="221"/>
      <c r="AL296" s="222" t="str">
        <f t="shared" si="282"/>
        <v/>
      </c>
      <c r="AM296" s="221"/>
      <c r="AN296" s="221"/>
      <c r="AO296" s="221"/>
      <c r="AP296" s="223" t="str">
        <f>IF(ISBLANK(AA291),(IFERROR(IF(AND(AI294="Probabilidad",AI296="Probabilidad"),(AR294-(+AR294*AL296)),IF(AND(AI294="Impacto",AI296="Probabilidad"),(AR293-(+AR293*AL296)),IF(AI296="Impacto",AR294,""))),""))," ")</f>
        <v xml:space="preserve"> </v>
      </c>
      <c r="AQ296" s="224" t="str">
        <f>IF(ISBLANK(AA291),(IFERROR(IF(AP296="","",IF(AP296&lt;=0.2,"Muy Baja",IF(AP296&lt;=0.4,"Baja",IF(AP296&lt;=0.6,"Media",IF(AP296&lt;=0.8,"Alta","Muy Alta"))))),"")), " ")</f>
        <v xml:space="preserve"> </v>
      </c>
      <c r="AR296" s="223" t="str">
        <f t="shared" si="283"/>
        <v xml:space="preserve"> </v>
      </c>
      <c r="AS296" s="225" t="str">
        <f t="shared" si="284"/>
        <v/>
      </c>
      <c r="AT296" s="223" t="str">
        <f>IFERROR(IF(AND(AI295="Impacto",AI296="Impacto"),(AT294-(+AT295*AL296)),IF(AND(AI294="Probabilidad",AI296="Impacto"),(AT293-(+AT293*AL296)),IF(AI296="Probabilidad",AT294,""))),"")</f>
        <v/>
      </c>
      <c r="AU296" s="226" t="str">
        <f t="shared" si="285"/>
        <v/>
      </c>
      <c r="AV296" s="273"/>
      <c r="AW296" s="275"/>
      <c r="AX296" s="274"/>
      <c r="AY296" s="261"/>
      <c r="AZ296" s="228"/>
      <c r="BA296" s="229"/>
      <c r="BB296" s="216"/>
      <c r="BC296" s="216"/>
      <c r="BD296" s="230"/>
      <c r="BE296" s="230"/>
      <c r="BF296" s="230"/>
      <c r="BG296" s="227"/>
      <c r="BH296" s="276"/>
      <c r="BI296" s="216"/>
      <c r="BJ296" s="216"/>
      <c r="BK296" s="216"/>
      <c r="BL296" s="216"/>
      <c r="BM296" s="216"/>
      <c r="BN296" s="216"/>
      <c r="BO296" s="216"/>
      <c r="BP296" s="216"/>
      <c r="BQ296" s="216"/>
      <c r="BR296" s="216"/>
      <c r="BS296" s="216"/>
      <c r="BT296" s="216"/>
      <c r="BU296" s="216"/>
      <c r="BV296" s="216"/>
      <c r="BW296" s="216"/>
      <c r="BX296" s="216"/>
      <c r="BY296" s="216"/>
      <c r="BZ296" s="216"/>
      <c r="CA296" s="216"/>
      <c r="CB296" s="216"/>
      <c r="CC296" s="216"/>
      <c r="CD296" s="216"/>
      <c r="CE296" s="216"/>
      <c r="CF296" s="216"/>
      <c r="CG296" s="216"/>
      <c r="CH296" s="216"/>
      <c r="CI296" s="216"/>
      <c r="CJ296" s="216"/>
      <c r="CK296" s="216"/>
      <c r="CL296" s="216"/>
    </row>
    <row r="297" spans="1:90" s="231" customFormat="1" ht="80" customHeight="1">
      <c r="A297" s="262">
        <v>49</v>
      </c>
      <c r="B297" s="300" t="s">
        <v>1076</v>
      </c>
      <c r="C297" s="278" t="s">
        <v>1077</v>
      </c>
      <c r="D297" s="278"/>
      <c r="E297" s="278"/>
      <c r="F297" s="278" t="s">
        <v>1487</v>
      </c>
      <c r="G297" s="279" t="str">
        <f t="shared" si="228"/>
        <v>Posibilidad de verificar y evaluar las ofertas de manera subjetiva o errónea, con el fin de favorecer a un oferente en particular.</v>
      </c>
      <c r="H297" s="276" t="s">
        <v>1097</v>
      </c>
      <c r="I297" s="276"/>
      <c r="J297" s="276" t="s">
        <v>1340</v>
      </c>
      <c r="K297" s="276" t="s">
        <v>1342</v>
      </c>
      <c r="L297" s="276" t="s">
        <v>1406</v>
      </c>
      <c r="M297" s="276" t="s">
        <v>227</v>
      </c>
      <c r="N297" s="276"/>
      <c r="O297" s="266"/>
      <c r="P297" s="266"/>
      <c r="Q297" s="266"/>
      <c r="R297" s="266"/>
      <c r="S297" s="267" t="str">
        <f t="shared" ref="S297" si="291">IF(ISBLANK(Z297),(IF(N297&lt;=0,"",IF(N297&lt;=2,"Muy Baja",IF(N297&lt;=24,"Baja",IF(N297&lt;=500,"Media",IF(N297&lt;=5000,"Alta","Muy Alta"))))))," ")</f>
        <v xml:space="preserve"> </v>
      </c>
      <c r="T297" s="268" t="str">
        <f t="shared" ref="T297" si="292">IF(ISBLANK(Z297),(IF(S297="","",IF(S297="Muy Baja",20%,IF(S297="Baja",40%,IF(S297="Media",60%,IF(S297="Alta",80%,IF(S297="Muy Alta",100%,0)))))))," ")</f>
        <v xml:space="preserve"> </v>
      </c>
      <c r="U297" s="269"/>
      <c r="V297" s="270" t="str">
        <f>IF(U297&gt;0,IF(NOT(ISERROR(MATCH(U297,'Listados Datos'!$N$3:$N$4,0))),'Listados Datos'!$N$6&amp;"Por favor no seleccionar este criterios de impacto (Afectación Económica o presupuestal y/o Pérdida Reputacional)",'Listados Datos'!$N$7),"")</f>
        <v/>
      </c>
      <c r="W297" s="271" t="str">
        <f>IF(OR(U297='Listados Datos'!$R$3,U297='Listados Datos'!$S$3),"Leve",IF(OR(U297='Listados Datos'!$R$4,U297='Listados Datos'!$S$4),"Menor",IF(OR(U297='Listados Datos'!$R$5,U297='Listados Datos'!$S$5),"Moderado",IF(OR(U297='Listados Datos'!$R$6,U297='Listados Datos'!$S$6),"Mayor",IF(OR(U297='Listados Datos'!$R$7,U297='Listados Datos'!$S$7),"Catastrófico","")))))</f>
        <v/>
      </c>
      <c r="X297" s="268" t="str">
        <f>IF(W297="","",IF(W297="Leve",20%,IF(W297="Menor",40%,IF(W297="Moderado",60%,IF(W297="Mayor",80%,IF(W297="Catastrófico",100%,0))))))</f>
        <v/>
      </c>
      <c r="Y297" s="272" t="str">
        <f>IF(OR(AND(S297="Muy Baja",W297="Leve"),AND(S297="Muy Baja",W297="Menor"),AND(S297="Baja",W297="Leve")),"Bajo",IF(OR(AND(S297="Muy baja",W297="Moderado"),AND(S297="Baja",W297="Menor"),AND(S297="Baja",W297="Moderado"),AND(S297="Media",W297="Leve"),AND(S297="Media",W297="Menor"),AND(S297="Media",W297="Moderado"),AND(S297="Alta",W297="Leve"),AND(S297="Alta",W297="Menor")),"Moderado",IF(OR(AND(S297="Muy Baja",W297="Mayor"),AND(S297="Baja",W297="Mayor"),AND(S297="Media",W297="Mayor"),AND(S297="Alta",W297="Moderado"),AND(S297="Alta",W297="Mayor"),AND(S297="Muy Alta",W297="Leve"),AND(S297="Muy Alta",W297="Menor"),AND(S297="Muy Alta",W297="Moderado"),AND(S297="Muy Alta",W297="Mayor")),"Alto",IF(OR(AND(S297="Muy Baja",W297="Catastrófico"),AND(S297="Baja",W297="Catastrófico"),AND(S297="Media",W297="Catastrófico"),AND(S297="Alta",W297="Catastrófico"),AND(S297="Muy Alta",W297="Catastrófico")),"Extremo",""))))</f>
        <v/>
      </c>
      <c r="Z297" s="273" t="s">
        <v>327</v>
      </c>
      <c r="AA297" s="273" t="s">
        <v>11</v>
      </c>
      <c r="AB297" s="274" t="str">
        <f t="shared" ref="AB297" si="293">IF(AND(Z297="Rara Vez",AA297="Insignificante"),("BAJA"),IF(AND(Z297="Rara Vez",AA297="Menor"),("BAJA"),IF(AND(Z297="Rara Vez",AA297="Moderado"),("MODERADA"),IF(AND(Z297="Rara Vez",AA297="Mayor"),("ALTA"),IF(AND(Z297="Improbable",AA297="Insignificante"),("BAJA"),IF(AND(Z297="Improbable",AA297="Menor"),("BAJA"),IF(AND(Z297="Improbable",AA297="Moderado"),("MODERADA"),IF(AND(Z297="Improbable",AA297="Mayor"),("ALTA"),IF(AND(Z297="Posible",AA297="Insignificante"),("BAJA"),IF(AND(Z297="Posible",AA297="Menor"),("MODERADA"),IF(AND(Z297="Posible",AA297="Moderado"),("ALTA"),IF(AND(Z297="Posible",AA297="Mayor"),("EXTREMA"),IF(AND(Z297="Probable",AA297="Insignificante"),("MODERADA"),IF(AND(Z297="Probable",AA297="Menor"),("ALTA"),IF(AND(Z297="Probable",AA297="Moderado"),("ALTA"),IF(AND(Z297="Probable",AA297="Mayor"),("EXTREMA"),IF(AND(Z297="Casi Seguro",AA297="Insignificante"),("ALTA"),IF(AND(Z297="Casi Seguro",AA297="Menor"),("ALTA"),IF(AND(Z297="Casi Seguro",AA297="Moderado"),("EXTREMA"),IF(AND(Z297="Casi Seguro",AA297="Mayor"),("EXTREMA"),IF(AA297="Catastrófico","EXTREMA","VALORAR")))))))))))))))))))))</f>
        <v>ALTA</v>
      </c>
      <c r="AC297" s="217">
        <v>1</v>
      </c>
      <c r="AD297" s="218"/>
      <c r="AE297" s="219" t="s">
        <v>1349</v>
      </c>
      <c r="AF297" s="219" t="s">
        <v>1355</v>
      </c>
      <c r="AG297" s="219" t="s">
        <v>1215</v>
      </c>
      <c r="AH297" s="219"/>
      <c r="AI297" s="220" t="str">
        <f t="shared" si="281"/>
        <v>Probabilidad</v>
      </c>
      <c r="AJ297" s="221" t="s">
        <v>292</v>
      </c>
      <c r="AK297" s="221" t="s">
        <v>297</v>
      </c>
      <c r="AL297" s="222" t="str">
        <f t="shared" si="282"/>
        <v>40%</v>
      </c>
      <c r="AM297" s="221" t="s">
        <v>301</v>
      </c>
      <c r="AN297" s="221" t="s">
        <v>305</v>
      </c>
      <c r="AO297" s="221" t="s">
        <v>308</v>
      </c>
      <c r="AP297" s="223" t="str">
        <f>IF(ISBLANK(AA297),(IFERROR(IF(AI297="Probabilidad",(T297-(+T297*AL297)),IF(AI297="Impacto",T297,"")),""))," ")</f>
        <v xml:space="preserve"> </v>
      </c>
      <c r="AQ297" s="224" t="str">
        <f>IF(ISBLANK(AA297), (IFERROR(IF(AP297="","",IF(AP297&lt;=0.2,"Muy Baja",IF(AP297&lt;=0.4,"Baja",IF(AP297&lt;=0.6,"Media",IF(AP297&lt;=0.8,"Alta","Muy Alta"))))),""))," ")</f>
        <v xml:space="preserve"> </v>
      </c>
      <c r="AR297" s="223" t="str">
        <f t="shared" si="283"/>
        <v xml:space="preserve"> </v>
      </c>
      <c r="AS297" s="225" t="str">
        <f t="shared" si="284"/>
        <v/>
      </c>
      <c r="AT297" s="223" t="str">
        <f>IFERROR(IF(AI297="Impacto",(X297-(+X297*AL297)),IF(AI297="Probabilidad",X297,"")),"")</f>
        <v/>
      </c>
      <c r="AU297" s="226" t="str">
        <f t="shared" si="285"/>
        <v/>
      </c>
      <c r="AV297" s="273" t="s">
        <v>326</v>
      </c>
      <c r="AW297" s="275" t="str">
        <f>IF(ISBLANK(AA297), " ", AA297)</f>
        <v>Mayor</v>
      </c>
      <c r="AX297" s="274" t="str">
        <f t="shared" ref="AX297" si="294">IF(AND(AV297="Rara Vez",AW297="Insignificante"),("BAJA"),IF(AND(AV297="Rara Vez",AW297="Menor"),("BAJA"),IF(AND(AV297="Rara Vez",AW297="Moderado"),("MODERADA"),IF(AND(AV297="Rara Vez",AW297="Mayor"),("ALTA"),IF(AND(AV297="Improbable",AW297="Insignificante"),("BAJA"),IF(AND(AV297="Improbable",AW297="Menor"),("BAJA"),IF(AND(AV297="Improbable",AW297="Moderado"),("MODERADA"),IF(AND(AV297="Improbable",AW297="Mayor"),("ALTA"),IF(AND(AV297="Posible",AW297="Insignificante"),("BAJA"),IF(AND(AV297="Posible",AW297="Menor"),("MODERADA"),IF(AND(AV297="Posible",AW297="Moderado"),("ALTA"),IF(AND(AV297="Posible",AW297="Mayor"),("EXTREMA"),IF(AND(AV297="Probable",AW297="Insignificante"),("MODERADA"),IF(AND(AV297="Probable",AW297="Menor"),("ALTA"),IF(AND(AV297="Probable",AW297="Moderado"),("ALTA"),IF(AND(AV297="Probable",AW297="Mayor"),("EXTREMA"),IF(AND(AV297="Casi Seguro",AW297="Insignificante"),("ALTA"),IF(AND(AV297="Casi Seguro",AW297="Menor"),("ALTA"),IF(AND(AV297="Casi Seguro",AW297="Moderado"),("EXTREMA"),IF(AND(AV297="Casi Seguro",AW297="Mayor"),("EXTREMA"),IF(AW297="Catastrófico","EXTREMA","VALORAR")))))))))))))))))))))</f>
        <v>ALTA</v>
      </c>
      <c r="AY297" s="261" t="s">
        <v>315</v>
      </c>
      <c r="AZ297" s="228"/>
      <c r="BA297" s="229"/>
      <c r="BB297" s="216"/>
      <c r="BC297" s="216"/>
      <c r="BD297" s="230"/>
      <c r="BE297" s="230"/>
      <c r="BF297" s="230"/>
      <c r="BG297" s="227"/>
      <c r="BH297" s="276"/>
      <c r="BI297" s="216"/>
      <c r="BJ297" s="216"/>
      <c r="BK297" s="216"/>
      <c r="BL297" s="216"/>
      <c r="BM297" s="216"/>
      <c r="BN297" s="216"/>
      <c r="BO297" s="216"/>
      <c r="BP297" s="216"/>
      <c r="BQ297" s="216"/>
      <c r="BR297" s="216"/>
      <c r="BS297" s="216"/>
      <c r="BT297" s="216"/>
      <c r="BU297" s="216"/>
      <c r="BV297" s="216"/>
      <c r="BW297" s="216"/>
      <c r="BX297" s="216"/>
      <c r="BY297" s="216"/>
      <c r="BZ297" s="216"/>
      <c r="CA297" s="216"/>
      <c r="CB297" s="216"/>
      <c r="CC297" s="216"/>
      <c r="CD297" s="216"/>
      <c r="CE297" s="216"/>
      <c r="CF297" s="216"/>
      <c r="CG297" s="216"/>
      <c r="CH297" s="216"/>
      <c r="CI297" s="216"/>
      <c r="CJ297" s="216"/>
      <c r="CK297" s="216"/>
      <c r="CL297" s="216"/>
    </row>
    <row r="298" spans="1:90" s="231" customFormat="1" ht="14.5" customHeight="1">
      <c r="A298" s="262"/>
      <c r="B298" s="300"/>
      <c r="C298" s="278"/>
      <c r="D298" s="278"/>
      <c r="E298" s="278"/>
      <c r="F298" s="278"/>
      <c r="G298" s="279"/>
      <c r="H298" s="276"/>
      <c r="I298" s="276"/>
      <c r="J298" s="276"/>
      <c r="K298" s="276"/>
      <c r="L298" s="276"/>
      <c r="M298" s="276"/>
      <c r="N298" s="276"/>
      <c r="O298" s="266"/>
      <c r="P298" s="266"/>
      <c r="Q298" s="266"/>
      <c r="R298" s="266"/>
      <c r="S298" s="267"/>
      <c r="T298" s="268"/>
      <c r="U298" s="269"/>
      <c r="V298" s="270"/>
      <c r="W298" s="271"/>
      <c r="X298" s="268"/>
      <c r="Y298" s="272"/>
      <c r="Z298" s="273"/>
      <c r="AA298" s="273"/>
      <c r="AB298" s="274"/>
      <c r="AC298" s="217">
        <v>2</v>
      </c>
      <c r="AD298" s="218"/>
      <c r="AE298" s="219"/>
      <c r="AF298" s="219"/>
      <c r="AG298" s="219"/>
      <c r="AH298" s="219"/>
      <c r="AI298" s="220" t="str">
        <f t="shared" si="281"/>
        <v/>
      </c>
      <c r="AJ298" s="221"/>
      <c r="AK298" s="221"/>
      <c r="AL298" s="222" t="str">
        <f t="shared" si="282"/>
        <v/>
      </c>
      <c r="AM298" s="221"/>
      <c r="AN298" s="221"/>
      <c r="AO298" s="221"/>
      <c r="AP298" s="223" t="str">
        <f>IF(ISBLANK(AA297),(IFERROR(IF(AND(AI297="Probabilidad",AI298="Probabilidad"),(AR297-(+AR297*AL298)),IF(AI298="Probabilidad",(T297-(+T297*AL298)),IF(AI298="Impacto",AR297,""))),""))," ")</f>
        <v xml:space="preserve"> </v>
      </c>
      <c r="AQ298" s="224" t="str">
        <f>IF(ISBLANK(AA297),(IFERROR(IF(AP298="","",IF(AP298&lt;=0.2,"Muy Baja",IF(AP298&lt;=0.4,"Baja",IF(AP298&lt;=0.6,"Media",IF(AP298&lt;=0.8,"Alta","Muy Alta"))))),""))," ")</f>
        <v xml:space="preserve"> </v>
      </c>
      <c r="AR298" s="223" t="str">
        <f t="shared" si="283"/>
        <v xml:space="preserve"> </v>
      </c>
      <c r="AS298" s="225" t="str">
        <f t="shared" si="284"/>
        <v/>
      </c>
      <c r="AT298" s="223" t="str">
        <f>IFERROR(IF(AND(AI297="Impacto",AI298="Impacto"),(AT297-(+AT297*AL298)),IF(AI298="Impacto",(X297-(+X297*AL298)),IF(AI298="Probabilidad",AT297,""))),"")</f>
        <v/>
      </c>
      <c r="AU298" s="226" t="str">
        <f t="shared" si="285"/>
        <v/>
      </c>
      <c r="AV298" s="273"/>
      <c r="AW298" s="275"/>
      <c r="AX298" s="274"/>
      <c r="AY298" s="261"/>
      <c r="AZ298" s="228"/>
      <c r="BA298" s="229"/>
      <c r="BB298" s="216"/>
      <c r="BC298" s="216"/>
      <c r="BD298" s="230"/>
      <c r="BE298" s="230"/>
      <c r="BF298" s="230"/>
      <c r="BG298" s="227"/>
      <c r="BH298" s="276"/>
      <c r="BI298" s="216"/>
      <c r="BJ298" s="216"/>
      <c r="BK298" s="216"/>
      <c r="BL298" s="216"/>
      <c r="BM298" s="216"/>
      <c r="BN298" s="216"/>
      <c r="BO298" s="216"/>
      <c r="BP298" s="216"/>
      <c r="BQ298" s="216"/>
      <c r="BR298" s="216"/>
      <c r="BS298" s="216"/>
      <c r="BT298" s="216"/>
      <c r="BU298" s="216"/>
      <c r="BV298" s="216"/>
      <c r="BW298" s="216"/>
      <c r="BX298" s="216"/>
      <c r="BY298" s="216"/>
      <c r="BZ298" s="216"/>
      <c r="CA298" s="216"/>
      <c r="CB298" s="216"/>
      <c r="CC298" s="216"/>
      <c r="CD298" s="216"/>
      <c r="CE298" s="216"/>
      <c r="CF298" s="216"/>
      <c r="CG298" s="216"/>
      <c r="CH298" s="216"/>
      <c r="CI298" s="216"/>
      <c r="CJ298" s="216"/>
      <c r="CK298" s="216"/>
      <c r="CL298" s="216"/>
    </row>
    <row r="299" spans="1:90" s="231" customFormat="1" ht="14.5" customHeight="1">
      <c r="A299" s="262"/>
      <c r="B299" s="300"/>
      <c r="C299" s="278"/>
      <c r="D299" s="278"/>
      <c r="E299" s="278"/>
      <c r="F299" s="278"/>
      <c r="G299" s="279"/>
      <c r="H299" s="276"/>
      <c r="I299" s="276"/>
      <c r="J299" s="276"/>
      <c r="K299" s="276"/>
      <c r="L299" s="276"/>
      <c r="M299" s="276"/>
      <c r="N299" s="276"/>
      <c r="O299" s="266"/>
      <c r="P299" s="266"/>
      <c r="Q299" s="266"/>
      <c r="R299" s="266"/>
      <c r="S299" s="267"/>
      <c r="T299" s="268"/>
      <c r="U299" s="269"/>
      <c r="V299" s="270"/>
      <c r="W299" s="271"/>
      <c r="X299" s="268"/>
      <c r="Y299" s="272"/>
      <c r="Z299" s="273"/>
      <c r="AA299" s="273"/>
      <c r="AB299" s="274"/>
      <c r="AC299" s="217">
        <v>3</v>
      </c>
      <c r="AD299" s="218"/>
      <c r="AE299" s="219"/>
      <c r="AF299" s="219"/>
      <c r="AG299" s="219"/>
      <c r="AH299" s="219"/>
      <c r="AI299" s="220" t="str">
        <f t="shared" si="281"/>
        <v/>
      </c>
      <c r="AJ299" s="221"/>
      <c r="AK299" s="221"/>
      <c r="AL299" s="222" t="str">
        <f t="shared" si="282"/>
        <v/>
      </c>
      <c r="AM299" s="221"/>
      <c r="AN299" s="221"/>
      <c r="AO299" s="221"/>
      <c r="AP299" s="223" t="str">
        <f>IF(ISBLANK(AA297),(IFERROR(IF(AND(AI298="Probabilidad",AI299="Probabilidad"),(AR298-(+AR298*AL299)),IF(AND(AI298="Impacto",AI299="Probabilidad"),(AR297-(+AR297*AL299)),IF(AI299="Impacto",AR298,""))),""))," ")</f>
        <v xml:space="preserve"> </v>
      </c>
      <c r="AQ299" s="224" t="str">
        <f>IF(ISBLANK(AA297),(IFERROR(IF(AP299="","",IF(AP299&lt;=0.2,"Muy Baja",IF(AP299&lt;=0.4,"Baja",IF(AP299&lt;=0.6,"Media",IF(AP299&lt;=0.8,"Alta","Muy Alta"))))),""))," ")</f>
        <v xml:space="preserve"> </v>
      </c>
      <c r="AR299" s="223" t="str">
        <f t="shared" si="283"/>
        <v xml:space="preserve"> </v>
      </c>
      <c r="AS299" s="225" t="str">
        <f t="shared" si="284"/>
        <v/>
      </c>
      <c r="AT299" s="223" t="str">
        <f>IFERROR(IF(AND(AI298="Impacto",AI299="Impacto"),(AT298-(+AT298*AL299)),IF(AND(AI298="Probabilidad",AI299="Impacto"),(AT297-(+AT297*AL299)),IF(AI299="Probabilidad",AT298,""))),"")</f>
        <v/>
      </c>
      <c r="AU299" s="226" t="str">
        <f t="shared" si="285"/>
        <v/>
      </c>
      <c r="AV299" s="273"/>
      <c r="AW299" s="275"/>
      <c r="AX299" s="274"/>
      <c r="AY299" s="261"/>
      <c r="AZ299" s="228"/>
      <c r="BA299" s="229"/>
      <c r="BB299" s="216"/>
      <c r="BC299" s="216"/>
      <c r="BD299" s="230"/>
      <c r="BE299" s="230"/>
      <c r="BF299" s="230"/>
      <c r="BG299" s="227"/>
      <c r="BH299" s="276"/>
      <c r="BI299" s="216"/>
      <c r="BJ299" s="216"/>
      <c r="BK299" s="216"/>
      <c r="BL299" s="216"/>
      <c r="BM299" s="216"/>
      <c r="BN299" s="216"/>
      <c r="BO299" s="216"/>
      <c r="BP299" s="216"/>
      <c r="BQ299" s="216"/>
      <c r="BR299" s="216"/>
      <c r="BS299" s="216"/>
      <c r="BT299" s="216"/>
      <c r="BU299" s="216"/>
      <c r="BV299" s="216"/>
      <c r="BW299" s="216"/>
      <c r="BX299" s="216"/>
      <c r="BY299" s="216"/>
      <c r="BZ299" s="216"/>
      <c r="CA299" s="216"/>
      <c r="CB299" s="216"/>
      <c r="CC299" s="216"/>
      <c r="CD299" s="216"/>
      <c r="CE299" s="216"/>
      <c r="CF299" s="216"/>
      <c r="CG299" s="216"/>
      <c r="CH299" s="216"/>
      <c r="CI299" s="216"/>
      <c r="CJ299" s="216"/>
      <c r="CK299" s="216"/>
      <c r="CL299" s="216"/>
    </row>
    <row r="300" spans="1:90" s="231" customFormat="1" ht="14.5" customHeight="1">
      <c r="A300" s="262"/>
      <c r="B300" s="300"/>
      <c r="C300" s="278"/>
      <c r="D300" s="278"/>
      <c r="E300" s="278"/>
      <c r="F300" s="278"/>
      <c r="G300" s="279"/>
      <c r="H300" s="276"/>
      <c r="I300" s="276"/>
      <c r="J300" s="276"/>
      <c r="K300" s="276"/>
      <c r="L300" s="276"/>
      <c r="M300" s="276"/>
      <c r="N300" s="276"/>
      <c r="O300" s="266"/>
      <c r="P300" s="266"/>
      <c r="Q300" s="266"/>
      <c r="R300" s="266"/>
      <c r="S300" s="267"/>
      <c r="T300" s="268"/>
      <c r="U300" s="269"/>
      <c r="V300" s="270"/>
      <c r="W300" s="271"/>
      <c r="X300" s="268"/>
      <c r="Y300" s="272"/>
      <c r="Z300" s="273"/>
      <c r="AA300" s="273"/>
      <c r="AB300" s="274"/>
      <c r="AC300" s="217">
        <v>4</v>
      </c>
      <c r="AD300" s="218"/>
      <c r="AE300" s="219"/>
      <c r="AF300" s="219"/>
      <c r="AG300" s="219"/>
      <c r="AH300" s="219"/>
      <c r="AI300" s="220" t="str">
        <f t="shared" si="281"/>
        <v/>
      </c>
      <c r="AJ300" s="221"/>
      <c r="AK300" s="221"/>
      <c r="AL300" s="222" t="str">
        <f t="shared" si="282"/>
        <v/>
      </c>
      <c r="AM300" s="221"/>
      <c r="AN300" s="221"/>
      <c r="AO300" s="221"/>
      <c r="AP300" s="223" t="str">
        <f>IF(ISBLANK(AA297),(IFERROR(IF(AND(AI299="Probabilidad",AI300="Probabilidad"),(AR299-(+AR299*AL300)),IF(AND(AI299="Impacto",AI300="Probabilidad"),(AR298-(+AR298*AL300)),IF(AI300="Impacto",AR299,""))),""))," ")</f>
        <v xml:space="preserve"> </v>
      </c>
      <c r="AQ300" s="224" t="str">
        <f>IF(ISBLANK(AA297),(IFERROR(IF(AP300="","",IF(AP300&lt;=0.2,"Muy Baja",IF(AP300&lt;=0.4,"Baja",IF(AP300&lt;=0.6,"Media",IF(AP300&lt;=0.8,"Alta","Muy Alta"))))),""))," ")</f>
        <v xml:space="preserve"> </v>
      </c>
      <c r="AR300" s="223" t="str">
        <f t="shared" si="283"/>
        <v xml:space="preserve"> </v>
      </c>
      <c r="AS300" s="225" t="str">
        <f t="shared" si="284"/>
        <v/>
      </c>
      <c r="AT300" s="223" t="str">
        <f>IFERROR(IF(AND(AI299="Impacto",AI300="Impacto"),(AT299-(+AT299*AL300)),IF(AND(AI299="Probabilidad",AI300="Impacto"),(AT298-(+AT298*AL300)),IF(AI300="Probabilidad",AT299,""))),"")</f>
        <v/>
      </c>
      <c r="AU300" s="226" t="str">
        <f t="shared" si="285"/>
        <v/>
      </c>
      <c r="AV300" s="273"/>
      <c r="AW300" s="275"/>
      <c r="AX300" s="274"/>
      <c r="AY300" s="261"/>
      <c r="AZ300" s="228"/>
      <c r="BA300" s="229"/>
      <c r="BB300" s="216"/>
      <c r="BC300" s="216"/>
      <c r="BD300" s="230"/>
      <c r="BE300" s="230"/>
      <c r="BF300" s="230"/>
      <c r="BG300" s="227"/>
      <c r="BH300" s="276"/>
      <c r="BI300" s="216"/>
      <c r="BJ300" s="216"/>
      <c r="BK300" s="216"/>
      <c r="BL300" s="216"/>
      <c r="BM300" s="216"/>
      <c r="BN300" s="216"/>
      <c r="BO300" s="216"/>
      <c r="BP300" s="216"/>
      <c r="BQ300" s="216"/>
      <c r="BR300" s="216"/>
      <c r="BS300" s="216"/>
      <c r="BT300" s="216"/>
      <c r="BU300" s="216"/>
      <c r="BV300" s="216"/>
      <c r="BW300" s="216"/>
      <c r="BX300" s="216"/>
      <c r="BY300" s="216"/>
      <c r="BZ300" s="216"/>
      <c r="CA300" s="216"/>
      <c r="CB300" s="216"/>
      <c r="CC300" s="216"/>
      <c r="CD300" s="216"/>
      <c r="CE300" s="216"/>
      <c r="CF300" s="216"/>
      <c r="CG300" s="216"/>
      <c r="CH300" s="216"/>
      <c r="CI300" s="216"/>
      <c r="CJ300" s="216"/>
      <c r="CK300" s="216"/>
      <c r="CL300" s="216"/>
    </row>
    <row r="301" spans="1:90" s="231" customFormat="1" ht="14.5" customHeight="1">
      <c r="A301" s="262"/>
      <c r="B301" s="300"/>
      <c r="C301" s="278"/>
      <c r="D301" s="278"/>
      <c r="E301" s="278"/>
      <c r="F301" s="278"/>
      <c r="G301" s="279"/>
      <c r="H301" s="276"/>
      <c r="I301" s="276"/>
      <c r="J301" s="276"/>
      <c r="K301" s="276"/>
      <c r="L301" s="276"/>
      <c r="M301" s="276"/>
      <c r="N301" s="276"/>
      <c r="O301" s="266"/>
      <c r="P301" s="266"/>
      <c r="Q301" s="266"/>
      <c r="R301" s="266"/>
      <c r="S301" s="267"/>
      <c r="T301" s="268"/>
      <c r="U301" s="269"/>
      <c r="V301" s="270"/>
      <c r="W301" s="271"/>
      <c r="X301" s="268"/>
      <c r="Y301" s="272"/>
      <c r="Z301" s="273"/>
      <c r="AA301" s="273"/>
      <c r="AB301" s="274"/>
      <c r="AC301" s="217">
        <v>5</v>
      </c>
      <c r="AD301" s="218"/>
      <c r="AE301" s="219"/>
      <c r="AF301" s="219"/>
      <c r="AG301" s="219"/>
      <c r="AH301" s="219"/>
      <c r="AI301" s="220" t="str">
        <f t="shared" si="281"/>
        <v/>
      </c>
      <c r="AJ301" s="221"/>
      <c r="AK301" s="221"/>
      <c r="AL301" s="222" t="str">
        <f t="shared" si="282"/>
        <v/>
      </c>
      <c r="AM301" s="221"/>
      <c r="AN301" s="221"/>
      <c r="AO301" s="221"/>
      <c r="AP301" s="223" t="str">
        <f>IF(ISBLANK(AA297),(IFERROR(IF(AND(AI300="Probabilidad",AI301="Probabilidad"),(AR300-(+AR300*AL301)),IF(AND(AI300="Impacto",AI301="Probabilidad"),(AR299-(+AR299*AL301)),IF(AI301="Impacto",AR300,""))),""))," ")</f>
        <v xml:space="preserve"> </v>
      </c>
      <c r="AQ301" s="224" t="str">
        <f>IF(ISBLANK(AA297),(IFERROR(IF(AP301="","",IF(AP301&lt;=0.2,"Muy Baja",IF(AP301&lt;=0.4,"Baja",IF(AP301&lt;=0.6,"Media",IF(AP301&lt;=0.8,"Alta","Muy Alta"))))),""))," ")</f>
        <v xml:space="preserve"> </v>
      </c>
      <c r="AR301" s="223" t="str">
        <f t="shared" si="283"/>
        <v xml:space="preserve"> </v>
      </c>
      <c r="AS301" s="225" t="str">
        <f t="shared" si="284"/>
        <v/>
      </c>
      <c r="AT301" s="223" t="str">
        <f>IFERROR(IF(AND(AI300="Impacto",AI301="Impacto"),(AT300-(+AT300*AL301)),IF(AND(AI300="Probabilidad",AI301="Impacto"),(AT299-(+AT299*AL301)),IF(AI301="Probabilidad",AT300,""))),"")</f>
        <v/>
      </c>
      <c r="AU301" s="226" t="str">
        <f t="shared" si="285"/>
        <v/>
      </c>
      <c r="AV301" s="273"/>
      <c r="AW301" s="275"/>
      <c r="AX301" s="274"/>
      <c r="AY301" s="261"/>
      <c r="AZ301" s="228"/>
      <c r="BA301" s="229"/>
      <c r="BB301" s="216"/>
      <c r="BC301" s="216"/>
      <c r="BD301" s="230"/>
      <c r="BE301" s="230"/>
      <c r="BF301" s="230"/>
      <c r="BG301" s="227"/>
      <c r="BH301" s="276"/>
      <c r="BI301" s="216"/>
      <c r="BJ301" s="216"/>
      <c r="BK301" s="216"/>
      <c r="BL301" s="216"/>
      <c r="BM301" s="216"/>
      <c r="BN301" s="216"/>
      <c r="BO301" s="216"/>
      <c r="BP301" s="216"/>
      <c r="BQ301" s="216"/>
      <c r="BR301" s="216"/>
      <c r="BS301" s="216"/>
      <c r="BT301" s="216"/>
      <c r="BU301" s="216"/>
      <c r="BV301" s="216"/>
      <c r="BW301" s="216"/>
      <c r="BX301" s="216"/>
      <c r="BY301" s="216"/>
      <c r="BZ301" s="216"/>
      <c r="CA301" s="216"/>
      <c r="CB301" s="216"/>
      <c r="CC301" s="216"/>
      <c r="CD301" s="216"/>
      <c r="CE301" s="216"/>
      <c r="CF301" s="216"/>
      <c r="CG301" s="216"/>
      <c r="CH301" s="216"/>
      <c r="CI301" s="216"/>
      <c r="CJ301" s="216"/>
      <c r="CK301" s="216"/>
      <c r="CL301" s="216"/>
    </row>
    <row r="302" spans="1:90" s="231" customFormat="1" ht="14.5" customHeight="1">
      <c r="A302" s="262"/>
      <c r="B302" s="300"/>
      <c r="C302" s="278"/>
      <c r="D302" s="278"/>
      <c r="E302" s="278"/>
      <c r="F302" s="278"/>
      <c r="G302" s="279"/>
      <c r="H302" s="276"/>
      <c r="I302" s="276"/>
      <c r="J302" s="276"/>
      <c r="K302" s="276"/>
      <c r="L302" s="276"/>
      <c r="M302" s="276"/>
      <c r="N302" s="276"/>
      <c r="O302" s="266"/>
      <c r="P302" s="266"/>
      <c r="Q302" s="266"/>
      <c r="R302" s="266"/>
      <c r="S302" s="267"/>
      <c r="T302" s="268"/>
      <c r="U302" s="269"/>
      <c r="V302" s="270"/>
      <c r="W302" s="271"/>
      <c r="X302" s="268"/>
      <c r="Y302" s="272"/>
      <c r="Z302" s="273"/>
      <c r="AA302" s="273"/>
      <c r="AB302" s="274"/>
      <c r="AC302" s="217">
        <v>6</v>
      </c>
      <c r="AD302" s="218"/>
      <c r="AE302" s="219"/>
      <c r="AF302" s="219"/>
      <c r="AG302" s="219"/>
      <c r="AH302" s="219"/>
      <c r="AI302" s="220" t="str">
        <f t="shared" si="281"/>
        <v/>
      </c>
      <c r="AJ302" s="221"/>
      <c r="AK302" s="221"/>
      <c r="AL302" s="222" t="str">
        <f t="shared" si="282"/>
        <v/>
      </c>
      <c r="AM302" s="221"/>
      <c r="AN302" s="221"/>
      <c r="AO302" s="221"/>
      <c r="AP302" s="223" t="str">
        <f>IF(ISBLANK(AA297),(IFERROR(IF(AND(AI300="Probabilidad",AI302="Probabilidad"),(AR300-(+AR300*AL302)),IF(AND(AI300="Impacto",AI302="Probabilidad"),(AR299-(+AR299*AL302)),IF(AI302="Impacto",AR300,""))),""))," ")</f>
        <v xml:space="preserve"> </v>
      </c>
      <c r="AQ302" s="224" t="str">
        <f>IF(ISBLANK(AA297),(IFERROR(IF(AP302="","",IF(AP302&lt;=0.2,"Muy Baja",IF(AP302&lt;=0.4,"Baja",IF(AP302&lt;=0.6,"Media",IF(AP302&lt;=0.8,"Alta","Muy Alta"))))),"")), " ")</f>
        <v xml:space="preserve"> </v>
      </c>
      <c r="AR302" s="223" t="str">
        <f t="shared" si="283"/>
        <v xml:space="preserve"> </v>
      </c>
      <c r="AS302" s="225" t="str">
        <f t="shared" si="284"/>
        <v/>
      </c>
      <c r="AT302" s="223" t="str">
        <f>IFERROR(IF(AND(AI301="Impacto",AI302="Impacto"),(AT300-(+AT301*AL302)),IF(AND(AI300="Probabilidad",AI302="Impacto"),(AT299-(+AT299*AL302)),IF(AI302="Probabilidad",AT300,""))),"")</f>
        <v/>
      </c>
      <c r="AU302" s="226" t="str">
        <f t="shared" si="285"/>
        <v/>
      </c>
      <c r="AV302" s="273"/>
      <c r="AW302" s="275"/>
      <c r="AX302" s="274"/>
      <c r="AY302" s="261"/>
      <c r="AZ302" s="228"/>
      <c r="BA302" s="229"/>
      <c r="BB302" s="216"/>
      <c r="BC302" s="216"/>
      <c r="BD302" s="230"/>
      <c r="BE302" s="230"/>
      <c r="BF302" s="230"/>
      <c r="BG302" s="227"/>
      <c r="BH302" s="276"/>
      <c r="BI302" s="216"/>
      <c r="BJ302" s="216"/>
      <c r="BK302" s="216"/>
      <c r="BL302" s="216"/>
      <c r="BM302" s="216"/>
      <c r="BN302" s="216"/>
      <c r="BO302" s="216"/>
      <c r="BP302" s="216"/>
      <c r="BQ302" s="216"/>
      <c r="BR302" s="216"/>
      <c r="BS302" s="216"/>
      <c r="BT302" s="216"/>
      <c r="BU302" s="216"/>
      <c r="BV302" s="216"/>
      <c r="BW302" s="216"/>
      <c r="BX302" s="216"/>
      <c r="BY302" s="216"/>
      <c r="BZ302" s="216"/>
      <c r="CA302" s="216"/>
      <c r="CB302" s="216"/>
      <c r="CC302" s="216"/>
      <c r="CD302" s="216"/>
      <c r="CE302" s="216"/>
      <c r="CF302" s="216"/>
      <c r="CG302" s="216"/>
      <c r="CH302" s="216"/>
      <c r="CI302" s="216"/>
      <c r="CJ302" s="216"/>
      <c r="CK302" s="216"/>
      <c r="CL302" s="216"/>
    </row>
    <row r="303" spans="1:90" s="231" customFormat="1" ht="75.5" customHeight="1">
      <c r="A303" s="262">
        <v>50</v>
      </c>
      <c r="B303" s="300" t="s">
        <v>1076</v>
      </c>
      <c r="C303" s="278" t="s">
        <v>1077</v>
      </c>
      <c r="D303" s="278"/>
      <c r="E303" s="278"/>
      <c r="F303" s="278" t="s">
        <v>1487</v>
      </c>
      <c r="G303" s="279" t="str">
        <f t="shared" ref="G303:G363" si="295">+K303</f>
        <v>Posibilidad de permitir la modificación o cambio de documentos en las propuestas que mejoren la oferta, con el propósito de favorecer a un tercero</v>
      </c>
      <c r="H303" s="276" t="s">
        <v>1097</v>
      </c>
      <c r="I303" s="276"/>
      <c r="J303" s="276" t="s">
        <v>1340</v>
      </c>
      <c r="K303" s="276" t="s">
        <v>1343</v>
      </c>
      <c r="L303" s="276" t="s">
        <v>1406</v>
      </c>
      <c r="M303" s="276" t="s">
        <v>227</v>
      </c>
      <c r="N303" s="276"/>
      <c r="O303" s="266"/>
      <c r="P303" s="266"/>
      <c r="Q303" s="266"/>
      <c r="R303" s="266"/>
      <c r="S303" s="267" t="str">
        <f t="shared" ref="S303" si="296">IF(ISBLANK(Z303),(IF(N303&lt;=0,"",IF(N303&lt;=2,"Muy Baja",IF(N303&lt;=24,"Baja",IF(N303&lt;=500,"Media",IF(N303&lt;=5000,"Alta","Muy Alta"))))))," ")</f>
        <v xml:space="preserve"> </v>
      </c>
      <c r="T303" s="268" t="str">
        <f t="shared" ref="T303" si="297">IF(ISBLANK(Z303),(IF(S303="","",IF(S303="Muy Baja",20%,IF(S303="Baja",40%,IF(S303="Media",60%,IF(S303="Alta",80%,IF(S303="Muy Alta",100%,0)))))))," ")</f>
        <v xml:space="preserve"> </v>
      </c>
      <c r="U303" s="269"/>
      <c r="V303" s="270" t="str">
        <f>IF(U303&gt;0,IF(NOT(ISERROR(MATCH(U303,'Listados Datos'!$N$3:$N$4,0))),'Listados Datos'!$N$6&amp;"Por favor no seleccionar este criterios de impacto (Afectación Económica o presupuestal y/o Pérdida Reputacional)",'Listados Datos'!$N$7),"")</f>
        <v/>
      </c>
      <c r="W303" s="271" t="str">
        <f>IF(OR(U303='Listados Datos'!$R$3,U303='Listados Datos'!$S$3),"Leve",IF(OR(U303='Listados Datos'!$R$4,U303='Listados Datos'!$S$4),"Menor",IF(OR(U303='Listados Datos'!$R$5,U303='Listados Datos'!$S$5),"Moderado",IF(OR(U303='Listados Datos'!$R$6,U303='Listados Datos'!$S$6),"Mayor",IF(OR(U303='Listados Datos'!$R$7,U303='Listados Datos'!$S$7),"Catastrófico","")))))</f>
        <v/>
      </c>
      <c r="X303" s="268" t="str">
        <f>IF(W303="","",IF(W303="Leve",20%,IF(W303="Menor",40%,IF(W303="Moderado",60%,IF(W303="Mayor",80%,IF(W303="Catastrófico",100%,0))))))</f>
        <v/>
      </c>
      <c r="Y303" s="272" t="str">
        <f>IF(OR(AND(S303="Muy Baja",W303="Leve"),AND(S303="Muy Baja",W303="Menor"),AND(S303="Baja",W303="Leve")),"Bajo",IF(OR(AND(S303="Muy baja",W303="Moderado"),AND(S303="Baja",W303="Menor"),AND(S303="Baja",W303="Moderado"),AND(S303="Media",W303="Leve"),AND(S303="Media",W303="Menor"),AND(S303="Media",W303="Moderado"),AND(S303="Alta",W303="Leve"),AND(S303="Alta",W303="Menor")),"Moderado",IF(OR(AND(S303="Muy Baja",W303="Mayor"),AND(S303="Baja",W303="Mayor"),AND(S303="Media",W303="Mayor"),AND(S303="Alta",W303="Moderado"),AND(S303="Alta",W303="Mayor"),AND(S303="Muy Alta",W303="Leve"),AND(S303="Muy Alta",W303="Menor"),AND(S303="Muy Alta",W303="Moderado"),AND(S303="Muy Alta",W303="Mayor")),"Alto",IF(OR(AND(S303="Muy Baja",W303="Catastrófico"),AND(S303="Baja",W303="Catastrófico"),AND(S303="Media",W303="Catastrófico"),AND(S303="Alta",W303="Catastrófico"),AND(S303="Muy Alta",W303="Catastrófico")),"Extremo",""))))</f>
        <v/>
      </c>
      <c r="Z303" s="273" t="s">
        <v>327</v>
      </c>
      <c r="AA303" s="273" t="s">
        <v>11</v>
      </c>
      <c r="AB303" s="274" t="str">
        <f t="shared" ref="AB303" si="298">IF(AND(Z303="Rara Vez",AA303="Insignificante"),("BAJA"),IF(AND(Z303="Rara Vez",AA303="Menor"),("BAJA"),IF(AND(Z303="Rara Vez",AA303="Moderado"),("MODERADA"),IF(AND(Z303="Rara Vez",AA303="Mayor"),("ALTA"),IF(AND(Z303="Improbable",AA303="Insignificante"),("BAJA"),IF(AND(Z303="Improbable",AA303="Menor"),("BAJA"),IF(AND(Z303="Improbable",AA303="Moderado"),("MODERADA"),IF(AND(Z303="Improbable",AA303="Mayor"),("ALTA"),IF(AND(Z303="Posible",AA303="Insignificante"),("BAJA"),IF(AND(Z303="Posible",AA303="Menor"),("MODERADA"),IF(AND(Z303="Posible",AA303="Moderado"),("ALTA"),IF(AND(Z303="Posible",AA303="Mayor"),("EXTREMA"),IF(AND(Z303="Probable",AA303="Insignificante"),("MODERADA"),IF(AND(Z303="Probable",AA303="Menor"),("ALTA"),IF(AND(Z303="Probable",AA303="Moderado"),("ALTA"),IF(AND(Z303="Probable",AA303="Mayor"),("EXTREMA"),IF(AND(Z303="Casi Seguro",AA303="Insignificante"),("ALTA"),IF(AND(Z303="Casi Seguro",AA303="Menor"),("ALTA"),IF(AND(Z303="Casi Seguro",AA303="Moderado"),("EXTREMA"),IF(AND(Z303="Casi Seguro",AA303="Mayor"),("EXTREMA"),IF(AA303="Catastrófico","EXTREMA","VALORAR")))))))))))))))))))))</f>
        <v>ALTA</v>
      </c>
      <c r="AC303" s="217">
        <v>1</v>
      </c>
      <c r="AD303" s="218"/>
      <c r="AE303" s="219" t="s">
        <v>1349</v>
      </c>
      <c r="AF303" s="219" t="s">
        <v>1356</v>
      </c>
      <c r="AG303" s="219" t="s">
        <v>1215</v>
      </c>
      <c r="AH303" s="219"/>
      <c r="AI303" s="220" t="str">
        <f t="shared" si="281"/>
        <v>Probabilidad</v>
      </c>
      <c r="AJ303" s="221" t="s">
        <v>292</v>
      </c>
      <c r="AK303" s="221" t="s">
        <v>297</v>
      </c>
      <c r="AL303" s="222" t="str">
        <f t="shared" si="282"/>
        <v>40%</v>
      </c>
      <c r="AM303" s="221" t="s">
        <v>301</v>
      </c>
      <c r="AN303" s="221" t="s">
        <v>305</v>
      </c>
      <c r="AO303" s="221" t="s">
        <v>308</v>
      </c>
      <c r="AP303" s="223" t="str">
        <f>IF(ISBLANK(AA303),(IFERROR(IF(AI303="Probabilidad",(T303-(+T303*AL303)),IF(AI303="Impacto",T303,"")),""))," ")</f>
        <v xml:space="preserve"> </v>
      </c>
      <c r="AQ303" s="224" t="str">
        <f>IF(ISBLANK(AA303), (IFERROR(IF(AP303="","",IF(AP303&lt;=0.2,"Muy Baja",IF(AP303&lt;=0.4,"Baja",IF(AP303&lt;=0.6,"Media",IF(AP303&lt;=0.8,"Alta","Muy Alta"))))),""))," ")</f>
        <v xml:space="preserve"> </v>
      </c>
      <c r="AR303" s="223" t="str">
        <f t="shared" si="283"/>
        <v xml:space="preserve"> </v>
      </c>
      <c r="AS303" s="225" t="str">
        <f t="shared" si="284"/>
        <v/>
      </c>
      <c r="AT303" s="223" t="str">
        <f>IFERROR(IF(AI303="Impacto",(X303-(+X303*AL303)),IF(AI303="Probabilidad",X303,"")),"")</f>
        <v/>
      </c>
      <c r="AU303" s="226" t="str">
        <f t="shared" si="285"/>
        <v/>
      </c>
      <c r="AV303" s="273" t="s">
        <v>326</v>
      </c>
      <c r="AW303" s="275" t="str">
        <f>IF(ISBLANK(AA303), " ", AA303)</f>
        <v>Mayor</v>
      </c>
      <c r="AX303" s="274" t="str">
        <f t="shared" ref="AX303" si="299">IF(AND(AV303="Rara Vez",AW303="Insignificante"),("BAJA"),IF(AND(AV303="Rara Vez",AW303="Menor"),("BAJA"),IF(AND(AV303="Rara Vez",AW303="Moderado"),("MODERADA"),IF(AND(AV303="Rara Vez",AW303="Mayor"),("ALTA"),IF(AND(AV303="Improbable",AW303="Insignificante"),("BAJA"),IF(AND(AV303="Improbable",AW303="Menor"),("BAJA"),IF(AND(AV303="Improbable",AW303="Moderado"),("MODERADA"),IF(AND(AV303="Improbable",AW303="Mayor"),("ALTA"),IF(AND(AV303="Posible",AW303="Insignificante"),("BAJA"),IF(AND(AV303="Posible",AW303="Menor"),("MODERADA"),IF(AND(AV303="Posible",AW303="Moderado"),("ALTA"),IF(AND(AV303="Posible",AW303="Mayor"),("EXTREMA"),IF(AND(AV303="Probable",AW303="Insignificante"),("MODERADA"),IF(AND(AV303="Probable",AW303="Menor"),("ALTA"),IF(AND(AV303="Probable",AW303="Moderado"),("ALTA"),IF(AND(AV303="Probable",AW303="Mayor"),("EXTREMA"),IF(AND(AV303="Casi Seguro",AW303="Insignificante"),("ALTA"),IF(AND(AV303="Casi Seguro",AW303="Menor"),("ALTA"),IF(AND(AV303="Casi Seguro",AW303="Moderado"),("EXTREMA"),IF(AND(AV303="Casi Seguro",AW303="Mayor"),("EXTREMA"),IF(AW303="Catastrófico","EXTREMA","VALORAR")))))))))))))))))))))</f>
        <v>ALTA</v>
      </c>
      <c r="AY303" s="261" t="s">
        <v>315</v>
      </c>
      <c r="AZ303" s="228"/>
      <c r="BA303" s="229"/>
      <c r="BB303" s="216"/>
      <c r="BC303" s="216"/>
      <c r="BD303" s="230"/>
      <c r="BE303" s="230"/>
      <c r="BF303" s="230"/>
      <c r="BG303" s="227"/>
      <c r="BH303" s="276"/>
      <c r="BI303" s="216"/>
      <c r="BJ303" s="216"/>
      <c r="BK303" s="216"/>
      <c r="BL303" s="216"/>
      <c r="BM303" s="216"/>
      <c r="BN303" s="216"/>
      <c r="BO303" s="216"/>
      <c r="BP303" s="216"/>
      <c r="BQ303" s="216"/>
      <c r="BR303" s="216"/>
      <c r="BS303" s="216"/>
      <c r="BT303" s="216"/>
      <c r="BU303" s="216"/>
      <c r="BV303" s="216"/>
      <c r="BW303" s="216"/>
      <c r="BX303" s="216"/>
      <c r="BY303" s="216"/>
      <c r="BZ303" s="216"/>
      <c r="CA303" s="216"/>
      <c r="CB303" s="216"/>
      <c r="CC303" s="216"/>
      <c r="CD303" s="216"/>
      <c r="CE303" s="216"/>
      <c r="CF303" s="216"/>
      <c r="CG303" s="216"/>
      <c r="CH303" s="216"/>
      <c r="CI303" s="216"/>
      <c r="CJ303" s="216"/>
      <c r="CK303" s="216"/>
      <c r="CL303" s="216"/>
    </row>
    <row r="304" spans="1:90" s="231" customFormat="1" ht="14.5" customHeight="1">
      <c r="A304" s="262"/>
      <c r="B304" s="300"/>
      <c r="C304" s="278"/>
      <c r="D304" s="278"/>
      <c r="E304" s="278"/>
      <c r="F304" s="278"/>
      <c r="G304" s="279"/>
      <c r="H304" s="276"/>
      <c r="I304" s="276"/>
      <c r="J304" s="276"/>
      <c r="K304" s="276"/>
      <c r="L304" s="276"/>
      <c r="M304" s="276"/>
      <c r="N304" s="276"/>
      <c r="O304" s="266"/>
      <c r="P304" s="266"/>
      <c r="Q304" s="266"/>
      <c r="R304" s="266"/>
      <c r="S304" s="267"/>
      <c r="T304" s="268"/>
      <c r="U304" s="269"/>
      <c r="V304" s="270"/>
      <c r="W304" s="271"/>
      <c r="X304" s="268"/>
      <c r="Y304" s="272"/>
      <c r="Z304" s="273"/>
      <c r="AA304" s="273"/>
      <c r="AB304" s="274"/>
      <c r="AC304" s="217">
        <v>2</v>
      </c>
      <c r="AD304" s="218"/>
      <c r="AE304" s="219"/>
      <c r="AF304" s="219"/>
      <c r="AG304" s="219"/>
      <c r="AH304" s="219"/>
      <c r="AI304" s="220" t="str">
        <f t="shared" si="281"/>
        <v/>
      </c>
      <c r="AJ304" s="221"/>
      <c r="AK304" s="221"/>
      <c r="AL304" s="222" t="str">
        <f t="shared" si="282"/>
        <v/>
      </c>
      <c r="AM304" s="221"/>
      <c r="AN304" s="221"/>
      <c r="AO304" s="221"/>
      <c r="AP304" s="223" t="str">
        <f>IF(ISBLANK(AA303),(IFERROR(IF(AND(AI303="Probabilidad",AI304="Probabilidad"),(AR303-(+AR303*AL304)),IF(AI304="Probabilidad",(T303-(+T303*AL304)),IF(AI304="Impacto",AR303,""))),""))," ")</f>
        <v xml:space="preserve"> </v>
      </c>
      <c r="AQ304" s="224" t="str">
        <f>IF(ISBLANK(AA303),(IFERROR(IF(AP304="","",IF(AP304&lt;=0.2,"Muy Baja",IF(AP304&lt;=0.4,"Baja",IF(AP304&lt;=0.6,"Media",IF(AP304&lt;=0.8,"Alta","Muy Alta"))))),""))," ")</f>
        <v xml:space="preserve"> </v>
      </c>
      <c r="AR304" s="223" t="str">
        <f t="shared" si="283"/>
        <v xml:space="preserve"> </v>
      </c>
      <c r="AS304" s="225" t="str">
        <f t="shared" si="284"/>
        <v/>
      </c>
      <c r="AT304" s="223" t="str">
        <f>IFERROR(IF(AND(AI303="Impacto",AI304="Impacto"),(AT303-(+AT303*AL304)),IF(AI304="Impacto",(X303-(+X303*AL304)),IF(AI304="Probabilidad",AT303,""))),"")</f>
        <v/>
      </c>
      <c r="AU304" s="226" t="str">
        <f t="shared" si="285"/>
        <v/>
      </c>
      <c r="AV304" s="273"/>
      <c r="AW304" s="275"/>
      <c r="AX304" s="274"/>
      <c r="AY304" s="261"/>
      <c r="AZ304" s="228"/>
      <c r="BA304" s="229"/>
      <c r="BB304" s="216"/>
      <c r="BC304" s="216"/>
      <c r="BD304" s="230"/>
      <c r="BE304" s="230"/>
      <c r="BF304" s="230"/>
      <c r="BG304" s="227"/>
      <c r="BH304" s="276"/>
      <c r="BI304" s="216"/>
      <c r="BJ304" s="216"/>
      <c r="BK304" s="216"/>
      <c r="BL304" s="216"/>
      <c r="BM304" s="216"/>
      <c r="BN304" s="216"/>
      <c r="BO304" s="216"/>
      <c r="BP304" s="216"/>
      <c r="BQ304" s="216"/>
      <c r="BR304" s="216"/>
      <c r="BS304" s="216"/>
      <c r="BT304" s="216"/>
      <c r="BU304" s="216"/>
      <c r="BV304" s="216"/>
      <c r="BW304" s="216"/>
      <c r="BX304" s="216"/>
      <c r="BY304" s="216"/>
      <c r="BZ304" s="216"/>
      <c r="CA304" s="216"/>
      <c r="CB304" s="216"/>
      <c r="CC304" s="216"/>
      <c r="CD304" s="216"/>
      <c r="CE304" s="216"/>
      <c r="CF304" s="216"/>
      <c r="CG304" s="216"/>
      <c r="CH304" s="216"/>
      <c r="CI304" s="216"/>
      <c r="CJ304" s="216"/>
      <c r="CK304" s="216"/>
      <c r="CL304" s="216"/>
    </row>
    <row r="305" spans="1:90" s="231" customFormat="1" ht="14.5" customHeight="1">
      <c r="A305" s="262"/>
      <c r="B305" s="300"/>
      <c r="C305" s="278"/>
      <c r="D305" s="278"/>
      <c r="E305" s="278"/>
      <c r="F305" s="278"/>
      <c r="G305" s="279"/>
      <c r="H305" s="276"/>
      <c r="I305" s="276"/>
      <c r="J305" s="276"/>
      <c r="K305" s="276"/>
      <c r="L305" s="276"/>
      <c r="M305" s="276"/>
      <c r="N305" s="276"/>
      <c r="O305" s="266"/>
      <c r="P305" s="266"/>
      <c r="Q305" s="266"/>
      <c r="R305" s="266"/>
      <c r="S305" s="267"/>
      <c r="T305" s="268"/>
      <c r="U305" s="269"/>
      <c r="V305" s="270"/>
      <c r="W305" s="271"/>
      <c r="X305" s="268"/>
      <c r="Y305" s="272"/>
      <c r="Z305" s="273"/>
      <c r="AA305" s="273"/>
      <c r="AB305" s="274"/>
      <c r="AC305" s="217">
        <v>3</v>
      </c>
      <c r="AD305" s="218"/>
      <c r="AE305" s="219"/>
      <c r="AF305" s="219"/>
      <c r="AG305" s="219"/>
      <c r="AH305" s="219"/>
      <c r="AI305" s="220" t="str">
        <f t="shared" si="281"/>
        <v/>
      </c>
      <c r="AJ305" s="221"/>
      <c r="AK305" s="221"/>
      <c r="AL305" s="222" t="str">
        <f t="shared" si="282"/>
        <v/>
      </c>
      <c r="AM305" s="221"/>
      <c r="AN305" s="221"/>
      <c r="AO305" s="221"/>
      <c r="AP305" s="223" t="str">
        <f>IF(ISBLANK(AA303),(IFERROR(IF(AND(AI304="Probabilidad",AI305="Probabilidad"),(AR304-(+AR304*AL305)),IF(AND(AI304="Impacto",AI305="Probabilidad"),(AR303-(+AR303*AL305)),IF(AI305="Impacto",AR304,""))),""))," ")</f>
        <v xml:space="preserve"> </v>
      </c>
      <c r="AQ305" s="224" t="str">
        <f>IF(ISBLANK(AA303),(IFERROR(IF(AP305="","",IF(AP305&lt;=0.2,"Muy Baja",IF(AP305&lt;=0.4,"Baja",IF(AP305&lt;=0.6,"Media",IF(AP305&lt;=0.8,"Alta","Muy Alta"))))),""))," ")</f>
        <v xml:space="preserve"> </v>
      </c>
      <c r="AR305" s="223" t="str">
        <f t="shared" si="283"/>
        <v xml:space="preserve"> </v>
      </c>
      <c r="AS305" s="225" t="str">
        <f t="shared" si="284"/>
        <v/>
      </c>
      <c r="AT305" s="223" t="str">
        <f>IFERROR(IF(AND(AI304="Impacto",AI305="Impacto"),(AT304-(+AT304*AL305)),IF(AND(AI304="Probabilidad",AI305="Impacto"),(AT303-(+AT303*AL305)),IF(AI305="Probabilidad",AT304,""))),"")</f>
        <v/>
      </c>
      <c r="AU305" s="226" t="str">
        <f t="shared" si="285"/>
        <v/>
      </c>
      <c r="AV305" s="273"/>
      <c r="AW305" s="275"/>
      <c r="AX305" s="274"/>
      <c r="AY305" s="261"/>
      <c r="AZ305" s="228"/>
      <c r="BA305" s="229"/>
      <c r="BB305" s="216"/>
      <c r="BC305" s="216"/>
      <c r="BD305" s="230"/>
      <c r="BE305" s="230"/>
      <c r="BF305" s="230"/>
      <c r="BG305" s="227"/>
      <c r="BH305" s="276"/>
      <c r="BI305" s="216"/>
      <c r="BJ305" s="216"/>
      <c r="BK305" s="216"/>
      <c r="BL305" s="216"/>
      <c r="BM305" s="216"/>
      <c r="BN305" s="216"/>
      <c r="BO305" s="216"/>
      <c r="BP305" s="216"/>
      <c r="BQ305" s="216"/>
      <c r="BR305" s="216"/>
      <c r="BS305" s="216"/>
      <c r="BT305" s="216"/>
      <c r="BU305" s="216"/>
      <c r="BV305" s="216"/>
      <c r="BW305" s="216"/>
      <c r="BX305" s="216"/>
      <c r="BY305" s="216"/>
      <c r="BZ305" s="216"/>
      <c r="CA305" s="216"/>
      <c r="CB305" s="216"/>
      <c r="CC305" s="216"/>
      <c r="CD305" s="216"/>
      <c r="CE305" s="216"/>
      <c r="CF305" s="216"/>
      <c r="CG305" s="216"/>
      <c r="CH305" s="216"/>
      <c r="CI305" s="216"/>
      <c r="CJ305" s="216"/>
      <c r="CK305" s="216"/>
      <c r="CL305" s="216"/>
    </row>
    <row r="306" spans="1:90" s="231" customFormat="1" ht="14.5" customHeight="1">
      <c r="A306" s="262"/>
      <c r="B306" s="300"/>
      <c r="C306" s="278"/>
      <c r="D306" s="278"/>
      <c r="E306" s="278"/>
      <c r="F306" s="278"/>
      <c r="G306" s="279"/>
      <c r="H306" s="276"/>
      <c r="I306" s="276"/>
      <c r="J306" s="276"/>
      <c r="K306" s="276"/>
      <c r="L306" s="276"/>
      <c r="M306" s="276"/>
      <c r="N306" s="276"/>
      <c r="O306" s="266"/>
      <c r="P306" s="266"/>
      <c r="Q306" s="266"/>
      <c r="R306" s="266"/>
      <c r="S306" s="267"/>
      <c r="T306" s="268"/>
      <c r="U306" s="269"/>
      <c r="V306" s="270"/>
      <c r="W306" s="271"/>
      <c r="X306" s="268"/>
      <c r="Y306" s="272"/>
      <c r="Z306" s="273"/>
      <c r="AA306" s="273"/>
      <c r="AB306" s="274"/>
      <c r="AC306" s="217">
        <v>4</v>
      </c>
      <c r="AD306" s="218"/>
      <c r="AE306" s="219"/>
      <c r="AF306" s="219"/>
      <c r="AG306" s="219"/>
      <c r="AH306" s="219"/>
      <c r="AI306" s="220" t="str">
        <f t="shared" si="281"/>
        <v/>
      </c>
      <c r="AJ306" s="221"/>
      <c r="AK306" s="221"/>
      <c r="AL306" s="222" t="str">
        <f t="shared" si="282"/>
        <v/>
      </c>
      <c r="AM306" s="221"/>
      <c r="AN306" s="221"/>
      <c r="AO306" s="221"/>
      <c r="AP306" s="223" t="str">
        <f>IF(ISBLANK(AA303),(IFERROR(IF(AND(AI305="Probabilidad",AI306="Probabilidad"),(AR305-(+AR305*AL306)),IF(AND(AI305="Impacto",AI306="Probabilidad"),(AR304-(+AR304*AL306)),IF(AI306="Impacto",AR305,""))),""))," ")</f>
        <v xml:space="preserve"> </v>
      </c>
      <c r="AQ306" s="224" t="str">
        <f>IF(ISBLANK(AA303),(IFERROR(IF(AP306="","",IF(AP306&lt;=0.2,"Muy Baja",IF(AP306&lt;=0.4,"Baja",IF(AP306&lt;=0.6,"Media",IF(AP306&lt;=0.8,"Alta","Muy Alta"))))),""))," ")</f>
        <v xml:space="preserve"> </v>
      </c>
      <c r="AR306" s="223" t="str">
        <f t="shared" si="283"/>
        <v xml:space="preserve"> </v>
      </c>
      <c r="AS306" s="225" t="str">
        <f t="shared" si="284"/>
        <v/>
      </c>
      <c r="AT306" s="223" t="str">
        <f>IFERROR(IF(AND(AI305="Impacto",AI306="Impacto"),(AT305-(+AT305*AL306)),IF(AND(AI305="Probabilidad",AI306="Impacto"),(AT304-(+AT304*AL306)),IF(AI306="Probabilidad",AT305,""))),"")</f>
        <v/>
      </c>
      <c r="AU306" s="226" t="str">
        <f t="shared" si="285"/>
        <v/>
      </c>
      <c r="AV306" s="273"/>
      <c r="AW306" s="275"/>
      <c r="AX306" s="274"/>
      <c r="AY306" s="261"/>
      <c r="AZ306" s="228"/>
      <c r="BA306" s="229"/>
      <c r="BB306" s="216"/>
      <c r="BC306" s="216"/>
      <c r="BD306" s="230"/>
      <c r="BE306" s="230"/>
      <c r="BF306" s="230"/>
      <c r="BG306" s="227"/>
      <c r="BH306" s="276"/>
      <c r="BI306" s="216"/>
      <c r="BJ306" s="216"/>
      <c r="BK306" s="216"/>
      <c r="BL306" s="216"/>
      <c r="BM306" s="216"/>
      <c r="BN306" s="216"/>
      <c r="BO306" s="216"/>
      <c r="BP306" s="216"/>
      <c r="BQ306" s="216"/>
      <c r="BR306" s="216"/>
      <c r="BS306" s="216"/>
      <c r="BT306" s="216"/>
      <c r="BU306" s="216"/>
      <c r="BV306" s="216"/>
      <c r="BW306" s="216"/>
      <c r="BX306" s="216"/>
      <c r="BY306" s="216"/>
      <c r="BZ306" s="216"/>
      <c r="CA306" s="216"/>
      <c r="CB306" s="216"/>
      <c r="CC306" s="216"/>
      <c r="CD306" s="216"/>
      <c r="CE306" s="216"/>
      <c r="CF306" s="216"/>
      <c r="CG306" s="216"/>
      <c r="CH306" s="216"/>
      <c r="CI306" s="216"/>
      <c r="CJ306" s="216"/>
      <c r="CK306" s="216"/>
      <c r="CL306" s="216"/>
    </row>
    <row r="307" spans="1:90" s="231" customFormat="1" ht="14.5" customHeight="1">
      <c r="A307" s="262"/>
      <c r="B307" s="300"/>
      <c r="C307" s="278"/>
      <c r="D307" s="278"/>
      <c r="E307" s="278"/>
      <c r="F307" s="278"/>
      <c r="G307" s="279"/>
      <c r="H307" s="276"/>
      <c r="I307" s="276"/>
      <c r="J307" s="276"/>
      <c r="K307" s="276"/>
      <c r="L307" s="276"/>
      <c r="M307" s="276"/>
      <c r="N307" s="276"/>
      <c r="O307" s="266"/>
      <c r="P307" s="266"/>
      <c r="Q307" s="266"/>
      <c r="R307" s="266"/>
      <c r="S307" s="267"/>
      <c r="T307" s="268"/>
      <c r="U307" s="269"/>
      <c r="V307" s="270"/>
      <c r="W307" s="271"/>
      <c r="X307" s="268"/>
      <c r="Y307" s="272"/>
      <c r="Z307" s="273"/>
      <c r="AA307" s="273"/>
      <c r="AB307" s="274"/>
      <c r="AC307" s="217">
        <v>5</v>
      </c>
      <c r="AD307" s="218"/>
      <c r="AE307" s="219"/>
      <c r="AF307" s="219"/>
      <c r="AG307" s="219"/>
      <c r="AH307" s="219"/>
      <c r="AI307" s="220" t="str">
        <f t="shared" si="281"/>
        <v/>
      </c>
      <c r="AJ307" s="221"/>
      <c r="AK307" s="221"/>
      <c r="AL307" s="222" t="str">
        <f t="shared" si="282"/>
        <v/>
      </c>
      <c r="AM307" s="221"/>
      <c r="AN307" s="221"/>
      <c r="AO307" s="221"/>
      <c r="AP307" s="223" t="str">
        <f>IF(ISBLANK(AA303),(IFERROR(IF(AND(AI306="Probabilidad",AI307="Probabilidad"),(AR306-(+AR306*AL307)),IF(AND(AI306="Impacto",AI307="Probabilidad"),(AR305-(+AR305*AL307)),IF(AI307="Impacto",AR306,""))),""))," ")</f>
        <v xml:space="preserve"> </v>
      </c>
      <c r="AQ307" s="224" t="str">
        <f>IF(ISBLANK(AA303),(IFERROR(IF(AP307="","",IF(AP307&lt;=0.2,"Muy Baja",IF(AP307&lt;=0.4,"Baja",IF(AP307&lt;=0.6,"Media",IF(AP307&lt;=0.8,"Alta","Muy Alta"))))),""))," ")</f>
        <v xml:space="preserve"> </v>
      </c>
      <c r="AR307" s="223" t="str">
        <f t="shared" si="283"/>
        <v xml:space="preserve"> </v>
      </c>
      <c r="AS307" s="225" t="str">
        <f t="shared" si="284"/>
        <v/>
      </c>
      <c r="AT307" s="223" t="str">
        <f>IFERROR(IF(AND(AI306="Impacto",AI307="Impacto"),(AT306-(+AT306*AL307)),IF(AND(AI306="Probabilidad",AI307="Impacto"),(AT305-(+AT305*AL307)),IF(AI307="Probabilidad",AT306,""))),"")</f>
        <v/>
      </c>
      <c r="AU307" s="226" t="str">
        <f t="shared" si="285"/>
        <v/>
      </c>
      <c r="AV307" s="273"/>
      <c r="AW307" s="275"/>
      <c r="AX307" s="274"/>
      <c r="AY307" s="261"/>
      <c r="AZ307" s="228"/>
      <c r="BA307" s="229"/>
      <c r="BB307" s="216"/>
      <c r="BC307" s="216"/>
      <c r="BD307" s="230"/>
      <c r="BE307" s="230"/>
      <c r="BF307" s="230"/>
      <c r="BG307" s="227"/>
      <c r="BH307" s="276"/>
      <c r="BI307" s="216"/>
      <c r="BJ307" s="216"/>
      <c r="BK307" s="216"/>
      <c r="BL307" s="216"/>
      <c r="BM307" s="216"/>
      <c r="BN307" s="216"/>
      <c r="BO307" s="216"/>
      <c r="BP307" s="216"/>
      <c r="BQ307" s="216"/>
      <c r="BR307" s="216"/>
      <c r="BS307" s="216"/>
      <c r="BT307" s="216"/>
      <c r="BU307" s="216"/>
      <c r="BV307" s="216"/>
      <c r="BW307" s="216"/>
      <c r="BX307" s="216"/>
      <c r="BY307" s="216"/>
      <c r="BZ307" s="216"/>
      <c r="CA307" s="216"/>
      <c r="CB307" s="216"/>
      <c r="CC307" s="216"/>
      <c r="CD307" s="216"/>
      <c r="CE307" s="216"/>
      <c r="CF307" s="216"/>
      <c r="CG307" s="216"/>
      <c r="CH307" s="216"/>
      <c r="CI307" s="216"/>
      <c r="CJ307" s="216"/>
      <c r="CK307" s="216"/>
      <c r="CL307" s="216"/>
    </row>
    <row r="308" spans="1:90" s="231" customFormat="1" ht="14.5" customHeight="1">
      <c r="A308" s="262"/>
      <c r="B308" s="300"/>
      <c r="C308" s="278"/>
      <c r="D308" s="278"/>
      <c r="E308" s="278"/>
      <c r="F308" s="278"/>
      <c r="G308" s="279"/>
      <c r="H308" s="276"/>
      <c r="I308" s="276"/>
      <c r="J308" s="276"/>
      <c r="K308" s="276"/>
      <c r="L308" s="276"/>
      <c r="M308" s="276"/>
      <c r="N308" s="276"/>
      <c r="O308" s="266"/>
      <c r="P308" s="266"/>
      <c r="Q308" s="266"/>
      <c r="R308" s="266"/>
      <c r="S308" s="267"/>
      <c r="T308" s="268"/>
      <c r="U308" s="269"/>
      <c r="V308" s="270"/>
      <c r="W308" s="271"/>
      <c r="X308" s="268"/>
      <c r="Y308" s="272"/>
      <c r="Z308" s="273"/>
      <c r="AA308" s="273"/>
      <c r="AB308" s="274"/>
      <c r="AC308" s="217">
        <v>6</v>
      </c>
      <c r="AD308" s="218"/>
      <c r="AE308" s="219"/>
      <c r="AF308" s="219"/>
      <c r="AG308" s="219"/>
      <c r="AH308" s="219"/>
      <c r="AI308" s="220" t="str">
        <f t="shared" si="281"/>
        <v/>
      </c>
      <c r="AJ308" s="221"/>
      <c r="AK308" s="221"/>
      <c r="AL308" s="222" t="str">
        <f t="shared" si="282"/>
        <v/>
      </c>
      <c r="AM308" s="221"/>
      <c r="AN308" s="221"/>
      <c r="AO308" s="221"/>
      <c r="AP308" s="223" t="str">
        <f>IF(ISBLANK(AA303),(IFERROR(IF(AND(AI306="Probabilidad",AI308="Probabilidad"),(AR306-(+AR306*AL308)),IF(AND(AI306="Impacto",AI308="Probabilidad"),(AR305-(+AR305*AL308)),IF(AI308="Impacto",AR306,""))),""))," ")</f>
        <v xml:space="preserve"> </v>
      </c>
      <c r="AQ308" s="224" t="str">
        <f>IF(ISBLANK(AA303),(IFERROR(IF(AP308="","",IF(AP308&lt;=0.2,"Muy Baja",IF(AP308&lt;=0.4,"Baja",IF(AP308&lt;=0.6,"Media",IF(AP308&lt;=0.8,"Alta","Muy Alta"))))),"")), " ")</f>
        <v xml:space="preserve"> </v>
      </c>
      <c r="AR308" s="223" t="str">
        <f t="shared" si="283"/>
        <v xml:space="preserve"> </v>
      </c>
      <c r="AS308" s="225" t="str">
        <f t="shared" si="284"/>
        <v/>
      </c>
      <c r="AT308" s="223" t="str">
        <f>IFERROR(IF(AND(AI307="Impacto",AI308="Impacto"),(AT306-(+AT307*AL308)),IF(AND(AI306="Probabilidad",AI308="Impacto"),(AT305-(+AT305*AL308)),IF(AI308="Probabilidad",AT306,""))),"")</f>
        <v/>
      </c>
      <c r="AU308" s="226" t="str">
        <f t="shared" si="285"/>
        <v/>
      </c>
      <c r="AV308" s="273"/>
      <c r="AW308" s="275"/>
      <c r="AX308" s="274"/>
      <c r="AY308" s="261"/>
      <c r="AZ308" s="228"/>
      <c r="BA308" s="229"/>
      <c r="BB308" s="216"/>
      <c r="BC308" s="216"/>
      <c r="BD308" s="230"/>
      <c r="BE308" s="230"/>
      <c r="BF308" s="230"/>
      <c r="BG308" s="227"/>
      <c r="BH308" s="276"/>
      <c r="BI308" s="216"/>
      <c r="BJ308" s="216"/>
      <c r="BK308" s="216"/>
      <c r="BL308" s="216"/>
      <c r="BM308" s="216"/>
      <c r="BN308" s="216"/>
      <c r="BO308" s="216"/>
      <c r="BP308" s="216"/>
      <c r="BQ308" s="216"/>
      <c r="BR308" s="216"/>
      <c r="BS308" s="216"/>
      <c r="BT308" s="216"/>
      <c r="BU308" s="216"/>
      <c r="BV308" s="216"/>
      <c r="BW308" s="216"/>
      <c r="BX308" s="216"/>
      <c r="BY308" s="216"/>
      <c r="BZ308" s="216"/>
      <c r="CA308" s="216"/>
      <c r="CB308" s="216"/>
      <c r="CC308" s="216"/>
      <c r="CD308" s="216"/>
      <c r="CE308" s="216"/>
      <c r="CF308" s="216"/>
      <c r="CG308" s="216"/>
      <c r="CH308" s="216"/>
      <c r="CI308" s="216"/>
      <c r="CJ308" s="216"/>
      <c r="CK308" s="216"/>
      <c r="CL308" s="216"/>
    </row>
    <row r="309" spans="1:90" s="231" customFormat="1" ht="83" customHeight="1">
      <c r="A309" s="262">
        <v>51</v>
      </c>
      <c r="B309" s="300" t="s">
        <v>1076</v>
      </c>
      <c r="C309" s="278" t="s">
        <v>1077</v>
      </c>
      <c r="D309" s="278"/>
      <c r="E309" s="278"/>
      <c r="F309" s="278" t="s">
        <v>1487</v>
      </c>
      <c r="G309" s="279" t="str">
        <f t="shared" si="295"/>
        <v xml:space="preserve">Posibilidad de seleccionar a personas naturales o jurídicas para la contratación de prestación de servicios de manera directa, sin que sean personas idóneas para el cumplimiento del contrato </v>
      </c>
      <c r="H309" s="276" t="s">
        <v>1097</v>
      </c>
      <c r="I309" s="276"/>
      <c r="J309" s="276" t="s">
        <v>1340</v>
      </c>
      <c r="K309" s="276" t="s">
        <v>1344</v>
      </c>
      <c r="L309" s="276" t="s">
        <v>1406</v>
      </c>
      <c r="M309" s="276" t="s">
        <v>227</v>
      </c>
      <c r="N309" s="276"/>
      <c r="O309" s="266"/>
      <c r="P309" s="266"/>
      <c r="Q309" s="266"/>
      <c r="R309" s="266"/>
      <c r="S309" s="267" t="str">
        <f t="shared" ref="S309" si="300">IF(ISBLANK(Z309),(IF(N309&lt;=0,"",IF(N309&lt;=2,"Muy Baja",IF(N309&lt;=24,"Baja",IF(N309&lt;=500,"Media",IF(N309&lt;=5000,"Alta","Muy Alta"))))))," ")</f>
        <v xml:space="preserve"> </v>
      </c>
      <c r="T309" s="268" t="str">
        <f t="shared" ref="T309" si="301">IF(ISBLANK(Z309),(IF(S309="","",IF(S309="Muy Baja",20%,IF(S309="Baja",40%,IF(S309="Media",60%,IF(S309="Alta",80%,IF(S309="Muy Alta",100%,0)))))))," ")</f>
        <v xml:space="preserve"> </v>
      </c>
      <c r="U309" s="269"/>
      <c r="V309" s="270" t="str">
        <f>IF(U309&gt;0,IF(NOT(ISERROR(MATCH(U309,'Listados Datos'!$N$3:$N$4,0))),'Listados Datos'!$N$6&amp;"Por favor no seleccionar este criterios de impacto (Afectación Económica o presupuestal y/o Pérdida Reputacional)",'Listados Datos'!$N$7),"")</f>
        <v/>
      </c>
      <c r="W309" s="271" t="str">
        <f>IF(OR(U309='Listados Datos'!$R$3,U309='Listados Datos'!$S$3),"Leve",IF(OR(U309='Listados Datos'!$R$4,U309='Listados Datos'!$S$4),"Menor",IF(OR(U309='Listados Datos'!$R$5,U309='Listados Datos'!$S$5),"Moderado",IF(OR(U309='Listados Datos'!$R$6,U309='Listados Datos'!$S$6),"Mayor",IF(OR(U309='Listados Datos'!$R$7,U309='Listados Datos'!$S$7),"Catastrófico","")))))</f>
        <v/>
      </c>
      <c r="X309" s="268" t="str">
        <f>IF(W309="","",IF(W309="Leve",20%,IF(W309="Menor",40%,IF(W309="Moderado",60%,IF(W309="Mayor",80%,IF(W309="Catastrófico",100%,0))))))</f>
        <v/>
      </c>
      <c r="Y309" s="272" t="str">
        <f>IF(OR(AND(S309="Muy Baja",W309="Leve"),AND(S309="Muy Baja",W309="Menor"),AND(S309="Baja",W309="Leve")),"Bajo",IF(OR(AND(S309="Muy baja",W309="Moderado"),AND(S309="Baja",W309="Menor"),AND(S309="Baja",W309="Moderado"),AND(S309="Media",W309="Leve"),AND(S309="Media",W309="Menor"),AND(S309="Media",W309="Moderado"),AND(S309="Alta",W309="Leve"),AND(S309="Alta",W309="Menor")),"Moderado",IF(OR(AND(S309="Muy Baja",W309="Mayor"),AND(S309="Baja",W309="Mayor"),AND(S309="Media",W309="Mayor"),AND(S309="Alta",W309="Moderado"),AND(S309="Alta",W309="Mayor"),AND(S309="Muy Alta",W309="Leve"),AND(S309="Muy Alta",W309="Menor"),AND(S309="Muy Alta",W309="Moderado"),AND(S309="Muy Alta",W309="Mayor")),"Alto",IF(OR(AND(S309="Muy Baja",W309="Catastrófico"),AND(S309="Baja",W309="Catastrófico"),AND(S309="Media",W309="Catastrófico"),AND(S309="Alta",W309="Catastrófico"),AND(S309="Muy Alta",W309="Catastrófico")),"Extremo",""))))</f>
        <v/>
      </c>
      <c r="Z309" s="273" t="s">
        <v>327</v>
      </c>
      <c r="AA309" s="273" t="s">
        <v>11</v>
      </c>
      <c r="AB309" s="274" t="str">
        <f t="shared" ref="AB309" si="302">IF(AND(Z309="Rara Vez",AA309="Insignificante"),("BAJA"),IF(AND(Z309="Rara Vez",AA309="Menor"),("BAJA"),IF(AND(Z309="Rara Vez",AA309="Moderado"),("MODERADA"),IF(AND(Z309="Rara Vez",AA309="Mayor"),("ALTA"),IF(AND(Z309="Improbable",AA309="Insignificante"),("BAJA"),IF(AND(Z309="Improbable",AA309="Menor"),("BAJA"),IF(AND(Z309="Improbable",AA309="Moderado"),("MODERADA"),IF(AND(Z309="Improbable",AA309="Mayor"),("ALTA"),IF(AND(Z309="Posible",AA309="Insignificante"),("BAJA"),IF(AND(Z309="Posible",AA309="Menor"),("MODERADA"),IF(AND(Z309="Posible",AA309="Moderado"),("ALTA"),IF(AND(Z309="Posible",AA309="Mayor"),("EXTREMA"),IF(AND(Z309="Probable",AA309="Insignificante"),("MODERADA"),IF(AND(Z309="Probable",AA309="Menor"),("ALTA"),IF(AND(Z309="Probable",AA309="Moderado"),("ALTA"),IF(AND(Z309="Probable",AA309="Mayor"),("EXTREMA"),IF(AND(Z309="Casi Seguro",AA309="Insignificante"),("ALTA"),IF(AND(Z309="Casi Seguro",AA309="Menor"),("ALTA"),IF(AND(Z309="Casi Seguro",AA309="Moderado"),("EXTREMA"),IF(AND(Z309="Casi Seguro",AA309="Mayor"),("EXTREMA"),IF(AA309="Catastrófico","EXTREMA","VALORAR")))))))))))))))))))))</f>
        <v>ALTA</v>
      </c>
      <c r="AC309" s="217">
        <v>1</v>
      </c>
      <c r="AD309" s="218"/>
      <c r="AE309" s="219" t="s">
        <v>1349</v>
      </c>
      <c r="AF309" s="219" t="s">
        <v>1357</v>
      </c>
      <c r="AG309" s="219" t="s">
        <v>1215</v>
      </c>
      <c r="AH309" s="219"/>
      <c r="AI309" s="220" t="str">
        <f t="shared" si="281"/>
        <v>Probabilidad</v>
      </c>
      <c r="AJ309" s="221" t="s">
        <v>292</v>
      </c>
      <c r="AK309" s="221" t="s">
        <v>297</v>
      </c>
      <c r="AL309" s="222" t="str">
        <f t="shared" si="282"/>
        <v>40%</v>
      </c>
      <c r="AM309" s="221" t="s">
        <v>301</v>
      </c>
      <c r="AN309" s="221" t="s">
        <v>305</v>
      </c>
      <c r="AO309" s="221" t="s">
        <v>308</v>
      </c>
      <c r="AP309" s="223" t="str">
        <f>IF(ISBLANK(AA309),(IFERROR(IF(AI309="Probabilidad",(T309-(+T309*AL309)),IF(AI309="Impacto",T309,"")),""))," ")</f>
        <v xml:space="preserve"> </v>
      </c>
      <c r="AQ309" s="224" t="str">
        <f>IF(ISBLANK(AA309), (IFERROR(IF(AP309="","",IF(AP309&lt;=0.2,"Muy Baja",IF(AP309&lt;=0.4,"Baja",IF(AP309&lt;=0.6,"Media",IF(AP309&lt;=0.8,"Alta","Muy Alta"))))),""))," ")</f>
        <v xml:space="preserve"> </v>
      </c>
      <c r="AR309" s="223" t="str">
        <f t="shared" si="283"/>
        <v xml:space="preserve"> </v>
      </c>
      <c r="AS309" s="225" t="str">
        <f t="shared" si="284"/>
        <v/>
      </c>
      <c r="AT309" s="223" t="str">
        <f>IFERROR(IF(AI309="Impacto",(X309-(+X309*AL309)),IF(AI309="Probabilidad",X309,"")),"")</f>
        <v/>
      </c>
      <c r="AU309" s="226" t="str">
        <f t="shared" si="285"/>
        <v/>
      </c>
      <c r="AV309" s="273" t="s">
        <v>326</v>
      </c>
      <c r="AW309" s="275" t="str">
        <f>IF(ISBLANK(AA309), " ", AA309)</f>
        <v>Mayor</v>
      </c>
      <c r="AX309" s="274" t="str">
        <f t="shared" ref="AX309" si="303">IF(AND(AV309="Rara Vez",AW309="Insignificante"),("BAJA"),IF(AND(AV309="Rara Vez",AW309="Menor"),("BAJA"),IF(AND(AV309="Rara Vez",AW309="Moderado"),("MODERADA"),IF(AND(AV309="Rara Vez",AW309="Mayor"),("ALTA"),IF(AND(AV309="Improbable",AW309="Insignificante"),("BAJA"),IF(AND(AV309="Improbable",AW309="Menor"),("BAJA"),IF(AND(AV309="Improbable",AW309="Moderado"),("MODERADA"),IF(AND(AV309="Improbable",AW309="Mayor"),("ALTA"),IF(AND(AV309="Posible",AW309="Insignificante"),("BAJA"),IF(AND(AV309="Posible",AW309="Menor"),("MODERADA"),IF(AND(AV309="Posible",AW309="Moderado"),("ALTA"),IF(AND(AV309="Posible",AW309="Mayor"),("EXTREMA"),IF(AND(AV309="Probable",AW309="Insignificante"),("MODERADA"),IF(AND(AV309="Probable",AW309="Menor"),("ALTA"),IF(AND(AV309="Probable",AW309="Moderado"),("ALTA"),IF(AND(AV309="Probable",AW309="Mayor"),("EXTREMA"),IF(AND(AV309="Casi Seguro",AW309="Insignificante"),("ALTA"),IF(AND(AV309="Casi Seguro",AW309="Menor"),("ALTA"),IF(AND(AV309="Casi Seguro",AW309="Moderado"),("EXTREMA"),IF(AND(AV309="Casi Seguro",AW309="Mayor"),("EXTREMA"),IF(AW309="Catastrófico","EXTREMA","VALORAR")))))))))))))))))))))</f>
        <v>ALTA</v>
      </c>
      <c r="AY309" s="261" t="s">
        <v>315</v>
      </c>
      <c r="AZ309" s="228"/>
      <c r="BA309" s="229"/>
      <c r="BB309" s="216"/>
      <c r="BC309" s="216"/>
      <c r="BD309" s="230"/>
      <c r="BE309" s="230"/>
      <c r="BF309" s="230"/>
      <c r="BG309" s="227"/>
      <c r="BH309" s="276"/>
      <c r="BI309" s="216"/>
      <c r="BJ309" s="216"/>
      <c r="BK309" s="216"/>
      <c r="BL309" s="216"/>
      <c r="BM309" s="216"/>
      <c r="BN309" s="216"/>
      <c r="BO309" s="216"/>
      <c r="BP309" s="216"/>
      <c r="BQ309" s="216"/>
      <c r="BR309" s="216"/>
      <c r="BS309" s="216"/>
      <c r="BT309" s="216"/>
      <c r="BU309" s="216"/>
      <c r="BV309" s="216"/>
      <c r="BW309" s="216"/>
      <c r="BX309" s="216"/>
      <c r="BY309" s="216"/>
      <c r="BZ309" s="216"/>
      <c r="CA309" s="216"/>
      <c r="CB309" s="216"/>
      <c r="CC309" s="216"/>
      <c r="CD309" s="216"/>
      <c r="CE309" s="216"/>
      <c r="CF309" s="216"/>
      <c r="CG309" s="216"/>
      <c r="CH309" s="216"/>
      <c r="CI309" s="216"/>
      <c r="CJ309" s="216"/>
      <c r="CK309" s="216"/>
      <c r="CL309" s="216"/>
    </row>
    <row r="310" spans="1:90" s="231" customFormat="1" ht="14.5" customHeight="1">
      <c r="A310" s="262"/>
      <c r="B310" s="300"/>
      <c r="C310" s="278"/>
      <c r="D310" s="278"/>
      <c r="E310" s="278"/>
      <c r="F310" s="278"/>
      <c r="G310" s="279"/>
      <c r="H310" s="276"/>
      <c r="I310" s="276"/>
      <c r="J310" s="276"/>
      <c r="K310" s="276"/>
      <c r="L310" s="276"/>
      <c r="M310" s="276"/>
      <c r="N310" s="276"/>
      <c r="O310" s="266"/>
      <c r="P310" s="266"/>
      <c r="Q310" s="266"/>
      <c r="R310" s="266"/>
      <c r="S310" s="267"/>
      <c r="T310" s="268"/>
      <c r="U310" s="269"/>
      <c r="V310" s="270"/>
      <c r="W310" s="271"/>
      <c r="X310" s="268"/>
      <c r="Y310" s="272"/>
      <c r="Z310" s="273"/>
      <c r="AA310" s="273"/>
      <c r="AB310" s="274"/>
      <c r="AC310" s="217">
        <v>2</v>
      </c>
      <c r="AD310" s="218"/>
      <c r="AE310" s="219"/>
      <c r="AF310" s="219"/>
      <c r="AG310" s="219"/>
      <c r="AH310" s="219"/>
      <c r="AI310" s="220" t="str">
        <f t="shared" si="281"/>
        <v/>
      </c>
      <c r="AJ310" s="221"/>
      <c r="AK310" s="221"/>
      <c r="AL310" s="222" t="str">
        <f t="shared" si="282"/>
        <v/>
      </c>
      <c r="AM310" s="221"/>
      <c r="AN310" s="221"/>
      <c r="AO310" s="221"/>
      <c r="AP310" s="223" t="str">
        <f>IF(ISBLANK(AA309),(IFERROR(IF(AND(AI309="Probabilidad",AI310="Probabilidad"),(AR309-(+AR309*AL310)),IF(AI310="Probabilidad",(T309-(+T309*AL310)),IF(AI310="Impacto",AR309,""))),""))," ")</f>
        <v xml:space="preserve"> </v>
      </c>
      <c r="AQ310" s="224" t="str">
        <f>IF(ISBLANK(AA309),(IFERROR(IF(AP310="","",IF(AP310&lt;=0.2,"Muy Baja",IF(AP310&lt;=0.4,"Baja",IF(AP310&lt;=0.6,"Media",IF(AP310&lt;=0.8,"Alta","Muy Alta"))))),""))," ")</f>
        <v xml:space="preserve"> </v>
      </c>
      <c r="AR310" s="223" t="str">
        <f t="shared" si="283"/>
        <v xml:space="preserve"> </v>
      </c>
      <c r="AS310" s="225" t="str">
        <f t="shared" si="284"/>
        <v/>
      </c>
      <c r="AT310" s="223" t="str">
        <f>IFERROR(IF(AND(AI309="Impacto",AI310="Impacto"),(AT309-(+AT309*AL310)),IF(AI310="Impacto",(X309-(+X309*AL310)),IF(AI310="Probabilidad",AT309,""))),"")</f>
        <v/>
      </c>
      <c r="AU310" s="226" t="str">
        <f t="shared" si="285"/>
        <v/>
      </c>
      <c r="AV310" s="273"/>
      <c r="AW310" s="275"/>
      <c r="AX310" s="274"/>
      <c r="AY310" s="261"/>
      <c r="AZ310" s="228"/>
      <c r="BA310" s="229"/>
      <c r="BB310" s="216"/>
      <c r="BC310" s="216"/>
      <c r="BD310" s="230"/>
      <c r="BE310" s="230"/>
      <c r="BF310" s="230"/>
      <c r="BG310" s="227"/>
      <c r="BH310" s="276"/>
      <c r="BI310" s="216"/>
      <c r="BJ310" s="216"/>
      <c r="BK310" s="216"/>
      <c r="BL310" s="216"/>
      <c r="BM310" s="216"/>
      <c r="BN310" s="216"/>
      <c r="BO310" s="216"/>
      <c r="BP310" s="216"/>
      <c r="BQ310" s="216"/>
      <c r="BR310" s="216"/>
      <c r="BS310" s="216"/>
      <c r="BT310" s="216"/>
      <c r="BU310" s="216"/>
      <c r="BV310" s="216"/>
      <c r="BW310" s="216"/>
      <c r="BX310" s="216"/>
      <c r="BY310" s="216"/>
      <c r="BZ310" s="216"/>
      <c r="CA310" s="216"/>
      <c r="CB310" s="216"/>
      <c r="CC310" s="216"/>
      <c r="CD310" s="216"/>
      <c r="CE310" s="216"/>
      <c r="CF310" s="216"/>
      <c r="CG310" s="216"/>
      <c r="CH310" s="216"/>
      <c r="CI310" s="216"/>
      <c r="CJ310" s="216"/>
      <c r="CK310" s="216"/>
      <c r="CL310" s="216"/>
    </row>
    <row r="311" spans="1:90" s="231" customFormat="1" ht="14.5" customHeight="1">
      <c r="A311" s="262"/>
      <c r="B311" s="300"/>
      <c r="C311" s="278"/>
      <c r="D311" s="278"/>
      <c r="E311" s="278"/>
      <c r="F311" s="278"/>
      <c r="G311" s="279"/>
      <c r="H311" s="276"/>
      <c r="I311" s="276"/>
      <c r="J311" s="276"/>
      <c r="K311" s="276"/>
      <c r="L311" s="276"/>
      <c r="M311" s="276"/>
      <c r="N311" s="276"/>
      <c r="O311" s="266"/>
      <c r="P311" s="266"/>
      <c r="Q311" s="266"/>
      <c r="R311" s="266"/>
      <c r="S311" s="267"/>
      <c r="T311" s="268"/>
      <c r="U311" s="269"/>
      <c r="V311" s="270"/>
      <c r="W311" s="271"/>
      <c r="X311" s="268"/>
      <c r="Y311" s="272"/>
      <c r="Z311" s="273"/>
      <c r="AA311" s="273"/>
      <c r="AB311" s="274"/>
      <c r="AC311" s="217">
        <v>3</v>
      </c>
      <c r="AD311" s="218"/>
      <c r="AE311" s="219"/>
      <c r="AF311" s="219"/>
      <c r="AG311" s="219"/>
      <c r="AH311" s="219"/>
      <c r="AI311" s="220" t="str">
        <f t="shared" si="281"/>
        <v/>
      </c>
      <c r="AJ311" s="221"/>
      <c r="AK311" s="221"/>
      <c r="AL311" s="222" t="str">
        <f t="shared" si="282"/>
        <v/>
      </c>
      <c r="AM311" s="221"/>
      <c r="AN311" s="221"/>
      <c r="AO311" s="221"/>
      <c r="AP311" s="223" t="str">
        <f>IF(ISBLANK(AA309),(IFERROR(IF(AND(AI310="Probabilidad",AI311="Probabilidad"),(AR310-(+AR310*AL311)),IF(AND(AI310="Impacto",AI311="Probabilidad"),(AR309-(+AR309*AL311)),IF(AI311="Impacto",AR310,""))),""))," ")</f>
        <v xml:space="preserve"> </v>
      </c>
      <c r="AQ311" s="224" t="str">
        <f>IF(ISBLANK(AA309),(IFERROR(IF(AP311="","",IF(AP311&lt;=0.2,"Muy Baja",IF(AP311&lt;=0.4,"Baja",IF(AP311&lt;=0.6,"Media",IF(AP311&lt;=0.8,"Alta","Muy Alta"))))),""))," ")</f>
        <v xml:space="preserve"> </v>
      </c>
      <c r="AR311" s="223" t="str">
        <f t="shared" si="283"/>
        <v xml:space="preserve"> </v>
      </c>
      <c r="AS311" s="225" t="str">
        <f t="shared" si="284"/>
        <v/>
      </c>
      <c r="AT311" s="223" t="str">
        <f>IFERROR(IF(AND(AI310="Impacto",AI311="Impacto"),(AT310-(+AT310*AL311)),IF(AND(AI310="Probabilidad",AI311="Impacto"),(AT309-(+AT309*AL311)),IF(AI311="Probabilidad",AT310,""))),"")</f>
        <v/>
      </c>
      <c r="AU311" s="226" t="str">
        <f t="shared" si="285"/>
        <v/>
      </c>
      <c r="AV311" s="273"/>
      <c r="AW311" s="275"/>
      <c r="AX311" s="274"/>
      <c r="AY311" s="261"/>
      <c r="AZ311" s="228"/>
      <c r="BA311" s="229"/>
      <c r="BB311" s="216"/>
      <c r="BC311" s="216"/>
      <c r="BD311" s="230"/>
      <c r="BE311" s="230"/>
      <c r="BF311" s="230"/>
      <c r="BG311" s="227"/>
      <c r="BH311" s="276"/>
      <c r="BI311" s="216"/>
      <c r="BJ311" s="216"/>
      <c r="BK311" s="216"/>
      <c r="BL311" s="216"/>
      <c r="BM311" s="216"/>
      <c r="BN311" s="216"/>
      <c r="BO311" s="216"/>
      <c r="BP311" s="216"/>
      <c r="BQ311" s="216"/>
      <c r="BR311" s="216"/>
      <c r="BS311" s="216"/>
      <c r="BT311" s="216"/>
      <c r="BU311" s="216"/>
      <c r="BV311" s="216"/>
      <c r="BW311" s="216"/>
      <c r="BX311" s="216"/>
      <c r="BY311" s="216"/>
      <c r="BZ311" s="216"/>
      <c r="CA311" s="216"/>
      <c r="CB311" s="216"/>
      <c r="CC311" s="216"/>
      <c r="CD311" s="216"/>
      <c r="CE311" s="216"/>
      <c r="CF311" s="216"/>
      <c r="CG311" s="216"/>
      <c r="CH311" s="216"/>
      <c r="CI311" s="216"/>
      <c r="CJ311" s="216"/>
      <c r="CK311" s="216"/>
      <c r="CL311" s="216"/>
    </row>
    <row r="312" spans="1:90" s="231" customFormat="1" ht="14.5" customHeight="1">
      <c r="A312" s="262"/>
      <c r="B312" s="300"/>
      <c r="C312" s="278"/>
      <c r="D312" s="278"/>
      <c r="E312" s="278"/>
      <c r="F312" s="278"/>
      <c r="G312" s="279"/>
      <c r="H312" s="276"/>
      <c r="I312" s="276"/>
      <c r="J312" s="276"/>
      <c r="K312" s="276"/>
      <c r="L312" s="276"/>
      <c r="M312" s="276"/>
      <c r="N312" s="276"/>
      <c r="O312" s="266"/>
      <c r="P312" s="266"/>
      <c r="Q312" s="266"/>
      <c r="R312" s="266"/>
      <c r="S312" s="267"/>
      <c r="T312" s="268"/>
      <c r="U312" s="269"/>
      <c r="V312" s="270"/>
      <c r="W312" s="271"/>
      <c r="X312" s="268"/>
      <c r="Y312" s="272"/>
      <c r="Z312" s="273"/>
      <c r="AA312" s="273"/>
      <c r="AB312" s="274"/>
      <c r="AC312" s="217">
        <v>4</v>
      </c>
      <c r="AD312" s="218"/>
      <c r="AE312" s="219"/>
      <c r="AF312" s="219"/>
      <c r="AG312" s="219"/>
      <c r="AH312" s="219"/>
      <c r="AI312" s="220" t="str">
        <f t="shared" si="281"/>
        <v/>
      </c>
      <c r="AJ312" s="221"/>
      <c r="AK312" s="221"/>
      <c r="AL312" s="222" t="str">
        <f t="shared" si="282"/>
        <v/>
      </c>
      <c r="AM312" s="221"/>
      <c r="AN312" s="221"/>
      <c r="AO312" s="221"/>
      <c r="AP312" s="223" t="str">
        <f>IF(ISBLANK(AA309),(IFERROR(IF(AND(AI311="Probabilidad",AI312="Probabilidad"),(AR311-(+AR311*AL312)),IF(AND(AI311="Impacto",AI312="Probabilidad"),(AR310-(+AR310*AL312)),IF(AI312="Impacto",AR311,""))),""))," ")</f>
        <v xml:space="preserve"> </v>
      </c>
      <c r="AQ312" s="224" t="str">
        <f>IF(ISBLANK(AA309),(IFERROR(IF(AP312="","",IF(AP312&lt;=0.2,"Muy Baja",IF(AP312&lt;=0.4,"Baja",IF(AP312&lt;=0.6,"Media",IF(AP312&lt;=0.8,"Alta","Muy Alta"))))),""))," ")</f>
        <v xml:space="preserve"> </v>
      </c>
      <c r="AR312" s="223" t="str">
        <f t="shared" si="283"/>
        <v xml:space="preserve"> </v>
      </c>
      <c r="AS312" s="225" t="str">
        <f t="shared" si="284"/>
        <v/>
      </c>
      <c r="AT312" s="223" t="str">
        <f>IFERROR(IF(AND(AI311="Impacto",AI312="Impacto"),(AT311-(+AT311*AL312)),IF(AND(AI311="Probabilidad",AI312="Impacto"),(AT310-(+AT310*AL312)),IF(AI312="Probabilidad",AT311,""))),"")</f>
        <v/>
      </c>
      <c r="AU312" s="226" t="str">
        <f t="shared" si="285"/>
        <v/>
      </c>
      <c r="AV312" s="273"/>
      <c r="AW312" s="275"/>
      <c r="AX312" s="274"/>
      <c r="AY312" s="261"/>
      <c r="AZ312" s="228"/>
      <c r="BA312" s="229"/>
      <c r="BB312" s="216"/>
      <c r="BC312" s="216"/>
      <c r="BD312" s="230"/>
      <c r="BE312" s="230"/>
      <c r="BF312" s="230"/>
      <c r="BG312" s="227"/>
      <c r="BH312" s="276"/>
      <c r="BI312" s="216"/>
      <c r="BJ312" s="216"/>
      <c r="BK312" s="216"/>
      <c r="BL312" s="216"/>
      <c r="BM312" s="216"/>
      <c r="BN312" s="216"/>
      <c r="BO312" s="216"/>
      <c r="BP312" s="216"/>
      <c r="BQ312" s="216"/>
      <c r="BR312" s="216"/>
      <c r="BS312" s="216"/>
      <c r="BT312" s="216"/>
      <c r="BU312" s="216"/>
      <c r="BV312" s="216"/>
      <c r="BW312" s="216"/>
      <c r="BX312" s="216"/>
      <c r="BY312" s="216"/>
      <c r="BZ312" s="216"/>
      <c r="CA312" s="216"/>
      <c r="CB312" s="216"/>
      <c r="CC312" s="216"/>
      <c r="CD312" s="216"/>
      <c r="CE312" s="216"/>
      <c r="CF312" s="216"/>
      <c r="CG312" s="216"/>
      <c r="CH312" s="216"/>
      <c r="CI312" s="216"/>
      <c r="CJ312" s="216"/>
      <c r="CK312" s="216"/>
      <c r="CL312" s="216"/>
    </row>
    <row r="313" spans="1:90" s="231" customFormat="1" ht="14.5" customHeight="1">
      <c r="A313" s="262"/>
      <c r="B313" s="300"/>
      <c r="C313" s="278"/>
      <c r="D313" s="278"/>
      <c r="E313" s="278"/>
      <c r="F313" s="278"/>
      <c r="G313" s="279"/>
      <c r="H313" s="276"/>
      <c r="I313" s="276"/>
      <c r="J313" s="276"/>
      <c r="K313" s="276"/>
      <c r="L313" s="276"/>
      <c r="M313" s="276"/>
      <c r="N313" s="276"/>
      <c r="O313" s="266"/>
      <c r="P313" s="266"/>
      <c r="Q313" s="266"/>
      <c r="R313" s="266"/>
      <c r="S313" s="267"/>
      <c r="T313" s="268"/>
      <c r="U313" s="269"/>
      <c r="V313" s="270"/>
      <c r="W313" s="271"/>
      <c r="X313" s="268"/>
      <c r="Y313" s="272"/>
      <c r="Z313" s="273"/>
      <c r="AA313" s="273"/>
      <c r="AB313" s="274"/>
      <c r="AC313" s="217">
        <v>5</v>
      </c>
      <c r="AD313" s="218"/>
      <c r="AE313" s="219"/>
      <c r="AF313" s="219"/>
      <c r="AG313" s="219"/>
      <c r="AH313" s="219"/>
      <c r="AI313" s="220" t="str">
        <f t="shared" si="281"/>
        <v/>
      </c>
      <c r="AJ313" s="221"/>
      <c r="AK313" s="221"/>
      <c r="AL313" s="222" t="str">
        <f t="shared" si="282"/>
        <v/>
      </c>
      <c r="AM313" s="221"/>
      <c r="AN313" s="221"/>
      <c r="AO313" s="221"/>
      <c r="AP313" s="223" t="str">
        <f>IF(ISBLANK(AA309),(IFERROR(IF(AND(AI312="Probabilidad",AI313="Probabilidad"),(AR312-(+AR312*AL313)),IF(AND(AI312="Impacto",AI313="Probabilidad"),(AR311-(+AR311*AL313)),IF(AI313="Impacto",AR312,""))),""))," ")</f>
        <v xml:space="preserve"> </v>
      </c>
      <c r="AQ313" s="224" t="str">
        <f>IF(ISBLANK(AA309),(IFERROR(IF(AP313="","",IF(AP313&lt;=0.2,"Muy Baja",IF(AP313&lt;=0.4,"Baja",IF(AP313&lt;=0.6,"Media",IF(AP313&lt;=0.8,"Alta","Muy Alta"))))),""))," ")</f>
        <v xml:space="preserve"> </v>
      </c>
      <c r="AR313" s="223" t="str">
        <f t="shared" si="283"/>
        <v xml:space="preserve"> </v>
      </c>
      <c r="AS313" s="225" t="str">
        <f t="shared" si="284"/>
        <v/>
      </c>
      <c r="AT313" s="223" t="str">
        <f>IFERROR(IF(AND(AI312="Impacto",AI313="Impacto"),(AT312-(+AT312*AL313)),IF(AND(AI312="Probabilidad",AI313="Impacto"),(AT311-(+AT311*AL313)),IF(AI313="Probabilidad",AT312,""))),"")</f>
        <v/>
      </c>
      <c r="AU313" s="226" t="str">
        <f t="shared" si="285"/>
        <v/>
      </c>
      <c r="AV313" s="273"/>
      <c r="AW313" s="275"/>
      <c r="AX313" s="274"/>
      <c r="AY313" s="261"/>
      <c r="AZ313" s="228"/>
      <c r="BA313" s="229"/>
      <c r="BB313" s="216"/>
      <c r="BC313" s="216"/>
      <c r="BD313" s="230"/>
      <c r="BE313" s="230"/>
      <c r="BF313" s="230"/>
      <c r="BG313" s="227"/>
      <c r="BH313" s="276"/>
      <c r="BI313" s="216"/>
      <c r="BJ313" s="216"/>
      <c r="BK313" s="216"/>
      <c r="BL313" s="216"/>
      <c r="BM313" s="216"/>
      <c r="BN313" s="216"/>
      <c r="BO313" s="216"/>
      <c r="BP313" s="216"/>
      <c r="BQ313" s="216"/>
      <c r="BR313" s="216"/>
      <c r="BS313" s="216"/>
      <c r="BT313" s="216"/>
      <c r="BU313" s="216"/>
      <c r="BV313" s="216"/>
      <c r="BW313" s="216"/>
      <c r="BX313" s="216"/>
      <c r="BY313" s="216"/>
      <c r="BZ313" s="216"/>
      <c r="CA313" s="216"/>
      <c r="CB313" s="216"/>
      <c r="CC313" s="216"/>
      <c r="CD313" s="216"/>
      <c r="CE313" s="216"/>
      <c r="CF313" s="216"/>
      <c r="CG313" s="216"/>
      <c r="CH313" s="216"/>
      <c r="CI313" s="216"/>
      <c r="CJ313" s="216"/>
      <c r="CK313" s="216"/>
      <c r="CL313" s="216"/>
    </row>
    <row r="314" spans="1:90" s="231" customFormat="1" ht="14.5" customHeight="1">
      <c r="A314" s="262"/>
      <c r="B314" s="300"/>
      <c r="C314" s="278"/>
      <c r="D314" s="278"/>
      <c r="E314" s="278"/>
      <c r="F314" s="278"/>
      <c r="G314" s="279"/>
      <c r="H314" s="276"/>
      <c r="I314" s="276"/>
      <c r="J314" s="276"/>
      <c r="K314" s="276"/>
      <c r="L314" s="276"/>
      <c r="M314" s="276"/>
      <c r="N314" s="276"/>
      <c r="O314" s="266"/>
      <c r="P314" s="266"/>
      <c r="Q314" s="266"/>
      <c r="R314" s="266"/>
      <c r="S314" s="267"/>
      <c r="T314" s="268"/>
      <c r="U314" s="269"/>
      <c r="V314" s="270"/>
      <c r="W314" s="271"/>
      <c r="X314" s="268"/>
      <c r="Y314" s="272"/>
      <c r="Z314" s="273"/>
      <c r="AA314" s="273"/>
      <c r="AB314" s="274"/>
      <c r="AC314" s="217">
        <v>6</v>
      </c>
      <c r="AD314" s="218"/>
      <c r="AE314" s="219"/>
      <c r="AF314" s="219"/>
      <c r="AG314" s="219"/>
      <c r="AH314" s="219"/>
      <c r="AI314" s="220" t="str">
        <f t="shared" si="281"/>
        <v/>
      </c>
      <c r="AJ314" s="221"/>
      <c r="AK314" s="221"/>
      <c r="AL314" s="222" t="str">
        <f t="shared" si="282"/>
        <v/>
      </c>
      <c r="AM314" s="221"/>
      <c r="AN314" s="221"/>
      <c r="AO314" s="221"/>
      <c r="AP314" s="223" t="str">
        <f>IF(ISBLANK(AA309),(IFERROR(IF(AND(AI312="Probabilidad",AI314="Probabilidad"),(AR312-(+AR312*AL314)),IF(AND(AI312="Impacto",AI314="Probabilidad"),(AR311-(+AR311*AL314)),IF(AI314="Impacto",AR312,""))),""))," ")</f>
        <v xml:space="preserve"> </v>
      </c>
      <c r="AQ314" s="224" t="str">
        <f>IF(ISBLANK(AA309),(IFERROR(IF(AP314="","",IF(AP314&lt;=0.2,"Muy Baja",IF(AP314&lt;=0.4,"Baja",IF(AP314&lt;=0.6,"Media",IF(AP314&lt;=0.8,"Alta","Muy Alta"))))),"")), " ")</f>
        <v xml:space="preserve"> </v>
      </c>
      <c r="AR314" s="223" t="str">
        <f t="shared" si="283"/>
        <v xml:space="preserve"> </v>
      </c>
      <c r="AS314" s="225" t="str">
        <f t="shared" si="284"/>
        <v/>
      </c>
      <c r="AT314" s="223" t="str">
        <f>IFERROR(IF(AND(AI313="Impacto",AI314="Impacto"),(AT312-(+AT313*AL314)),IF(AND(AI312="Probabilidad",AI314="Impacto"),(AT311-(+AT311*AL314)),IF(AI314="Probabilidad",AT312,""))),"")</f>
        <v/>
      </c>
      <c r="AU314" s="226" t="str">
        <f t="shared" si="285"/>
        <v/>
      </c>
      <c r="AV314" s="273"/>
      <c r="AW314" s="275"/>
      <c r="AX314" s="274"/>
      <c r="AY314" s="261"/>
      <c r="AZ314" s="228"/>
      <c r="BA314" s="229"/>
      <c r="BB314" s="216"/>
      <c r="BC314" s="216"/>
      <c r="BD314" s="230"/>
      <c r="BE314" s="230"/>
      <c r="BF314" s="230"/>
      <c r="BG314" s="227"/>
      <c r="BH314" s="276"/>
      <c r="BI314" s="216"/>
      <c r="BJ314" s="216"/>
      <c r="BK314" s="216"/>
      <c r="BL314" s="216"/>
      <c r="BM314" s="216"/>
      <c r="BN314" s="216"/>
      <c r="BO314" s="216"/>
      <c r="BP314" s="216"/>
      <c r="BQ314" s="216"/>
      <c r="BR314" s="216"/>
      <c r="BS314" s="216"/>
      <c r="BT314" s="216"/>
      <c r="BU314" s="216"/>
      <c r="BV314" s="216"/>
      <c r="BW314" s="216"/>
      <c r="BX314" s="216"/>
      <c r="BY314" s="216"/>
      <c r="BZ314" s="216"/>
      <c r="CA314" s="216"/>
      <c r="CB314" s="216"/>
      <c r="CC314" s="216"/>
      <c r="CD314" s="216"/>
      <c r="CE314" s="216"/>
      <c r="CF314" s="216"/>
      <c r="CG314" s="216"/>
      <c r="CH314" s="216"/>
      <c r="CI314" s="216"/>
      <c r="CJ314" s="216"/>
      <c r="CK314" s="216"/>
      <c r="CL314" s="216"/>
    </row>
    <row r="315" spans="1:90" s="231" customFormat="1" ht="70.5" hidden="1" customHeight="1">
      <c r="A315" s="262">
        <v>52</v>
      </c>
      <c r="B315" s="300" t="s">
        <v>1078</v>
      </c>
      <c r="C315" s="278" t="s">
        <v>1079</v>
      </c>
      <c r="D315" s="278"/>
      <c r="E315" s="278"/>
      <c r="F315" s="278" t="s">
        <v>1488</v>
      </c>
      <c r="G315" s="279" t="str">
        <f t="shared" si="295"/>
        <v>Posibilidad de afectación Reputacional por Incorrecta verificación de los requisitos establecidos en el Manual de funciones para el ingreso al servicio  conforme a los procedimientos. debido a la inadecuada selección y vinculación de los servidores públicos de la Defensoria del Pueblo</v>
      </c>
      <c r="H315" s="276" t="s">
        <v>224</v>
      </c>
      <c r="I315" s="276" t="s">
        <v>1358</v>
      </c>
      <c r="J315" s="276" t="s">
        <v>1359</v>
      </c>
      <c r="K315" s="276" t="str">
        <f t="shared" ref="K315" si="304">CONCATENATE("Posibilidad de afectación"," ",H315," por ",I315," ",J315)</f>
        <v>Posibilidad de afectación Reputacional por Incorrecta verificación de los requisitos establecidos en el Manual de funciones para el ingreso al servicio  conforme a los procedimientos. debido a la inadecuada selección y vinculación de los servidores públicos de la Defensoria del Pueblo</v>
      </c>
      <c r="L315" s="276" t="s">
        <v>101</v>
      </c>
      <c r="M315" s="280" t="s">
        <v>809</v>
      </c>
      <c r="N315" s="276">
        <v>186</v>
      </c>
      <c r="O315" s="266"/>
      <c r="P315" s="266"/>
      <c r="Q315" s="266"/>
      <c r="R315" s="266"/>
      <c r="S315" s="267" t="str">
        <f t="shared" ref="S315" si="305">IF(ISBLANK(Z315),(IF(N315&lt;=0,"",IF(N315&lt;=2,"Muy Baja",IF(N315&lt;=24,"Baja",IF(N315&lt;=500,"Media",IF(N315&lt;=5000,"Alta","Muy Alta"))))))," ")</f>
        <v>Media</v>
      </c>
      <c r="T315" s="268">
        <f t="shared" ref="T315" si="306">IF(ISBLANK(Z315),(IF(S315="","",IF(S315="Muy Baja",20%,IF(S315="Baja",40%,IF(S315="Media",60%,IF(S315="Alta",80%,IF(S315="Muy Alta",100%,0)))))))," ")</f>
        <v>0.6</v>
      </c>
      <c r="U315" s="269" t="s">
        <v>925</v>
      </c>
      <c r="V315" s="270" t="str">
        <f>IF(U315&gt;0,IF(NOT(ISERROR(MATCH(U315,'Listados Datos'!$N$3:$N$4,0))),'Listados Datos'!$N$6&amp;"Por favor no seleccionar este criterios de impacto (Afectación Económica o presupuestal y/o Pérdida Reputacional)",'Listados Datos'!$N$7),"")</f>
        <v>✔</v>
      </c>
      <c r="W315" s="271" t="str">
        <f>IF(OR(U315='Listados Datos'!$R$3,U315='Listados Datos'!$S$3),"Leve",IF(OR(U315='Listados Datos'!$R$4,U315='Listados Datos'!$S$4),"Menor",IF(OR(U315='Listados Datos'!$R$5,U315='Listados Datos'!$S$5),"Moderado",IF(OR(U315='Listados Datos'!$R$6,U315='Listados Datos'!$S$6),"Mayor",IF(OR(U315='Listados Datos'!$R$7,U315='Listados Datos'!$S$7),"Catastrófico","")))))</f>
        <v>Mayor</v>
      </c>
      <c r="X315" s="268">
        <f>IF(W315="","",IF(W315="Leve",20%,IF(W315="Menor",40%,IF(W315="Moderado",60%,IF(W315="Mayor",80%,IF(W315="Catastrófico",100%,0))))))</f>
        <v>0.8</v>
      </c>
      <c r="Y315" s="272" t="str">
        <f>IF(OR(AND(S315="Muy Baja",W315="Leve"),AND(S315="Muy Baja",W315="Menor"),AND(S315="Baja",W315="Leve")),"Bajo",IF(OR(AND(S315="Muy baja",W315="Moderado"),AND(S315="Baja",W315="Menor"),AND(S315="Baja",W315="Moderado"),AND(S315="Media",W315="Leve"),AND(S315="Media",W315="Menor"),AND(S315="Media",W315="Moderado"),AND(S315="Alta",W315="Leve"),AND(S315="Alta",W315="Menor")),"Moderado",IF(OR(AND(S315="Muy Baja",W315="Mayor"),AND(S315="Baja",W315="Mayor"),AND(S315="Media",W315="Mayor"),AND(S315="Alta",W315="Moderado"),AND(S315="Alta",W315="Mayor"),AND(S315="Muy Alta",W315="Leve"),AND(S315="Muy Alta",W315="Menor"),AND(S315="Muy Alta",W315="Moderado"),AND(S315="Muy Alta",W315="Mayor")),"Alto",IF(OR(AND(S315="Muy Baja",W315="Catastrófico"),AND(S315="Baja",W315="Catastrófico"),AND(S315="Media",W315="Catastrófico"),AND(S315="Alta",W315="Catastrófico"),AND(S315="Muy Alta",W315="Catastrófico")),"Extremo",""))))</f>
        <v>Alto</v>
      </c>
      <c r="Z315" s="273"/>
      <c r="AA315" s="273"/>
      <c r="AB315" s="274" t="str">
        <f t="shared" ref="AB315" si="307">IF(AND(Z315="Rara Vez",AA315="Insignificante"),("BAJA"),IF(AND(Z315="Rara Vez",AA315="Menor"),("BAJA"),IF(AND(Z315="Rara Vez",AA315="Moderado"),("MODERADA"),IF(AND(Z315="Rara Vez",AA315="Mayor"),("ALTA"),IF(AND(Z315="Improbable",AA315="Insignificante"),("BAJA"),IF(AND(Z315="Improbable",AA315="Menor"),("BAJA"),IF(AND(Z315="Improbable",AA315="Moderado"),("MODERADA"),IF(AND(Z315="Improbable",AA315="Mayor"),("ALTA"),IF(AND(Z315="Posible",AA315="Insignificante"),("BAJA"),IF(AND(Z315="Posible",AA315="Menor"),("MODERADA"),IF(AND(Z315="Posible",AA315="Moderado"),("ALTA"),IF(AND(Z315="Posible",AA315="Mayor"),("EXTREMA"),IF(AND(Z315="Probable",AA315="Insignificante"),("MODERADA"),IF(AND(Z315="Probable",AA315="Menor"),("ALTA"),IF(AND(Z315="Probable",AA315="Moderado"),("ALTA"),IF(AND(Z315="Probable",AA315="Mayor"),("EXTREMA"),IF(AND(Z315="Casi Seguro",AA315="Insignificante"),("ALTA"),IF(AND(Z315="Casi Seguro",AA315="Menor"),("ALTA"),IF(AND(Z315="Casi Seguro",AA315="Moderado"),("EXTREMA"),IF(AND(Z315="Casi Seguro",AA315="Mayor"),("EXTREMA"),IF(AA315="Catastrófico","EXTREMA","VALORAR")))))))))))))))))))))</f>
        <v>VALORAR</v>
      </c>
      <c r="AC315" s="217">
        <v>1</v>
      </c>
      <c r="AD315" s="218"/>
      <c r="AE315" s="219" t="s">
        <v>1374</v>
      </c>
      <c r="AF315" s="219" t="s">
        <v>1155</v>
      </c>
      <c r="AG315" s="219" t="s">
        <v>936</v>
      </c>
      <c r="AH315" s="219"/>
      <c r="AI315" s="220" t="str">
        <f t="shared" si="281"/>
        <v>Probabilidad</v>
      </c>
      <c r="AJ315" s="221" t="s">
        <v>292</v>
      </c>
      <c r="AK315" s="221" t="s">
        <v>297</v>
      </c>
      <c r="AL315" s="222" t="str">
        <f t="shared" si="282"/>
        <v>40%</v>
      </c>
      <c r="AM315" s="221" t="s">
        <v>301</v>
      </c>
      <c r="AN315" s="221" t="s">
        <v>305</v>
      </c>
      <c r="AO315" s="221" t="s">
        <v>308</v>
      </c>
      <c r="AP315" s="223">
        <f>IF(ISBLANK(AA315),(IFERROR(IF(AI315="Probabilidad",(T315-(+T315*AL315)),IF(AI315="Impacto",T315,"")),""))," ")</f>
        <v>0.36</v>
      </c>
      <c r="AQ315" s="224" t="str">
        <f>IF(ISBLANK(AA315), (IFERROR(IF(AP315="","",IF(AP315&lt;=0.2,"Muy Baja",IF(AP315&lt;=0.4,"Baja",IF(AP315&lt;=0.6,"Media",IF(AP315&lt;=0.8,"Alta","Muy Alta"))))),""))," ")</f>
        <v>Baja</v>
      </c>
      <c r="AR315" s="223">
        <f t="shared" si="283"/>
        <v>0.36</v>
      </c>
      <c r="AS315" s="225" t="str">
        <f t="shared" si="284"/>
        <v>Mayor</v>
      </c>
      <c r="AT315" s="223">
        <f>IFERROR(IF(AI315="Impacto",(X315-(+X315*AL315)),IF(AI315="Probabilidad",X315,"")),"")</f>
        <v>0.8</v>
      </c>
      <c r="AU315" s="226" t="str">
        <f t="shared" si="285"/>
        <v>Alto</v>
      </c>
      <c r="AV315" s="273"/>
      <c r="AW315" s="275" t="str">
        <f>IF(ISBLANK(AA315), " ", AA315)</f>
        <v xml:space="preserve"> </v>
      </c>
      <c r="AX315" s="274" t="str">
        <f t="shared" ref="AX315" si="308">IF(AND(AV315="Rara Vez",AW315="Insignificante"),("BAJA"),IF(AND(AV315="Rara Vez",AW315="Menor"),("BAJA"),IF(AND(AV315="Rara Vez",AW315="Moderado"),("MODERADA"),IF(AND(AV315="Rara Vez",AW315="Mayor"),("ALTA"),IF(AND(AV315="Improbable",AW315="Insignificante"),("BAJA"),IF(AND(AV315="Improbable",AW315="Menor"),("BAJA"),IF(AND(AV315="Improbable",AW315="Moderado"),("MODERADA"),IF(AND(AV315="Improbable",AW315="Mayor"),("ALTA"),IF(AND(AV315="Posible",AW315="Insignificante"),("BAJA"),IF(AND(AV315="Posible",AW315="Menor"),("MODERADA"),IF(AND(AV315="Posible",AW315="Moderado"),("ALTA"),IF(AND(AV315="Posible",AW315="Mayor"),("EXTREMA"),IF(AND(AV315="Probable",AW315="Insignificante"),("MODERADA"),IF(AND(AV315="Probable",AW315="Menor"),("ALTA"),IF(AND(AV315="Probable",AW315="Moderado"),("ALTA"),IF(AND(AV315="Probable",AW315="Mayor"),("EXTREMA"),IF(AND(AV315="Casi Seguro",AW315="Insignificante"),("ALTA"),IF(AND(AV315="Casi Seguro",AW315="Menor"),("ALTA"),IF(AND(AV315="Casi Seguro",AW315="Moderado"),("EXTREMA"),IF(AND(AV315="Casi Seguro",AW315="Mayor"),("EXTREMA"),IF(AW315="Catastrófico","EXTREMA","VALORAR")))))))))))))))))))))</f>
        <v>VALORAR</v>
      </c>
      <c r="AY315" s="261" t="s">
        <v>314</v>
      </c>
      <c r="AZ315" s="228"/>
      <c r="BA315" s="229"/>
      <c r="BB315" s="216"/>
      <c r="BC315" s="216"/>
      <c r="BD315" s="230"/>
      <c r="BE315" s="230"/>
      <c r="BF315" s="230"/>
      <c r="BG315" s="227"/>
      <c r="BH315" s="276"/>
      <c r="BI315" s="216"/>
      <c r="BJ315" s="216"/>
      <c r="BK315" s="216"/>
      <c r="BL315" s="216"/>
      <c r="BM315" s="216"/>
      <c r="BN315" s="216"/>
      <c r="BO315" s="216"/>
      <c r="BP315" s="216"/>
      <c r="BQ315" s="216"/>
      <c r="BR315" s="216"/>
      <c r="BS315" s="216"/>
      <c r="BT315" s="216"/>
      <c r="BU315" s="216"/>
      <c r="BV315" s="216"/>
      <c r="BW315" s="216"/>
      <c r="BX315" s="216"/>
      <c r="BY315" s="216"/>
      <c r="BZ315" s="216"/>
      <c r="CA315" s="216"/>
      <c r="CB315" s="216"/>
      <c r="CC315" s="216"/>
      <c r="CD315" s="216"/>
      <c r="CE315" s="216"/>
      <c r="CF315" s="216"/>
      <c r="CG315" s="216"/>
      <c r="CH315" s="216"/>
      <c r="CI315" s="216"/>
      <c r="CJ315" s="216"/>
      <c r="CK315" s="216"/>
      <c r="CL315" s="216"/>
    </row>
    <row r="316" spans="1:90" s="231" customFormat="1" ht="70.5" hidden="1" customHeight="1">
      <c r="A316" s="262"/>
      <c r="B316" s="300"/>
      <c r="C316" s="278"/>
      <c r="D316" s="278"/>
      <c r="E316" s="278"/>
      <c r="F316" s="278"/>
      <c r="G316" s="279"/>
      <c r="H316" s="276"/>
      <c r="I316" s="276"/>
      <c r="J316" s="276"/>
      <c r="K316" s="276"/>
      <c r="L316" s="276"/>
      <c r="M316" s="281"/>
      <c r="N316" s="276"/>
      <c r="O316" s="266"/>
      <c r="P316" s="266"/>
      <c r="Q316" s="266"/>
      <c r="R316" s="266"/>
      <c r="S316" s="267"/>
      <c r="T316" s="268"/>
      <c r="U316" s="269"/>
      <c r="V316" s="270"/>
      <c r="W316" s="271"/>
      <c r="X316" s="268"/>
      <c r="Y316" s="272"/>
      <c r="Z316" s="273"/>
      <c r="AA316" s="273"/>
      <c r="AB316" s="274"/>
      <c r="AC316" s="217">
        <v>2</v>
      </c>
      <c r="AD316" s="218"/>
      <c r="AE316" s="219" t="s">
        <v>1375</v>
      </c>
      <c r="AF316" s="219" t="s">
        <v>1156</v>
      </c>
      <c r="AG316" s="219" t="s">
        <v>936</v>
      </c>
      <c r="AH316" s="219"/>
      <c r="AI316" s="220" t="str">
        <f t="shared" si="281"/>
        <v>Probabilidad</v>
      </c>
      <c r="AJ316" s="221" t="s">
        <v>292</v>
      </c>
      <c r="AK316" s="221" t="s">
        <v>297</v>
      </c>
      <c r="AL316" s="222" t="str">
        <f t="shared" si="282"/>
        <v>40%</v>
      </c>
      <c r="AM316" s="221" t="s">
        <v>301</v>
      </c>
      <c r="AN316" s="221" t="s">
        <v>305</v>
      </c>
      <c r="AO316" s="221" t="s">
        <v>308</v>
      </c>
      <c r="AP316" s="223">
        <f>IF(ISBLANK(AA315),(IFERROR(IF(AND(AI315="Probabilidad",AI316="Probabilidad"),(AR315-(+AR315*AL316)),IF(AI316="Probabilidad",(T315-(+T315*AL316)),IF(AI316="Impacto",AR315,""))),""))," ")</f>
        <v>0.216</v>
      </c>
      <c r="AQ316" s="224" t="str">
        <f>IF(ISBLANK(AA315),(IFERROR(IF(AP316="","",IF(AP316&lt;=0.2,"Muy Baja",IF(AP316&lt;=0.4,"Baja",IF(AP316&lt;=0.6,"Media",IF(AP316&lt;=0.8,"Alta","Muy Alta"))))),""))," ")</f>
        <v>Baja</v>
      </c>
      <c r="AR316" s="223">
        <f t="shared" si="283"/>
        <v>0.216</v>
      </c>
      <c r="AS316" s="225" t="str">
        <f t="shared" si="284"/>
        <v>Mayor</v>
      </c>
      <c r="AT316" s="223">
        <f>IFERROR(IF(AND(AI315="Impacto",AI316="Impacto"),(AT315-(+AT315*AL316)),IF(AI316="Impacto",(X315-(+X315*AL316)),IF(AI316="Probabilidad",AT315,""))),"")</f>
        <v>0.8</v>
      </c>
      <c r="AU316" s="226" t="str">
        <f t="shared" si="285"/>
        <v>Alto</v>
      </c>
      <c r="AV316" s="273"/>
      <c r="AW316" s="275"/>
      <c r="AX316" s="274"/>
      <c r="AY316" s="261"/>
      <c r="AZ316" s="228"/>
      <c r="BA316" s="229"/>
      <c r="BB316" s="216"/>
      <c r="BC316" s="216"/>
      <c r="BD316" s="230"/>
      <c r="BE316" s="230"/>
      <c r="BF316" s="230"/>
      <c r="BG316" s="227"/>
      <c r="BH316" s="276"/>
      <c r="BI316" s="216"/>
      <c r="BJ316" s="216"/>
      <c r="BK316" s="216"/>
      <c r="BL316" s="216"/>
      <c r="BM316" s="216"/>
      <c r="BN316" s="216"/>
      <c r="BO316" s="216"/>
      <c r="BP316" s="216"/>
      <c r="BQ316" s="216"/>
      <c r="BR316" s="216"/>
      <c r="BS316" s="216"/>
      <c r="BT316" s="216"/>
      <c r="BU316" s="216"/>
      <c r="BV316" s="216"/>
      <c r="BW316" s="216"/>
      <c r="BX316" s="216"/>
      <c r="BY316" s="216"/>
      <c r="BZ316" s="216"/>
      <c r="CA316" s="216"/>
      <c r="CB316" s="216"/>
      <c r="CC316" s="216"/>
      <c r="CD316" s="216"/>
      <c r="CE316" s="216"/>
      <c r="CF316" s="216"/>
      <c r="CG316" s="216"/>
      <c r="CH316" s="216"/>
      <c r="CI316" s="216"/>
      <c r="CJ316" s="216"/>
      <c r="CK316" s="216"/>
      <c r="CL316" s="216"/>
    </row>
    <row r="317" spans="1:90" s="231" customFormat="1" ht="70.5" hidden="1" customHeight="1">
      <c r="A317" s="262"/>
      <c r="B317" s="300"/>
      <c r="C317" s="278"/>
      <c r="D317" s="278"/>
      <c r="E317" s="278"/>
      <c r="F317" s="278"/>
      <c r="G317" s="279"/>
      <c r="H317" s="276"/>
      <c r="I317" s="276"/>
      <c r="J317" s="276"/>
      <c r="K317" s="276"/>
      <c r="L317" s="276"/>
      <c r="M317" s="281"/>
      <c r="N317" s="276"/>
      <c r="O317" s="266"/>
      <c r="P317" s="266"/>
      <c r="Q317" s="266"/>
      <c r="R317" s="266"/>
      <c r="S317" s="267"/>
      <c r="T317" s="268"/>
      <c r="U317" s="269"/>
      <c r="V317" s="270"/>
      <c r="W317" s="271"/>
      <c r="X317" s="268"/>
      <c r="Y317" s="272"/>
      <c r="Z317" s="273"/>
      <c r="AA317" s="273"/>
      <c r="AB317" s="274"/>
      <c r="AC317" s="217">
        <v>3</v>
      </c>
      <c r="AD317" s="218"/>
      <c r="AE317" s="219" t="s">
        <v>1376</v>
      </c>
      <c r="AF317" s="219" t="s">
        <v>1157</v>
      </c>
      <c r="AG317" s="219" t="s">
        <v>936</v>
      </c>
      <c r="AH317" s="219"/>
      <c r="AI317" s="220" t="str">
        <f t="shared" si="281"/>
        <v>Probabilidad</v>
      </c>
      <c r="AJ317" s="221" t="s">
        <v>292</v>
      </c>
      <c r="AK317" s="221" t="s">
        <v>297</v>
      </c>
      <c r="AL317" s="222" t="str">
        <f t="shared" si="282"/>
        <v>40%</v>
      </c>
      <c r="AM317" s="221" t="s">
        <v>301</v>
      </c>
      <c r="AN317" s="221" t="s">
        <v>305</v>
      </c>
      <c r="AO317" s="221" t="s">
        <v>308</v>
      </c>
      <c r="AP317" s="223">
        <f>IF(ISBLANK(AA315),(IFERROR(IF(AND(AI316="Probabilidad",AI317="Probabilidad"),(AR316-(+AR316*AL317)),IF(AND(AI316="Impacto",AI317="Probabilidad"),(AR315-(+AR315*AL317)),IF(AI317="Impacto",AR316,""))),""))," ")</f>
        <v>0.12959999999999999</v>
      </c>
      <c r="AQ317" s="224" t="str">
        <f>IF(ISBLANK(AA315),(IFERROR(IF(AP317="","",IF(AP317&lt;=0.2,"Muy Baja",IF(AP317&lt;=0.4,"Baja",IF(AP317&lt;=0.6,"Media",IF(AP317&lt;=0.8,"Alta","Muy Alta"))))),""))," ")</f>
        <v>Muy Baja</v>
      </c>
      <c r="AR317" s="223">
        <f t="shared" si="283"/>
        <v>0.12959999999999999</v>
      </c>
      <c r="AS317" s="225" t="str">
        <f t="shared" si="284"/>
        <v>Mayor</v>
      </c>
      <c r="AT317" s="223">
        <f>IFERROR(IF(AND(AI316="Impacto",AI317="Impacto"),(AT316-(+AT316*AL317)),IF(AND(AI316="Probabilidad",AI317="Impacto"),(AT315-(+AT315*AL317)),IF(AI317="Probabilidad",AT316,""))),"")</f>
        <v>0.8</v>
      </c>
      <c r="AU317" s="226" t="str">
        <f t="shared" si="285"/>
        <v>Alto</v>
      </c>
      <c r="AV317" s="273"/>
      <c r="AW317" s="275"/>
      <c r="AX317" s="274"/>
      <c r="AY317" s="261"/>
      <c r="AZ317" s="228"/>
      <c r="BA317" s="229"/>
      <c r="BB317" s="216"/>
      <c r="BC317" s="216"/>
      <c r="BD317" s="230"/>
      <c r="BE317" s="230"/>
      <c r="BF317" s="230"/>
      <c r="BG317" s="227"/>
      <c r="BH317" s="276"/>
      <c r="BI317" s="216"/>
      <c r="BJ317" s="216"/>
      <c r="BK317" s="216"/>
      <c r="BL317" s="216"/>
      <c r="BM317" s="216"/>
      <c r="BN317" s="216"/>
      <c r="BO317" s="216"/>
      <c r="BP317" s="216"/>
      <c r="BQ317" s="216"/>
      <c r="BR317" s="216"/>
      <c r="BS317" s="216"/>
      <c r="BT317" s="216"/>
      <c r="BU317" s="216"/>
      <c r="BV317" s="216"/>
      <c r="BW317" s="216"/>
      <c r="BX317" s="216"/>
      <c r="BY317" s="216"/>
      <c r="BZ317" s="216"/>
      <c r="CA317" s="216"/>
      <c r="CB317" s="216"/>
      <c r="CC317" s="216"/>
      <c r="CD317" s="216"/>
      <c r="CE317" s="216"/>
      <c r="CF317" s="216"/>
      <c r="CG317" s="216"/>
      <c r="CH317" s="216"/>
      <c r="CI317" s="216"/>
      <c r="CJ317" s="216"/>
      <c r="CK317" s="216"/>
      <c r="CL317" s="216"/>
    </row>
    <row r="318" spans="1:90" s="231" customFormat="1" ht="14.5" hidden="1" customHeight="1">
      <c r="A318" s="262"/>
      <c r="B318" s="300"/>
      <c r="C318" s="278"/>
      <c r="D318" s="278"/>
      <c r="E318" s="278"/>
      <c r="F318" s="278"/>
      <c r="G318" s="279"/>
      <c r="H318" s="276"/>
      <c r="I318" s="276"/>
      <c r="J318" s="276"/>
      <c r="K318" s="276"/>
      <c r="L318" s="276"/>
      <c r="M318" s="281"/>
      <c r="N318" s="276"/>
      <c r="O318" s="266"/>
      <c r="P318" s="266"/>
      <c r="Q318" s="266"/>
      <c r="R318" s="266"/>
      <c r="S318" s="267"/>
      <c r="T318" s="268"/>
      <c r="U318" s="269"/>
      <c r="V318" s="270"/>
      <c r="W318" s="271"/>
      <c r="X318" s="268"/>
      <c r="Y318" s="272"/>
      <c r="Z318" s="273"/>
      <c r="AA318" s="273"/>
      <c r="AB318" s="274"/>
      <c r="AC318" s="217">
        <v>4</v>
      </c>
      <c r="AD318" s="218"/>
      <c r="AE318" s="219"/>
      <c r="AF318" s="219"/>
      <c r="AG318" s="219"/>
      <c r="AH318" s="219"/>
      <c r="AI318" s="220" t="str">
        <f t="shared" si="281"/>
        <v/>
      </c>
      <c r="AJ318" s="221"/>
      <c r="AK318" s="221"/>
      <c r="AL318" s="222" t="str">
        <f t="shared" si="282"/>
        <v/>
      </c>
      <c r="AM318" s="221"/>
      <c r="AN318" s="221"/>
      <c r="AO318" s="221"/>
      <c r="AP318" s="223" t="str">
        <f>IF(ISBLANK(AA315),(IFERROR(IF(AND(AI317="Probabilidad",AI318="Probabilidad"),(AR317-(+AR317*AL318)),IF(AND(AI317="Impacto",AI318="Probabilidad"),(AR316-(+AR316*AL318)),IF(AI318="Impacto",AR317,""))),""))," ")</f>
        <v/>
      </c>
      <c r="AQ318" s="224" t="str">
        <f>IF(ISBLANK(AA315),(IFERROR(IF(AP318="","",IF(AP318&lt;=0.2,"Muy Baja",IF(AP318&lt;=0.4,"Baja",IF(AP318&lt;=0.6,"Media",IF(AP318&lt;=0.8,"Alta","Muy Alta"))))),""))," ")</f>
        <v/>
      </c>
      <c r="AR318" s="223" t="str">
        <f t="shared" si="283"/>
        <v/>
      </c>
      <c r="AS318" s="225" t="str">
        <f t="shared" si="284"/>
        <v/>
      </c>
      <c r="AT318" s="223" t="str">
        <f>IFERROR(IF(AND(AI317="Impacto",AI318="Impacto"),(AT317-(+AT317*AL318)),IF(AND(AI317="Probabilidad",AI318="Impacto"),(AT316-(+AT316*AL318)),IF(AI318="Probabilidad",AT317,""))),"")</f>
        <v/>
      </c>
      <c r="AU318" s="226" t="str">
        <f t="shared" si="285"/>
        <v/>
      </c>
      <c r="AV318" s="273"/>
      <c r="AW318" s="275"/>
      <c r="AX318" s="274"/>
      <c r="AY318" s="261"/>
      <c r="AZ318" s="228"/>
      <c r="BA318" s="229"/>
      <c r="BB318" s="216"/>
      <c r="BC318" s="216"/>
      <c r="BD318" s="230"/>
      <c r="BE318" s="230"/>
      <c r="BF318" s="230"/>
      <c r="BG318" s="227"/>
      <c r="BH318" s="276"/>
      <c r="BI318" s="216"/>
      <c r="BJ318" s="216"/>
      <c r="BK318" s="216"/>
      <c r="BL318" s="216"/>
      <c r="BM318" s="216"/>
      <c r="BN318" s="216"/>
      <c r="BO318" s="216"/>
      <c r="BP318" s="216"/>
      <c r="BQ318" s="216"/>
      <c r="BR318" s="216"/>
      <c r="BS318" s="216"/>
      <c r="BT318" s="216"/>
      <c r="BU318" s="216"/>
      <c r="BV318" s="216"/>
      <c r="BW318" s="216"/>
      <c r="BX318" s="216"/>
      <c r="BY318" s="216"/>
      <c r="BZ318" s="216"/>
      <c r="CA318" s="216"/>
      <c r="CB318" s="216"/>
      <c r="CC318" s="216"/>
      <c r="CD318" s="216"/>
      <c r="CE318" s="216"/>
      <c r="CF318" s="216"/>
      <c r="CG318" s="216"/>
      <c r="CH318" s="216"/>
      <c r="CI318" s="216"/>
      <c r="CJ318" s="216"/>
      <c r="CK318" s="216"/>
      <c r="CL318" s="216"/>
    </row>
    <row r="319" spans="1:90" s="231" customFormat="1" ht="14.5" hidden="1" customHeight="1">
      <c r="A319" s="262"/>
      <c r="B319" s="300"/>
      <c r="C319" s="278"/>
      <c r="D319" s="278"/>
      <c r="E319" s="278"/>
      <c r="F319" s="278"/>
      <c r="G319" s="279"/>
      <c r="H319" s="276"/>
      <c r="I319" s="276"/>
      <c r="J319" s="276"/>
      <c r="K319" s="276"/>
      <c r="L319" s="276"/>
      <c r="M319" s="281"/>
      <c r="N319" s="276"/>
      <c r="O319" s="266"/>
      <c r="P319" s="266"/>
      <c r="Q319" s="266"/>
      <c r="R319" s="266"/>
      <c r="S319" s="267"/>
      <c r="T319" s="268"/>
      <c r="U319" s="269"/>
      <c r="V319" s="270"/>
      <c r="W319" s="271"/>
      <c r="X319" s="268"/>
      <c r="Y319" s="272"/>
      <c r="Z319" s="273"/>
      <c r="AA319" s="273"/>
      <c r="AB319" s="274"/>
      <c r="AC319" s="217">
        <v>5</v>
      </c>
      <c r="AD319" s="218"/>
      <c r="AE319" s="219"/>
      <c r="AF319" s="219"/>
      <c r="AG319" s="219"/>
      <c r="AH319" s="219"/>
      <c r="AI319" s="220" t="str">
        <f t="shared" si="281"/>
        <v/>
      </c>
      <c r="AJ319" s="221"/>
      <c r="AK319" s="221"/>
      <c r="AL319" s="222" t="str">
        <f t="shared" si="282"/>
        <v/>
      </c>
      <c r="AM319" s="221"/>
      <c r="AN319" s="221"/>
      <c r="AO319" s="221"/>
      <c r="AP319" s="223" t="str">
        <f>IF(ISBLANK(AA315),(IFERROR(IF(AND(AI318="Probabilidad",AI319="Probabilidad"),(AR318-(+AR318*AL319)),IF(AND(AI318="Impacto",AI319="Probabilidad"),(AR317-(+AR317*AL319)),IF(AI319="Impacto",AR318,""))),""))," ")</f>
        <v/>
      </c>
      <c r="AQ319" s="224" t="str">
        <f>IF(ISBLANK(AA315),(IFERROR(IF(AP319="","",IF(AP319&lt;=0.2,"Muy Baja",IF(AP319&lt;=0.4,"Baja",IF(AP319&lt;=0.6,"Media",IF(AP319&lt;=0.8,"Alta","Muy Alta"))))),""))," ")</f>
        <v/>
      </c>
      <c r="AR319" s="223" t="str">
        <f t="shared" si="283"/>
        <v/>
      </c>
      <c r="AS319" s="225" t="str">
        <f t="shared" si="284"/>
        <v/>
      </c>
      <c r="AT319" s="223" t="str">
        <f>IFERROR(IF(AND(AI318="Impacto",AI319="Impacto"),(AT318-(+AT318*AL319)),IF(AND(AI318="Probabilidad",AI319="Impacto"),(AT317-(+AT317*AL319)),IF(AI319="Probabilidad",AT318,""))),"")</f>
        <v/>
      </c>
      <c r="AU319" s="226" t="str">
        <f t="shared" si="285"/>
        <v/>
      </c>
      <c r="AV319" s="273"/>
      <c r="AW319" s="275"/>
      <c r="AX319" s="274"/>
      <c r="AY319" s="261"/>
      <c r="AZ319" s="228"/>
      <c r="BA319" s="229"/>
      <c r="BB319" s="216"/>
      <c r="BC319" s="216"/>
      <c r="BD319" s="230"/>
      <c r="BE319" s="230"/>
      <c r="BF319" s="230"/>
      <c r="BG319" s="227"/>
      <c r="BH319" s="276"/>
      <c r="BI319" s="216"/>
      <c r="BJ319" s="216"/>
      <c r="BK319" s="216"/>
      <c r="BL319" s="216"/>
      <c r="BM319" s="216"/>
      <c r="BN319" s="216"/>
      <c r="BO319" s="216"/>
      <c r="BP319" s="216"/>
      <c r="BQ319" s="216"/>
      <c r="BR319" s="216"/>
      <c r="BS319" s="216"/>
      <c r="BT319" s="216"/>
      <c r="BU319" s="216"/>
      <c r="BV319" s="216"/>
      <c r="BW319" s="216"/>
      <c r="BX319" s="216"/>
      <c r="BY319" s="216"/>
      <c r="BZ319" s="216"/>
      <c r="CA319" s="216"/>
      <c r="CB319" s="216"/>
      <c r="CC319" s="216"/>
      <c r="CD319" s="216"/>
      <c r="CE319" s="216"/>
      <c r="CF319" s="216"/>
      <c r="CG319" s="216"/>
      <c r="CH319" s="216"/>
      <c r="CI319" s="216"/>
      <c r="CJ319" s="216"/>
      <c r="CK319" s="216"/>
      <c r="CL319" s="216"/>
    </row>
    <row r="320" spans="1:90" s="231" customFormat="1" ht="14.5" hidden="1" customHeight="1">
      <c r="A320" s="262"/>
      <c r="B320" s="300"/>
      <c r="C320" s="278"/>
      <c r="D320" s="278"/>
      <c r="E320" s="278"/>
      <c r="F320" s="278"/>
      <c r="G320" s="279"/>
      <c r="H320" s="276"/>
      <c r="I320" s="276"/>
      <c r="J320" s="276"/>
      <c r="K320" s="276"/>
      <c r="L320" s="276"/>
      <c r="M320" s="282"/>
      <c r="N320" s="276"/>
      <c r="O320" s="266"/>
      <c r="P320" s="266"/>
      <c r="Q320" s="266"/>
      <c r="R320" s="266"/>
      <c r="S320" s="267"/>
      <c r="T320" s="268"/>
      <c r="U320" s="269"/>
      <c r="V320" s="270"/>
      <c r="W320" s="271"/>
      <c r="X320" s="268"/>
      <c r="Y320" s="272"/>
      <c r="Z320" s="273"/>
      <c r="AA320" s="273"/>
      <c r="AB320" s="274"/>
      <c r="AC320" s="217">
        <v>6</v>
      </c>
      <c r="AD320" s="218"/>
      <c r="AE320" s="219"/>
      <c r="AF320" s="219"/>
      <c r="AG320" s="219"/>
      <c r="AH320" s="219"/>
      <c r="AI320" s="220" t="str">
        <f t="shared" si="281"/>
        <v/>
      </c>
      <c r="AJ320" s="221"/>
      <c r="AK320" s="221"/>
      <c r="AL320" s="222" t="str">
        <f t="shared" si="282"/>
        <v/>
      </c>
      <c r="AM320" s="221"/>
      <c r="AN320" s="221"/>
      <c r="AO320" s="221"/>
      <c r="AP320" s="223" t="str">
        <f>IF(ISBLANK(AA315),(IFERROR(IF(AND(AI318="Probabilidad",AI320="Probabilidad"),(AR318-(+AR318*AL320)),IF(AND(AI318="Impacto",AI320="Probabilidad"),(AR317-(+AR317*AL320)),IF(AI320="Impacto",AR318,""))),""))," ")</f>
        <v/>
      </c>
      <c r="AQ320" s="224" t="str">
        <f>IF(ISBLANK(AA315),(IFERROR(IF(AP320="","",IF(AP320&lt;=0.2,"Muy Baja",IF(AP320&lt;=0.4,"Baja",IF(AP320&lt;=0.6,"Media",IF(AP320&lt;=0.8,"Alta","Muy Alta"))))),"")), " ")</f>
        <v/>
      </c>
      <c r="AR320" s="223" t="str">
        <f t="shared" si="283"/>
        <v/>
      </c>
      <c r="AS320" s="225" t="str">
        <f t="shared" si="284"/>
        <v/>
      </c>
      <c r="AT320" s="223" t="str">
        <f>IFERROR(IF(AND(AI319="Impacto",AI320="Impacto"),(AT318-(+AT319*AL320)),IF(AND(AI318="Probabilidad",AI320="Impacto"),(AT317-(+AT317*AL320)),IF(AI320="Probabilidad",AT318,""))),"")</f>
        <v/>
      </c>
      <c r="AU320" s="226" t="str">
        <f t="shared" si="285"/>
        <v/>
      </c>
      <c r="AV320" s="273"/>
      <c r="AW320" s="275"/>
      <c r="AX320" s="274"/>
      <c r="AY320" s="261"/>
      <c r="AZ320" s="228"/>
      <c r="BA320" s="229"/>
      <c r="BB320" s="216"/>
      <c r="BC320" s="216"/>
      <c r="BD320" s="230"/>
      <c r="BE320" s="230"/>
      <c r="BF320" s="230"/>
      <c r="BG320" s="227"/>
      <c r="BH320" s="276"/>
      <c r="BI320" s="216"/>
      <c r="BJ320" s="216"/>
      <c r="BK320" s="216"/>
      <c r="BL320" s="216"/>
      <c r="BM320" s="216"/>
      <c r="BN320" s="216"/>
      <c r="BO320" s="216"/>
      <c r="BP320" s="216"/>
      <c r="BQ320" s="216"/>
      <c r="BR320" s="216"/>
      <c r="BS320" s="216"/>
      <c r="BT320" s="216"/>
      <c r="BU320" s="216"/>
      <c r="BV320" s="216"/>
      <c r="BW320" s="216"/>
      <c r="BX320" s="216"/>
      <c r="BY320" s="216"/>
      <c r="BZ320" s="216"/>
      <c r="CA320" s="216"/>
      <c r="CB320" s="216"/>
      <c r="CC320" s="216"/>
      <c r="CD320" s="216"/>
      <c r="CE320" s="216"/>
      <c r="CF320" s="216"/>
      <c r="CG320" s="216"/>
      <c r="CH320" s="216"/>
      <c r="CI320" s="216"/>
      <c r="CJ320" s="216"/>
      <c r="CK320" s="216"/>
      <c r="CL320" s="216"/>
    </row>
    <row r="321" spans="1:90" s="231" customFormat="1" ht="60.5" hidden="1" customHeight="1">
      <c r="A321" s="262">
        <v>53</v>
      </c>
      <c r="B321" s="300" t="s">
        <v>1078</v>
      </c>
      <c r="C321" s="278" t="s">
        <v>1079</v>
      </c>
      <c r="D321" s="278"/>
      <c r="E321" s="278"/>
      <c r="F321" s="278" t="s">
        <v>1488</v>
      </c>
      <c r="G321" s="279" t="str">
        <f t="shared" si="295"/>
        <v>Posibilidad de afectación Reputacional por Inadecuada ejecución de actividades criticas de los planes, programas y sistemas de gestión humana. debido a la inoportuna ejecución del Plan Institucional de Capacitación-PIC, Programa de Bienestar Social Laboral- PBSL,  Planes y del Sistema de Gestión de Seguridad y Salud en el Trabajo-SGSST.</v>
      </c>
      <c r="H321" s="276" t="s">
        <v>224</v>
      </c>
      <c r="I321" s="276" t="s">
        <v>1360</v>
      </c>
      <c r="J321" s="276" t="s">
        <v>1361</v>
      </c>
      <c r="K321" s="276" t="str">
        <f t="shared" ref="K321" si="309">CONCATENATE("Posibilidad de afectación"," ",H321," por ",I321," ",J321)</f>
        <v>Posibilidad de afectación Reputacional por Inadecuada ejecución de actividades criticas de los planes, programas y sistemas de gestión humana. debido a la inoportuna ejecución del Plan Institucional de Capacitación-PIC, Programa de Bienestar Social Laboral- PBSL,  Planes y del Sistema de Gestión de Seguridad y Salud en el Trabajo-SGSST.</v>
      </c>
      <c r="L321" s="276" t="s">
        <v>101</v>
      </c>
      <c r="M321" s="280" t="s">
        <v>809</v>
      </c>
      <c r="N321" s="276">
        <v>36</v>
      </c>
      <c r="O321" s="266"/>
      <c r="P321" s="266"/>
      <c r="Q321" s="266"/>
      <c r="R321" s="266"/>
      <c r="S321" s="267" t="str">
        <f t="shared" ref="S321" si="310">IF(ISBLANK(Z321),(IF(N321&lt;=0,"",IF(N321&lt;=2,"Muy Baja",IF(N321&lt;=24,"Baja",IF(N321&lt;=500,"Media",IF(N321&lt;=5000,"Alta","Muy Alta"))))))," ")</f>
        <v>Media</v>
      </c>
      <c r="T321" s="268">
        <f t="shared" ref="T321" si="311">IF(ISBLANK(Z321),(IF(S321="","",IF(S321="Muy Baja",20%,IF(S321="Baja",40%,IF(S321="Media",60%,IF(S321="Alta",80%,IF(S321="Muy Alta",100%,0)))))))," ")</f>
        <v>0.6</v>
      </c>
      <c r="U321" s="269" t="s">
        <v>923</v>
      </c>
      <c r="V321" s="270" t="str">
        <f>IF(U321&gt;0,IF(NOT(ISERROR(MATCH(U321,'Listados Datos'!$N$3:$N$4,0))),'Listados Datos'!$N$6&amp;"Por favor no seleccionar este criterios de impacto (Afectación Económica o presupuestal y/o Pérdida Reputacional)",'Listados Datos'!$N$7),"")</f>
        <v>✔</v>
      </c>
      <c r="W321" s="271" t="str">
        <f>IF(OR(U321='Listados Datos'!$R$3,U321='Listados Datos'!$S$3),"Leve",IF(OR(U321='Listados Datos'!$R$4,U321='Listados Datos'!$S$4),"Menor",IF(OR(U321='Listados Datos'!$R$5,U321='Listados Datos'!$S$5),"Moderado",IF(OR(U321='Listados Datos'!$R$6,U321='Listados Datos'!$S$6),"Mayor",IF(OR(U321='Listados Datos'!$R$7,U321='Listados Datos'!$S$7),"Catastrófico","")))))</f>
        <v>Menor</v>
      </c>
      <c r="X321" s="268">
        <f>IF(W321="","",IF(W321="Leve",20%,IF(W321="Menor",40%,IF(W321="Moderado",60%,IF(W321="Mayor",80%,IF(W321="Catastrófico",100%,0))))))</f>
        <v>0.4</v>
      </c>
      <c r="Y321" s="272" t="str">
        <f>IF(OR(AND(S321="Muy Baja",W321="Leve"),AND(S321="Muy Baja",W321="Menor"),AND(S321="Baja",W321="Leve")),"Bajo",IF(OR(AND(S321="Muy baja",W321="Moderado"),AND(S321="Baja",W321="Menor"),AND(S321="Baja",W321="Moderado"),AND(S321="Media",W321="Leve"),AND(S321="Media",W321="Menor"),AND(S321="Media",W321="Moderado"),AND(S321="Alta",W321="Leve"),AND(S321="Alta",W321="Menor")),"Moderado",IF(OR(AND(S321="Muy Baja",W321="Mayor"),AND(S321="Baja",W321="Mayor"),AND(S321="Media",W321="Mayor"),AND(S321="Alta",W321="Moderado"),AND(S321="Alta",W321="Mayor"),AND(S321="Muy Alta",W321="Leve"),AND(S321="Muy Alta",W321="Menor"),AND(S321="Muy Alta",W321="Moderado"),AND(S321="Muy Alta",W321="Mayor")),"Alto",IF(OR(AND(S321="Muy Baja",W321="Catastrófico"),AND(S321="Baja",W321="Catastrófico"),AND(S321="Media",W321="Catastrófico"),AND(S321="Alta",W321="Catastrófico"),AND(S321="Muy Alta",W321="Catastrófico")),"Extremo",""))))</f>
        <v>Moderado</v>
      </c>
      <c r="Z321" s="273"/>
      <c r="AA321" s="273"/>
      <c r="AB321" s="274" t="str">
        <f t="shared" ref="AB321" si="312">IF(AND(Z321="Rara Vez",AA321="Insignificante"),("BAJA"),IF(AND(Z321="Rara Vez",AA321="Menor"),("BAJA"),IF(AND(Z321="Rara Vez",AA321="Moderado"),("MODERADA"),IF(AND(Z321="Rara Vez",AA321="Mayor"),("ALTA"),IF(AND(Z321="Improbable",AA321="Insignificante"),("BAJA"),IF(AND(Z321="Improbable",AA321="Menor"),("BAJA"),IF(AND(Z321="Improbable",AA321="Moderado"),("MODERADA"),IF(AND(Z321="Improbable",AA321="Mayor"),("ALTA"),IF(AND(Z321="Posible",AA321="Insignificante"),("BAJA"),IF(AND(Z321="Posible",AA321="Menor"),("MODERADA"),IF(AND(Z321="Posible",AA321="Moderado"),("ALTA"),IF(AND(Z321="Posible",AA321="Mayor"),("EXTREMA"),IF(AND(Z321="Probable",AA321="Insignificante"),("MODERADA"),IF(AND(Z321="Probable",AA321="Menor"),("ALTA"),IF(AND(Z321="Probable",AA321="Moderado"),("ALTA"),IF(AND(Z321="Probable",AA321="Mayor"),("EXTREMA"),IF(AND(Z321="Casi Seguro",AA321="Insignificante"),("ALTA"),IF(AND(Z321="Casi Seguro",AA321="Menor"),("ALTA"),IF(AND(Z321="Casi Seguro",AA321="Moderado"),("EXTREMA"),IF(AND(Z321="Casi Seguro",AA321="Mayor"),("EXTREMA"),IF(AA321="Catastrófico","EXTREMA","VALORAR")))))))))))))))))))))</f>
        <v>VALORAR</v>
      </c>
      <c r="AC321" s="217">
        <v>1</v>
      </c>
      <c r="AD321" s="218"/>
      <c r="AE321" s="219" t="s">
        <v>1377</v>
      </c>
      <c r="AF321" s="219" t="s">
        <v>1158</v>
      </c>
      <c r="AG321" s="219" t="s">
        <v>938</v>
      </c>
      <c r="AH321" s="219"/>
      <c r="AI321" s="220" t="str">
        <f t="shared" si="281"/>
        <v>Probabilidad</v>
      </c>
      <c r="AJ321" s="221" t="s">
        <v>292</v>
      </c>
      <c r="AK321" s="221" t="s">
        <v>297</v>
      </c>
      <c r="AL321" s="222" t="str">
        <f t="shared" si="282"/>
        <v>40%</v>
      </c>
      <c r="AM321" s="221" t="s">
        <v>301</v>
      </c>
      <c r="AN321" s="221" t="s">
        <v>305</v>
      </c>
      <c r="AO321" s="221" t="s">
        <v>308</v>
      </c>
      <c r="AP321" s="223">
        <f>IF(ISBLANK(AA321),(IFERROR(IF(AI321="Probabilidad",(T321-(+T321*AL321)),IF(AI321="Impacto",T321,"")),""))," ")</f>
        <v>0.36</v>
      </c>
      <c r="AQ321" s="224" t="str">
        <f>IF(ISBLANK(AA321), (IFERROR(IF(AP321="","",IF(AP321&lt;=0.2,"Muy Baja",IF(AP321&lt;=0.4,"Baja",IF(AP321&lt;=0.6,"Media",IF(AP321&lt;=0.8,"Alta","Muy Alta"))))),""))," ")</f>
        <v>Baja</v>
      </c>
      <c r="AR321" s="223">
        <f t="shared" si="283"/>
        <v>0.36</v>
      </c>
      <c r="AS321" s="225" t="str">
        <f t="shared" si="284"/>
        <v>Menor</v>
      </c>
      <c r="AT321" s="223">
        <f>IFERROR(IF(AI321="Impacto",(X321-(+X321*AL321)),IF(AI321="Probabilidad",X321,"")),"")</f>
        <v>0.4</v>
      </c>
      <c r="AU321" s="226" t="str">
        <f t="shared" si="285"/>
        <v>Moderado</v>
      </c>
      <c r="AV321" s="273"/>
      <c r="AW321" s="275" t="str">
        <f>IF(ISBLANK(AA321), " ", AA321)</f>
        <v xml:space="preserve"> </v>
      </c>
      <c r="AX321" s="274" t="str">
        <f t="shared" ref="AX321" si="313">IF(AND(AV321="Rara Vez",AW321="Insignificante"),("BAJA"),IF(AND(AV321="Rara Vez",AW321="Menor"),("BAJA"),IF(AND(AV321="Rara Vez",AW321="Moderado"),("MODERADA"),IF(AND(AV321="Rara Vez",AW321="Mayor"),("ALTA"),IF(AND(AV321="Improbable",AW321="Insignificante"),("BAJA"),IF(AND(AV321="Improbable",AW321="Menor"),("BAJA"),IF(AND(AV321="Improbable",AW321="Moderado"),("MODERADA"),IF(AND(AV321="Improbable",AW321="Mayor"),("ALTA"),IF(AND(AV321="Posible",AW321="Insignificante"),("BAJA"),IF(AND(AV321="Posible",AW321="Menor"),("MODERADA"),IF(AND(AV321="Posible",AW321="Moderado"),("ALTA"),IF(AND(AV321="Posible",AW321="Mayor"),("EXTREMA"),IF(AND(AV321="Probable",AW321="Insignificante"),("MODERADA"),IF(AND(AV321="Probable",AW321="Menor"),("ALTA"),IF(AND(AV321="Probable",AW321="Moderado"),("ALTA"),IF(AND(AV321="Probable",AW321="Mayor"),("EXTREMA"),IF(AND(AV321="Casi Seguro",AW321="Insignificante"),("ALTA"),IF(AND(AV321="Casi Seguro",AW321="Menor"),("ALTA"),IF(AND(AV321="Casi Seguro",AW321="Moderado"),("EXTREMA"),IF(AND(AV321="Casi Seguro",AW321="Mayor"),("EXTREMA"),IF(AW321="Catastrófico","EXTREMA","VALORAR")))))))))))))))))))))</f>
        <v>VALORAR</v>
      </c>
      <c r="AY321" s="261" t="s">
        <v>314</v>
      </c>
      <c r="AZ321" s="228"/>
      <c r="BA321" s="229"/>
      <c r="BB321" s="216"/>
      <c r="BC321" s="216"/>
      <c r="BD321" s="230"/>
      <c r="BE321" s="230"/>
      <c r="BF321" s="230"/>
      <c r="BG321" s="227"/>
      <c r="BH321" s="276"/>
      <c r="BI321" s="216"/>
      <c r="BJ321" s="216"/>
      <c r="BK321" s="216"/>
      <c r="BL321" s="216"/>
      <c r="BM321" s="216"/>
      <c r="BN321" s="216"/>
      <c r="BO321" s="216"/>
      <c r="BP321" s="216"/>
      <c r="BQ321" s="216"/>
      <c r="BR321" s="216"/>
      <c r="BS321" s="216"/>
      <c r="BT321" s="216"/>
      <c r="BU321" s="216"/>
      <c r="BV321" s="216"/>
      <c r="BW321" s="216"/>
      <c r="BX321" s="216"/>
      <c r="BY321" s="216"/>
      <c r="BZ321" s="216"/>
      <c r="CA321" s="216"/>
      <c r="CB321" s="216"/>
      <c r="CC321" s="216"/>
      <c r="CD321" s="216"/>
      <c r="CE321" s="216"/>
      <c r="CF321" s="216"/>
      <c r="CG321" s="216"/>
      <c r="CH321" s="216"/>
      <c r="CI321" s="216"/>
      <c r="CJ321" s="216"/>
      <c r="CK321" s="216"/>
      <c r="CL321" s="216"/>
    </row>
    <row r="322" spans="1:90" s="231" customFormat="1" ht="60.5" hidden="1" customHeight="1">
      <c r="A322" s="262"/>
      <c r="B322" s="300"/>
      <c r="C322" s="278"/>
      <c r="D322" s="278"/>
      <c r="E322" s="278"/>
      <c r="F322" s="278"/>
      <c r="G322" s="279"/>
      <c r="H322" s="276"/>
      <c r="I322" s="276"/>
      <c r="J322" s="276"/>
      <c r="K322" s="276"/>
      <c r="L322" s="276"/>
      <c r="M322" s="281"/>
      <c r="N322" s="276"/>
      <c r="O322" s="266"/>
      <c r="P322" s="266"/>
      <c r="Q322" s="266"/>
      <c r="R322" s="266"/>
      <c r="S322" s="267"/>
      <c r="T322" s="268"/>
      <c r="U322" s="269"/>
      <c r="V322" s="270"/>
      <c r="W322" s="271"/>
      <c r="X322" s="268"/>
      <c r="Y322" s="272"/>
      <c r="Z322" s="273"/>
      <c r="AA322" s="273"/>
      <c r="AB322" s="274"/>
      <c r="AC322" s="217">
        <v>2</v>
      </c>
      <c r="AD322" s="218"/>
      <c r="AE322" s="219" t="s">
        <v>1159</v>
      </c>
      <c r="AF322" s="219" t="s">
        <v>1160</v>
      </c>
      <c r="AG322" s="219" t="s">
        <v>938</v>
      </c>
      <c r="AH322" s="219"/>
      <c r="AI322" s="220" t="str">
        <f t="shared" si="281"/>
        <v>Probabilidad</v>
      </c>
      <c r="AJ322" s="221" t="s">
        <v>292</v>
      </c>
      <c r="AK322" s="221" t="s">
        <v>297</v>
      </c>
      <c r="AL322" s="222" t="str">
        <f t="shared" si="282"/>
        <v>40%</v>
      </c>
      <c r="AM322" s="221" t="s">
        <v>301</v>
      </c>
      <c r="AN322" s="221" t="s">
        <v>305</v>
      </c>
      <c r="AO322" s="221" t="s">
        <v>308</v>
      </c>
      <c r="AP322" s="223">
        <f>IF(ISBLANK(AA321),(IFERROR(IF(AND(AI321="Probabilidad",AI322="Probabilidad"),(AR321-(+AR321*AL322)),IF(AI322="Probabilidad",(T321-(+T321*AL322)),IF(AI322="Impacto",AR321,""))),""))," ")</f>
        <v>0.216</v>
      </c>
      <c r="AQ322" s="224" t="str">
        <f>IF(ISBLANK(AA321),(IFERROR(IF(AP322="","",IF(AP322&lt;=0.2,"Muy Baja",IF(AP322&lt;=0.4,"Baja",IF(AP322&lt;=0.6,"Media",IF(AP322&lt;=0.8,"Alta","Muy Alta"))))),""))," ")</f>
        <v>Baja</v>
      </c>
      <c r="AR322" s="223">
        <f t="shared" si="283"/>
        <v>0.216</v>
      </c>
      <c r="AS322" s="225" t="str">
        <f t="shared" si="284"/>
        <v>Menor</v>
      </c>
      <c r="AT322" s="223">
        <f>IFERROR(IF(AND(AI321="Impacto",AI322="Impacto"),(AT321-(+AT321*AL322)),IF(AI322="Impacto",(X321-(+X321*AL322)),IF(AI322="Probabilidad",AT321,""))),"")</f>
        <v>0.4</v>
      </c>
      <c r="AU322" s="226" t="str">
        <f t="shared" si="285"/>
        <v>Moderado</v>
      </c>
      <c r="AV322" s="273"/>
      <c r="AW322" s="275"/>
      <c r="AX322" s="274"/>
      <c r="AY322" s="261"/>
      <c r="AZ322" s="228"/>
      <c r="BA322" s="229"/>
      <c r="BB322" s="216"/>
      <c r="BC322" s="216"/>
      <c r="BD322" s="230"/>
      <c r="BE322" s="230"/>
      <c r="BF322" s="230"/>
      <c r="BG322" s="227"/>
      <c r="BH322" s="276"/>
      <c r="BI322" s="216"/>
      <c r="BJ322" s="216"/>
      <c r="BK322" s="216"/>
      <c r="BL322" s="216"/>
      <c r="BM322" s="216"/>
      <c r="BN322" s="216"/>
      <c r="BO322" s="216"/>
      <c r="BP322" s="216"/>
      <c r="BQ322" s="216"/>
      <c r="BR322" s="216"/>
      <c r="BS322" s="216"/>
      <c r="BT322" s="216"/>
      <c r="BU322" s="216"/>
      <c r="BV322" s="216"/>
      <c r="BW322" s="216"/>
      <c r="BX322" s="216"/>
      <c r="BY322" s="216"/>
      <c r="BZ322" s="216"/>
      <c r="CA322" s="216"/>
      <c r="CB322" s="216"/>
      <c r="CC322" s="216"/>
      <c r="CD322" s="216"/>
      <c r="CE322" s="216"/>
      <c r="CF322" s="216"/>
      <c r="CG322" s="216"/>
      <c r="CH322" s="216"/>
      <c r="CI322" s="216"/>
      <c r="CJ322" s="216"/>
      <c r="CK322" s="216"/>
      <c r="CL322" s="216"/>
    </row>
    <row r="323" spans="1:90" s="231" customFormat="1" ht="60.5" hidden="1" customHeight="1">
      <c r="A323" s="262"/>
      <c r="B323" s="300"/>
      <c r="C323" s="278"/>
      <c r="D323" s="278"/>
      <c r="E323" s="278"/>
      <c r="F323" s="278"/>
      <c r="G323" s="279"/>
      <c r="H323" s="276"/>
      <c r="I323" s="276"/>
      <c r="J323" s="276"/>
      <c r="K323" s="276"/>
      <c r="L323" s="276"/>
      <c r="M323" s="281"/>
      <c r="N323" s="276"/>
      <c r="O323" s="266"/>
      <c r="P323" s="266"/>
      <c r="Q323" s="266"/>
      <c r="R323" s="266"/>
      <c r="S323" s="267"/>
      <c r="T323" s="268"/>
      <c r="U323" s="269"/>
      <c r="V323" s="270"/>
      <c r="W323" s="271"/>
      <c r="X323" s="268"/>
      <c r="Y323" s="272"/>
      <c r="Z323" s="273"/>
      <c r="AA323" s="273"/>
      <c r="AB323" s="274"/>
      <c r="AC323" s="217">
        <v>3</v>
      </c>
      <c r="AD323" s="218"/>
      <c r="AE323" s="219" t="s">
        <v>1378</v>
      </c>
      <c r="AF323" s="219" t="s">
        <v>1161</v>
      </c>
      <c r="AG323" s="219" t="s">
        <v>938</v>
      </c>
      <c r="AH323" s="219"/>
      <c r="AI323" s="220" t="str">
        <f t="shared" si="281"/>
        <v>Probabilidad</v>
      </c>
      <c r="AJ323" s="221" t="s">
        <v>292</v>
      </c>
      <c r="AK323" s="221" t="s">
        <v>297</v>
      </c>
      <c r="AL323" s="222" t="str">
        <f t="shared" si="282"/>
        <v>40%</v>
      </c>
      <c r="AM323" s="221" t="s">
        <v>301</v>
      </c>
      <c r="AN323" s="221" t="s">
        <v>305</v>
      </c>
      <c r="AO323" s="221" t="s">
        <v>308</v>
      </c>
      <c r="AP323" s="223">
        <f>IF(ISBLANK(AA321),(IFERROR(IF(AND(AI322="Probabilidad",AI323="Probabilidad"),(AR322-(+AR322*AL323)),IF(AND(AI322="Impacto",AI323="Probabilidad"),(AR321-(+AR321*AL323)),IF(AI323="Impacto",AR322,""))),""))," ")</f>
        <v>0.12959999999999999</v>
      </c>
      <c r="AQ323" s="224" t="str">
        <f>IF(ISBLANK(AA321),(IFERROR(IF(AP323="","",IF(AP323&lt;=0.2,"Muy Baja",IF(AP323&lt;=0.4,"Baja",IF(AP323&lt;=0.6,"Media",IF(AP323&lt;=0.8,"Alta","Muy Alta"))))),""))," ")</f>
        <v>Muy Baja</v>
      </c>
      <c r="AR323" s="223">
        <f t="shared" si="283"/>
        <v>0.12959999999999999</v>
      </c>
      <c r="AS323" s="225" t="str">
        <f t="shared" si="284"/>
        <v>Menor</v>
      </c>
      <c r="AT323" s="223">
        <f>IFERROR(IF(AND(AI322="Impacto",AI323="Impacto"),(AT322-(+AT322*AL323)),IF(AND(AI322="Probabilidad",AI323="Impacto"),(AT321-(+AT321*AL323)),IF(AI323="Probabilidad",AT322,""))),"")</f>
        <v>0.4</v>
      </c>
      <c r="AU323" s="226" t="str">
        <f t="shared" si="285"/>
        <v>Bajo</v>
      </c>
      <c r="AV323" s="273"/>
      <c r="AW323" s="275"/>
      <c r="AX323" s="274"/>
      <c r="AY323" s="261"/>
      <c r="AZ323" s="228"/>
      <c r="BA323" s="229"/>
      <c r="BB323" s="216"/>
      <c r="BC323" s="216"/>
      <c r="BD323" s="230"/>
      <c r="BE323" s="230"/>
      <c r="BF323" s="230"/>
      <c r="BG323" s="227"/>
      <c r="BH323" s="276"/>
      <c r="BI323" s="216"/>
      <c r="BJ323" s="216"/>
      <c r="BK323" s="216"/>
      <c r="BL323" s="216"/>
      <c r="BM323" s="216"/>
      <c r="BN323" s="216"/>
      <c r="BO323" s="216"/>
      <c r="BP323" s="216"/>
      <c r="BQ323" s="216"/>
      <c r="BR323" s="216"/>
      <c r="BS323" s="216"/>
      <c r="BT323" s="216"/>
      <c r="BU323" s="216"/>
      <c r="BV323" s="216"/>
      <c r="BW323" s="216"/>
      <c r="BX323" s="216"/>
      <c r="BY323" s="216"/>
      <c r="BZ323" s="216"/>
      <c r="CA323" s="216"/>
      <c r="CB323" s="216"/>
      <c r="CC323" s="216"/>
      <c r="CD323" s="216"/>
      <c r="CE323" s="216"/>
      <c r="CF323" s="216"/>
      <c r="CG323" s="216"/>
      <c r="CH323" s="216"/>
      <c r="CI323" s="216"/>
      <c r="CJ323" s="216"/>
      <c r="CK323" s="216"/>
      <c r="CL323" s="216"/>
    </row>
    <row r="324" spans="1:90" s="231" customFormat="1" ht="60.5" hidden="1" customHeight="1">
      <c r="A324" s="262"/>
      <c r="B324" s="300"/>
      <c r="C324" s="278"/>
      <c r="D324" s="278"/>
      <c r="E324" s="278"/>
      <c r="F324" s="278"/>
      <c r="G324" s="279"/>
      <c r="H324" s="276"/>
      <c r="I324" s="276"/>
      <c r="J324" s="276"/>
      <c r="K324" s="276"/>
      <c r="L324" s="276"/>
      <c r="M324" s="281"/>
      <c r="N324" s="276"/>
      <c r="O324" s="266"/>
      <c r="P324" s="266"/>
      <c r="Q324" s="266"/>
      <c r="R324" s="266"/>
      <c r="S324" s="267"/>
      <c r="T324" s="268"/>
      <c r="U324" s="269"/>
      <c r="V324" s="270"/>
      <c r="W324" s="271"/>
      <c r="X324" s="268"/>
      <c r="Y324" s="272"/>
      <c r="Z324" s="273"/>
      <c r="AA324" s="273"/>
      <c r="AB324" s="274"/>
      <c r="AC324" s="217">
        <v>4</v>
      </c>
      <c r="AD324" s="218"/>
      <c r="AE324" s="219" t="s">
        <v>1379</v>
      </c>
      <c r="AF324" s="219" t="s">
        <v>1162</v>
      </c>
      <c r="AG324" s="219" t="s">
        <v>938</v>
      </c>
      <c r="AH324" s="219"/>
      <c r="AI324" s="220" t="str">
        <f t="shared" si="281"/>
        <v>Probabilidad</v>
      </c>
      <c r="AJ324" s="221" t="s">
        <v>293</v>
      </c>
      <c r="AK324" s="221" t="s">
        <v>297</v>
      </c>
      <c r="AL324" s="222" t="str">
        <f t="shared" si="282"/>
        <v>30%</v>
      </c>
      <c r="AM324" s="221" t="s">
        <v>301</v>
      </c>
      <c r="AN324" s="221" t="s">
        <v>305</v>
      </c>
      <c r="AO324" s="221" t="s">
        <v>308</v>
      </c>
      <c r="AP324" s="223">
        <f>IF(ISBLANK(AA321),(IFERROR(IF(AND(AI323="Probabilidad",AI324="Probabilidad"),(AR323-(+AR323*AL324)),IF(AND(AI323="Impacto",AI324="Probabilidad"),(AR322-(+AR322*AL324)),IF(AI324="Impacto",AR323,""))),""))," ")</f>
        <v>9.0719999999999995E-2</v>
      </c>
      <c r="AQ324" s="224" t="str">
        <f>IF(ISBLANK(AA321),(IFERROR(IF(AP324="","",IF(AP324&lt;=0.2,"Muy Baja",IF(AP324&lt;=0.4,"Baja",IF(AP324&lt;=0.6,"Media",IF(AP324&lt;=0.8,"Alta","Muy Alta"))))),""))," ")</f>
        <v>Muy Baja</v>
      </c>
      <c r="AR324" s="223">
        <f t="shared" si="283"/>
        <v>9.0719999999999995E-2</v>
      </c>
      <c r="AS324" s="225" t="str">
        <f t="shared" si="284"/>
        <v>Menor</v>
      </c>
      <c r="AT324" s="223">
        <f>IFERROR(IF(AND(AI323="Impacto",AI324="Impacto"),(AT323-(+AT323*AL324)),IF(AND(AI323="Probabilidad",AI324="Impacto"),(AT322-(+AT322*AL324)),IF(AI324="Probabilidad",AT323,""))),"")</f>
        <v>0.4</v>
      </c>
      <c r="AU324" s="226" t="str">
        <f t="shared" si="285"/>
        <v>Bajo</v>
      </c>
      <c r="AV324" s="273"/>
      <c r="AW324" s="275"/>
      <c r="AX324" s="274"/>
      <c r="AY324" s="261"/>
      <c r="AZ324" s="228"/>
      <c r="BA324" s="229"/>
      <c r="BB324" s="216"/>
      <c r="BC324" s="216"/>
      <c r="BD324" s="230"/>
      <c r="BE324" s="230"/>
      <c r="BF324" s="230"/>
      <c r="BG324" s="227"/>
      <c r="BH324" s="276"/>
      <c r="BI324" s="216"/>
      <c r="BJ324" s="216"/>
      <c r="BK324" s="216"/>
      <c r="BL324" s="216"/>
      <c r="BM324" s="216"/>
      <c r="BN324" s="216"/>
      <c r="BO324" s="216"/>
      <c r="BP324" s="216"/>
      <c r="BQ324" s="216"/>
      <c r="BR324" s="216"/>
      <c r="BS324" s="216"/>
      <c r="BT324" s="216"/>
      <c r="BU324" s="216"/>
      <c r="BV324" s="216"/>
      <c r="BW324" s="216"/>
      <c r="BX324" s="216"/>
      <c r="BY324" s="216"/>
      <c r="BZ324" s="216"/>
      <c r="CA324" s="216"/>
      <c r="CB324" s="216"/>
      <c r="CC324" s="216"/>
      <c r="CD324" s="216"/>
      <c r="CE324" s="216"/>
      <c r="CF324" s="216"/>
      <c r="CG324" s="216"/>
      <c r="CH324" s="216"/>
      <c r="CI324" s="216"/>
      <c r="CJ324" s="216"/>
      <c r="CK324" s="216"/>
      <c r="CL324" s="216"/>
    </row>
    <row r="325" spans="1:90" s="231" customFormat="1" ht="14.5" hidden="1" customHeight="1">
      <c r="A325" s="262"/>
      <c r="B325" s="300"/>
      <c r="C325" s="278"/>
      <c r="D325" s="278"/>
      <c r="E325" s="278"/>
      <c r="F325" s="278"/>
      <c r="G325" s="279"/>
      <c r="H325" s="276"/>
      <c r="I325" s="276"/>
      <c r="J325" s="276"/>
      <c r="K325" s="276"/>
      <c r="L325" s="276"/>
      <c r="M325" s="281"/>
      <c r="N325" s="276"/>
      <c r="O325" s="266"/>
      <c r="P325" s="266"/>
      <c r="Q325" s="266"/>
      <c r="R325" s="266"/>
      <c r="S325" s="267"/>
      <c r="T325" s="268"/>
      <c r="U325" s="269"/>
      <c r="V325" s="270"/>
      <c r="W325" s="271"/>
      <c r="X325" s="268"/>
      <c r="Y325" s="272"/>
      <c r="Z325" s="273"/>
      <c r="AA325" s="273"/>
      <c r="AB325" s="274"/>
      <c r="AC325" s="217">
        <v>5</v>
      </c>
      <c r="AD325" s="218"/>
      <c r="AE325" s="219"/>
      <c r="AF325" s="219"/>
      <c r="AG325" s="219"/>
      <c r="AH325" s="219"/>
      <c r="AI325" s="220" t="str">
        <f t="shared" si="281"/>
        <v/>
      </c>
      <c r="AJ325" s="221"/>
      <c r="AK325" s="221"/>
      <c r="AL325" s="222" t="str">
        <f t="shared" si="282"/>
        <v/>
      </c>
      <c r="AM325" s="221"/>
      <c r="AN325" s="221"/>
      <c r="AO325" s="221"/>
      <c r="AP325" s="223" t="str">
        <f>IF(ISBLANK(AA321),(IFERROR(IF(AND(AI324="Probabilidad",AI325="Probabilidad"),(AR324-(+AR324*AL325)),IF(AND(AI324="Impacto",AI325="Probabilidad"),(AR323-(+AR323*AL325)),IF(AI325="Impacto",AR324,""))),""))," ")</f>
        <v/>
      </c>
      <c r="AQ325" s="224" t="str">
        <f>IF(ISBLANK(AA321),(IFERROR(IF(AP325="","",IF(AP325&lt;=0.2,"Muy Baja",IF(AP325&lt;=0.4,"Baja",IF(AP325&lt;=0.6,"Media",IF(AP325&lt;=0.8,"Alta","Muy Alta"))))),""))," ")</f>
        <v/>
      </c>
      <c r="AR325" s="223" t="str">
        <f t="shared" si="283"/>
        <v/>
      </c>
      <c r="AS325" s="225" t="str">
        <f t="shared" si="284"/>
        <v/>
      </c>
      <c r="AT325" s="223" t="str">
        <f>IFERROR(IF(AND(AI324="Impacto",AI325="Impacto"),(AT324-(+AT324*AL325)),IF(AND(AI324="Probabilidad",AI325="Impacto"),(AT323-(+AT323*AL325)),IF(AI325="Probabilidad",AT324,""))),"")</f>
        <v/>
      </c>
      <c r="AU325" s="226" t="str">
        <f t="shared" si="285"/>
        <v/>
      </c>
      <c r="AV325" s="273"/>
      <c r="AW325" s="275"/>
      <c r="AX325" s="274"/>
      <c r="AY325" s="261"/>
      <c r="AZ325" s="228"/>
      <c r="BA325" s="229"/>
      <c r="BB325" s="216"/>
      <c r="BC325" s="216"/>
      <c r="BD325" s="230"/>
      <c r="BE325" s="230"/>
      <c r="BF325" s="230"/>
      <c r="BG325" s="227"/>
      <c r="BH325" s="276"/>
      <c r="BI325" s="216"/>
      <c r="BJ325" s="216"/>
      <c r="BK325" s="216"/>
      <c r="BL325" s="216"/>
      <c r="BM325" s="216"/>
      <c r="BN325" s="216"/>
      <c r="BO325" s="216"/>
      <c r="BP325" s="216"/>
      <c r="BQ325" s="216"/>
      <c r="BR325" s="216"/>
      <c r="BS325" s="216"/>
      <c r="BT325" s="216"/>
      <c r="BU325" s="216"/>
      <c r="BV325" s="216"/>
      <c r="BW325" s="216"/>
      <c r="BX325" s="216"/>
      <c r="BY325" s="216"/>
      <c r="BZ325" s="216"/>
      <c r="CA325" s="216"/>
      <c r="CB325" s="216"/>
      <c r="CC325" s="216"/>
      <c r="CD325" s="216"/>
      <c r="CE325" s="216"/>
      <c r="CF325" s="216"/>
      <c r="CG325" s="216"/>
      <c r="CH325" s="216"/>
      <c r="CI325" s="216"/>
      <c r="CJ325" s="216"/>
      <c r="CK325" s="216"/>
      <c r="CL325" s="216"/>
    </row>
    <row r="326" spans="1:90" s="231" customFormat="1" ht="14.5" hidden="1" customHeight="1">
      <c r="A326" s="262"/>
      <c r="B326" s="300"/>
      <c r="C326" s="278"/>
      <c r="D326" s="278"/>
      <c r="E326" s="278"/>
      <c r="F326" s="278"/>
      <c r="G326" s="279"/>
      <c r="H326" s="276"/>
      <c r="I326" s="276"/>
      <c r="J326" s="276"/>
      <c r="K326" s="276"/>
      <c r="L326" s="276"/>
      <c r="M326" s="282"/>
      <c r="N326" s="276"/>
      <c r="O326" s="266"/>
      <c r="P326" s="266"/>
      <c r="Q326" s="266"/>
      <c r="R326" s="266"/>
      <c r="S326" s="267"/>
      <c r="T326" s="268"/>
      <c r="U326" s="269"/>
      <c r="V326" s="270"/>
      <c r="W326" s="271"/>
      <c r="X326" s="268"/>
      <c r="Y326" s="272"/>
      <c r="Z326" s="273"/>
      <c r="AA326" s="273"/>
      <c r="AB326" s="274"/>
      <c r="AC326" s="217">
        <v>6</v>
      </c>
      <c r="AD326" s="218"/>
      <c r="AE326" s="219"/>
      <c r="AF326" s="219"/>
      <c r="AG326" s="219"/>
      <c r="AH326" s="219"/>
      <c r="AI326" s="220" t="str">
        <f t="shared" si="281"/>
        <v/>
      </c>
      <c r="AJ326" s="221"/>
      <c r="AK326" s="221"/>
      <c r="AL326" s="222" t="str">
        <f t="shared" si="282"/>
        <v/>
      </c>
      <c r="AM326" s="221"/>
      <c r="AN326" s="221"/>
      <c r="AO326" s="221"/>
      <c r="AP326" s="223" t="str">
        <f>IF(ISBLANK(AA321),(IFERROR(IF(AND(AI324="Probabilidad",AI326="Probabilidad"),(AR324-(+AR324*AL326)),IF(AND(AI324="Impacto",AI326="Probabilidad"),(AR323-(+AR323*AL326)),IF(AI326="Impacto",AR324,""))),""))," ")</f>
        <v/>
      </c>
      <c r="AQ326" s="224" t="str">
        <f>IF(ISBLANK(AA321),(IFERROR(IF(AP326="","",IF(AP326&lt;=0.2,"Muy Baja",IF(AP326&lt;=0.4,"Baja",IF(AP326&lt;=0.6,"Media",IF(AP326&lt;=0.8,"Alta","Muy Alta"))))),"")), " ")</f>
        <v/>
      </c>
      <c r="AR326" s="223" t="str">
        <f t="shared" si="283"/>
        <v/>
      </c>
      <c r="AS326" s="225" t="str">
        <f t="shared" si="284"/>
        <v/>
      </c>
      <c r="AT326" s="223" t="str">
        <f>IFERROR(IF(AND(AI325="Impacto",AI326="Impacto"),(AT324-(+AT325*AL326)),IF(AND(AI324="Probabilidad",AI326="Impacto"),(AT323-(+AT323*AL326)),IF(AI326="Probabilidad",AT324,""))),"")</f>
        <v/>
      </c>
      <c r="AU326" s="226" t="str">
        <f t="shared" si="285"/>
        <v/>
      </c>
      <c r="AV326" s="273"/>
      <c r="AW326" s="275"/>
      <c r="AX326" s="274"/>
      <c r="AY326" s="261"/>
      <c r="AZ326" s="228"/>
      <c r="BA326" s="229"/>
      <c r="BB326" s="216"/>
      <c r="BC326" s="216"/>
      <c r="BD326" s="230"/>
      <c r="BE326" s="230"/>
      <c r="BF326" s="230"/>
      <c r="BG326" s="227"/>
      <c r="BH326" s="276"/>
      <c r="BI326" s="216"/>
      <c r="BJ326" s="216"/>
      <c r="BK326" s="216"/>
      <c r="BL326" s="216"/>
      <c r="BM326" s="216"/>
      <c r="BN326" s="216"/>
      <c r="BO326" s="216"/>
      <c r="BP326" s="216"/>
      <c r="BQ326" s="216"/>
      <c r="BR326" s="216"/>
      <c r="BS326" s="216"/>
      <c r="BT326" s="216"/>
      <c r="BU326" s="216"/>
      <c r="BV326" s="216"/>
      <c r="BW326" s="216"/>
      <c r="BX326" s="216"/>
      <c r="BY326" s="216"/>
      <c r="BZ326" s="216"/>
      <c r="CA326" s="216"/>
      <c r="CB326" s="216"/>
      <c r="CC326" s="216"/>
      <c r="CD326" s="216"/>
      <c r="CE326" s="216"/>
      <c r="CF326" s="216"/>
      <c r="CG326" s="216"/>
      <c r="CH326" s="216"/>
      <c r="CI326" s="216"/>
      <c r="CJ326" s="216"/>
      <c r="CK326" s="216"/>
      <c r="CL326" s="216"/>
    </row>
    <row r="327" spans="1:90" s="231" customFormat="1" ht="72.5" hidden="1" customHeight="1">
      <c r="A327" s="262">
        <v>54</v>
      </c>
      <c r="B327" s="300" t="s">
        <v>1078</v>
      </c>
      <c r="C327" s="278" t="s">
        <v>1079</v>
      </c>
      <c r="D327" s="278"/>
      <c r="E327" s="278"/>
      <c r="F327" s="278" t="s">
        <v>1488</v>
      </c>
      <c r="G327" s="279" t="str">
        <f t="shared" si="295"/>
        <v>Posibilidad de afectación Económica y Reputacional por Ingreso errado de informaciòn en las novedades de nòmina, asì como el incumplimiento del cronograma por parte de los funcionarios y de las entidades. debido a la inconformidad de los datos y cifras de liquidación y pagos de la nómina</v>
      </c>
      <c r="H327" s="276" t="s">
        <v>1097</v>
      </c>
      <c r="I327" s="276" t="s">
        <v>1362</v>
      </c>
      <c r="J327" s="276" t="s">
        <v>1363</v>
      </c>
      <c r="K327" s="276" t="str">
        <f t="shared" ref="K327" si="314">CONCATENATE("Posibilidad de afectación"," ",H327," por ",I327," ",J327)</f>
        <v>Posibilidad de afectación Económica y Reputacional por Ingreso errado de informaciòn en las novedades de nòmina, asì como el incumplimiento del cronograma por parte de los funcionarios y de las entidades. debido a la inconformidad de los datos y cifras de liquidación y pagos de la nómina</v>
      </c>
      <c r="L327" s="276" t="s">
        <v>101</v>
      </c>
      <c r="M327" s="280" t="s">
        <v>809</v>
      </c>
      <c r="N327" s="276">
        <v>27</v>
      </c>
      <c r="O327" s="266"/>
      <c r="P327" s="266"/>
      <c r="Q327" s="266"/>
      <c r="R327" s="266"/>
      <c r="S327" s="267" t="str">
        <f t="shared" ref="S327" si="315">IF(ISBLANK(Z327),(IF(N327&lt;=0,"",IF(N327&lt;=2,"Muy Baja",IF(N327&lt;=24,"Baja",IF(N327&lt;=500,"Media",IF(N327&lt;=5000,"Alta","Muy Alta"))))))," ")</f>
        <v>Media</v>
      </c>
      <c r="T327" s="268">
        <f t="shared" ref="T327" si="316">IF(ISBLANK(Z327),(IF(S327="","",IF(S327="Muy Baja",20%,IF(S327="Baja",40%,IF(S327="Media",60%,IF(S327="Alta",80%,IF(S327="Muy Alta",100%,0)))))))," ")</f>
        <v>0.6</v>
      </c>
      <c r="U327" s="269" t="s">
        <v>287</v>
      </c>
      <c r="V327" s="270" t="str">
        <f>IF(U327&gt;0,IF(NOT(ISERROR(MATCH(U327,'Listados Datos'!$N$3:$N$4,0))),'Listados Datos'!$N$6&amp;"Por favor no seleccionar este criterios de impacto (Afectación Económica o presupuestal y/o Pérdida Reputacional)",'Listados Datos'!$N$7),"")</f>
        <v>✔</v>
      </c>
      <c r="W327" s="271" t="str">
        <f>IF(OR(U327='Listados Datos'!$R$3,U327='Listados Datos'!$S$3),"Leve",IF(OR(U327='Listados Datos'!$R$4,U327='Listados Datos'!$S$4),"Menor",IF(OR(U327='Listados Datos'!$R$5,U327='Listados Datos'!$S$5),"Moderado",IF(OR(U327='Listados Datos'!$R$6,U327='Listados Datos'!$S$6),"Mayor",IF(OR(U327='Listados Datos'!$R$7,U327='Listados Datos'!$S$7),"Catastrófico","")))))</f>
        <v>Catastrófico</v>
      </c>
      <c r="X327" s="268">
        <f>IF(W327="","",IF(W327="Leve",20%,IF(W327="Menor",40%,IF(W327="Moderado",60%,IF(W327="Mayor",80%,IF(W327="Catastrófico",100%,0))))))</f>
        <v>1</v>
      </c>
      <c r="Y327" s="272" t="str">
        <f>IF(OR(AND(S327="Muy Baja",W327="Leve"),AND(S327="Muy Baja",W327="Menor"),AND(S327="Baja",W327="Leve")),"Bajo",IF(OR(AND(S327="Muy baja",W327="Moderado"),AND(S327="Baja",W327="Menor"),AND(S327="Baja",W327="Moderado"),AND(S327="Media",W327="Leve"),AND(S327="Media",W327="Menor"),AND(S327="Media",W327="Moderado"),AND(S327="Alta",W327="Leve"),AND(S327="Alta",W327="Menor")),"Moderado",IF(OR(AND(S327="Muy Baja",W327="Mayor"),AND(S327="Baja",W327="Mayor"),AND(S327="Media",W327="Mayor"),AND(S327="Alta",W327="Moderado"),AND(S327="Alta",W327="Mayor"),AND(S327="Muy Alta",W327="Leve"),AND(S327="Muy Alta",W327="Menor"),AND(S327="Muy Alta",W327="Moderado"),AND(S327="Muy Alta",W327="Mayor")),"Alto",IF(OR(AND(S327="Muy Baja",W327="Catastrófico"),AND(S327="Baja",W327="Catastrófico"),AND(S327="Media",W327="Catastrófico"),AND(S327="Alta",W327="Catastrófico"),AND(S327="Muy Alta",W327="Catastrófico")),"Extremo",""))))</f>
        <v>Extremo</v>
      </c>
      <c r="Z327" s="273"/>
      <c r="AA327" s="273"/>
      <c r="AB327" s="274" t="str">
        <f t="shared" ref="AB327" si="317">IF(AND(Z327="Rara Vez",AA327="Insignificante"),("BAJA"),IF(AND(Z327="Rara Vez",AA327="Menor"),("BAJA"),IF(AND(Z327="Rara Vez",AA327="Moderado"),("MODERADA"),IF(AND(Z327="Rara Vez",AA327="Mayor"),("ALTA"),IF(AND(Z327="Improbable",AA327="Insignificante"),("BAJA"),IF(AND(Z327="Improbable",AA327="Menor"),("BAJA"),IF(AND(Z327="Improbable",AA327="Moderado"),("MODERADA"),IF(AND(Z327="Improbable",AA327="Mayor"),("ALTA"),IF(AND(Z327="Posible",AA327="Insignificante"),("BAJA"),IF(AND(Z327="Posible",AA327="Menor"),("MODERADA"),IF(AND(Z327="Posible",AA327="Moderado"),("ALTA"),IF(AND(Z327="Posible",AA327="Mayor"),("EXTREMA"),IF(AND(Z327="Probable",AA327="Insignificante"),("MODERADA"),IF(AND(Z327="Probable",AA327="Menor"),("ALTA"),IF(AND(Z327="Probable",AA327="Moderado"),("ALTA"),IF(AND(Z327="Probable",AA327="Mayor"),("EXTREMA"),IF(AND(Z327="Casi Seguro",AA327="Insignificante"),("ALTA"),IF(AND(Z327="Casi Seguro",AA327="Menor"),("ALTA"),IF(AND(Z327="Casi Seguro",AA327="Moderado"),("EXTREMA"),IF(AND(Z327="Casi Seguro",AA327="Mayor"),("EXTREMA"),IF(AA327="Catastrófico","EXTREMA","VALORAR")))))))))))))))))))))</f>
        <v>VALORAR</v>
      </c>
      <c r="AC327" s="217">
        <v>1</v>
      </c>
      <c r="AD327" s="218"/>
      <c r="AE327" s="219" t="s">
        <v>1498</v>
      </c>
      <c r="AF327" s="219" t="s">
        <v>1163</v>
      </c>
      <c r="AG327" s="219" t="s">
        <v>938</v>
      </c>
      <c r="AH327" s="219"/>
      <c r="AI327" s="220" t="str">
        <f t="shared" si="281"/>
        <v>Probabilidad</v>
      </c>
      <c r="AJ327" s="221" t="s">
        <v>293</v>
      </c>
      <c r="AK327" s="221" t="s">
        <v>297</v>
      </c>
      <c r="AL327" s="222" t="str">
        <f t="shared" si="282"/>
        <v>30%</v>
      </c>
      <c r="AM327" s="221" t="s">
        <v>301</v>
      </c>
      <c r="AN327" s="221" t="s">
        <v>305</v>
      </c>
      <c r="AO327" s="221" t="s">
        <v>308</v>
      </c>
      <c r="AP327" s="223">
        <f>IF(ISBLANK(AA327),(IFERROR(IF(AI327="Probabilidad",(T327-(+T327*AL327)),IF(AI327="Impacto",T327,"")),""))," ")</f>
        <v>0.42</v>
      </c>
      <c r="AQ327" s="224" t="str">
        <f>IF(ISBLANK(AA327), (IFERROR(IF(AP327="","",IF(AP327&lt;=0.2,"Muy Baja",IF(AP327&lt;=0.4,"Baja",IF(AP327&lt;=0.6,"Media",IF(AP327&lt;=0.8,"Alta","Muy Alta"))))),""))," ")</f>
        <v>Media</v>
      </c>
      <c r="AR327" s="223">
        <f t="shared" si="283"/>
        <v>0.42</v>
      </c>
      <c r="AS327" s="225" t="str">
        <f t="shared" si="284"/>
        <v>Catastrófico</v>
      </c>
      <c r="AT327" s="223">
        <f>IFERROR(IF(AI327="Impacto",(X327-(+X327*AL327)),IF(AI327="Probabilidad",X327,"")),"")</f>
        <v>1</v>
      </c>
      <c r="AU327" s="226" t="str">
        <f t="shared" si="285"/>
        <v>Extremo</v>
      </c>
      <c r="AV327" s="273"/>
      <c r="AW327" s="275" t="str">
        <f>IF(ISBLANK(AA327), " ", AA327)</f>
        <v xml:space="preserve"> </v>
      </c>
      <c r="AX327" s="274" t="str">
        <f t="shared" ref="AX327" si="318">IF(AND(AV327="Rara Vez",AW327="Insignificante"),("BAJA"),IF(AND(AV327="Rara Vez",AW327="Menor"),("BAJA"),IF(AND(AV327="Rara Vez",AW327="Moderado"),("MODERADA"),IF(AND(AV327="Rara Vez",AW327="Mayor"),("ALTA"),IF(AND(AV327="Improbable",AW327="Insignificante"),("BAJA"),IF(AND(AV327="Improbable",AW327="Menor"),("BAJA"),IF(AND(AV327="Improbable",AW327="Moderado"),("MODERADA"),IF(AND(AV327="Improbable",AW327="Mayor"),("ALTA"),IF(AND(AV327="Posible",AW327="Insignificante"),("BAJA"),IF(AND(AV327="Posible",AW327="Menor"),("MODERADA"),IF(AND(AV327="Posible",AW327="Moderado"),("ALTA"),IF(AND(AV327="Posible",AW327="Mayor"),("EXTREMA"),IF(AND(AV327="Probable",AW327="Insignificante"),("MODERADA"),IF(AND(AV327="Probable",AW327="Menor"),("ALTA"),IF(AND(AV327="Probable",AW327="Moderado"),("ALTA"),IF(AND(AV327="Probable",AW327="Mayor"),("EXTREMA"),IF(AND(AV327="Casi Seguro",AW327="Insignificante"),("ALTA"),IF(AND(AV327="Casi Seguro",AW327="Menor"),("ALTA"),IF(AND(AV327="Casi Seguro",AW327="Moderado"),("EXTREMA"),IF(AND(AV327="Casi Seguro",AW327="Mayor"),("EXTREMA"),IF(AW327="Catastrófico","EXTREMA","VALORAR")))))))))))))))))))))</f>
        <v>VALORAR</v>
      </c>
      <c r="AY327" s="261" t="s">
        <v>314</v>
      </c>
      <c r="AZ327" s="228"/>
      <c r="BA327" s="229"/>
      <c r="BB327" s="216"/>
      <c r="BC327" s="216"/>
      <c r="BD327" s="230"/>
      <c r="BE327" s="230"/>
      <c r="BF327" s="230"/>
      <c r="BG327" s="227"/>
      <c r="BH327" s="276"/>
      <c r="BI327" s="216"/>
      <c r="BJ327" s="216"/>
      <c r="BK327" s="216"/>
      <c r="BL327" s="216"/>
      <c r="BM327" s="216"/>
      <c r="BN327" s="216"/>
      <c r="BO327" s="216"/>
      <c r="BP327" s="216"/>
      <c r="BQ327" s="216"/>
      <c r="BR327" s="216"/>
      <c r="BS327" s="216"/>
      <c r="BT327" s="216"/>
      <c r="BU327" s="216"/>
      <c r="BV327" s="216"/>
      <c r="BW327" s="216"/>
      <c r="BX327" s="216"/>
      <c r="BY327" s="216"/>
      <c r="BZ327" s="216"/>
      <c r="CA327" s="216"/>
      <c r="CB327" s="216"/>
      <c r="CC327" s="216"/>
      <c r="CD327" s="216"/>
      <c r="CE327" s="216"/>
      <c r="CF327" s="216"/>
      <c r="CG327" s="216"/>
      <c r="CH327" s="216"/>
      <c r="CI327" s="216"/>
      <c r="CJ327" s="216"/>
      <c r="CK327" s="216"/>
      <c r="CL327" s="216"/>
    </row>
    <row r="328" spans="1:90" s="231" customFormat="1" ht="72.5" hidden="1" customHeight="1">
      <c r="A328" s="262"/>
      <c r="B328" s="300"/>
      <c r="C328" s="278"/>
      <c r="D328" s="278"/>
      <c r="E328" s="278"/>
      <c r="F328" s="278"/>
      <c r="G328" s="279"/>
      <c r="H328" s="276"/>
      <c r="I328" s="276"/>
      <c r="J328" s="276"/>
      <c r="K328" s="276"/>
      <c r="L328" s="276"/>
      <c r="M328" s="281"/>
      <c r="N328" s="276"/>
      <c r="O328" s="266"/>
      <c r="P328" s="266"/>
      <c r="Q328" s="266"/>
      <c r="R328" s="266"/>
      <c r="S328" s="267"/>
      <c r="T328" s="268"/>
      <c r="U328" s="269"/>
      <c r="V328" s="270"/>
      <c r="W328" s="271"/>
      <c r="X328" s="268"/>
      <c r="Y328" s="272"/>
      <c r="Z328" s="273"/>
      <c r="AA328" s="273"/>
      <c r="AB328" s="274"/>
      <c r="AC328" s="217">
        <v>2</v>
      </c>
      <c r="AD328" s="218"/>
      <c r="AE328" s="219" t="s">
        <v>1380</v>
      </c>
      <c r="AF328" s="219" t="s">
        <v>1164</v>
      </c>
      <c r="AG328" s="219" t="s">
        <v>938</v>
      </c>
      <c r="AH328" s="219"/>
      <c r="AI328" s="220" t="str">
        <f t="shared" si="281"/>
        <v>Impacto</v>
      </c>
      <c r="AJ328" s="221" t="s">
        <v>294</v>
      </c>
      <c r="AK328" s="221" t="s">
        <v>297</v>
      </c>
      <c r="AL328" s="222" t="str">
        <f t="shared" si="282"/>
        <v>25%</v>
      </c>
      <c r="AM328" s="221" t="s">
        <v>301</v>
      </c>
      <c r="AN328" s="221" t="s">
        <v>305</v>
      </c>
      <c r="AO328" s="221" t="s">
        <v>308</v>
      </c>
      <c r="AP328" s="223">
        <f>IF(ISBLANK(AA327),(IFERROR(IF(AND(AI327="Probabilidad",AI328="Probabilidad"),(AR327-(+AR327*AL328)),IF(AI328="Probabilidad",(T327-(+T327*AL328)),IF(AI328="Impacto",AR327,""))),""))," ")</f>
        <v>0.42</v>
      </c>
      <c r="AQ328" s="224" t="str">
        <f>IF(ISBLANK(AA327),(IFERROR(IF(AP328="","",IF(AP328&lt;=0.2,"Muy Baja",IF(AP328&lt;=0.4,"Baja",IF(AP328&lt;=0.6,"Media",IF(AP328&lt;=0.8,"Alta","Muy Alta"))))),""))," ")</f>
        <v>Media</v>
      </c>
      <c r="AR328" s="223">
        <f t="shared" si="283"/>
        <v>0.42</v>
      </c>
      <c r="AS328" s="225" t="str">
        <f t="shared" si="284"/>
        <v>Mayor</v>
      </c>
      <c r="AT328" s="223">
        <f>IFERROR(IF(AND(AI327="Impacto",AI328="Impacto"),(AT327-(+AT327*AL328)),IF(AI328="Impacto",(X327-(+X327*AL328)),IF(AI328="Probabilidad",AT327,""))),"")</f>
        <v>0.75</v>
      </c>
      <c r="AU328" s="226" t="str">
        <f t="shared" si="285"/>
        <v>Alto</v>
      </c>
      <c r="AV328" s="273"/>
      <c r="AW328" s="275"/>
      <c r="AX328" s="274"/>
      <c r="AY328" s="261"/>
      <c r="AZ328" s="228"/>
      <c r="BA328" s="229"/>
      <c r="BB328" s="216"/>
      <c r="BC328" s="216"/>
      <c r="BD328" s="230"/>
      <c r="BE328" s="230"/>
      <c r="BF328" s="230"/>
      <c r="BG328" s="227"/>
      <c r="BH328" s="276"/>
      <c r="BI328" s="216"/>
      <c r="BJ328" s="216"/>
      <c r="BK328" s="216"/>
      <c r="BL328" s="216"/>
      <c r="BM328" s="216"/>
      <c r="BN328" s="216"/>
      <c r="BO328" s="216"/>
      <c r="BP328" s="216"/>
      <c r="BQ328" s="216"/>
      <c r="BR328" s="216"/>
      <c r="BS328" s="216"/>
      <c r="BT328" s="216"/>
      <c r="BU328" s="216"/>
      <c r="BV328" s="216"/>
      <c r="BW328" s="216"/>
      <c r="BX328" s="216"/>
      <c r="BY328" s="216"/>
      <c r="BZ328" s="216"/>
      <c r="CA328" s="216"/>
      <c r="CB328" s="216"/>
      <c r="CC328" s="216"/>
      <c r="CD328" s="216"/>
      <c r="CE328" s="216"/>
      <c r="CF328" s="216"/>
      <c r="CG328" s="216"/>
      <c r="CH328" s="216"/>
      <c r="CI328" s="216"/>
      <c r="CJ328" s="216"/>
      <c r="CK328" s="216"/>
      <c r="CL328" s="216"/>
    </row>
    <row r="329" spans="1:90" s="231" customFormat="1" ht="14.5" hidden="1" customHeight="1">
      <c r="A329" s="262"/>
      <c r="B329" s="300"/>
      <c r="C329" s="278"/>
      <c r="D329" s="278"/>
      <c r="E329" s="278"/>
      <c r="F329" s="278"/>
      <c r="G329" s="279"/>
      <c r="H329" s="276"/>
      <c r="I329" s="276"/>
      <c r="J329" s="276"/>
      <c r="K329" s="276"/>
      <c r="L329" s="276"/>
      <c r="M329" s="281"/>
      <c r="N329" s="276"/>
      <c r="O329" s="266"/>
      <c r="P329" s="266"/>
      <c r="Q329" s="266"/>
      <c r="R329" s="266"/>
      <c r="S329" s="267"/>
      <c r="T329" s="268"/>
      <c r="U329" s="269"/>
      <c r="V329" s="270"/>
      <c r="W329" s="271"/>
      <c r="X329" s="268"/>
      <c r="Y329" s="272"/>
      <c r="Z329" s="273"/>
      <c r="AA329" s="273"/>
      <c r="AB329" s="274"/>
      <c r="AC329" s="217">
        <v>3</v>
      </c>
      <c r="AD329" s="218"/>
      <c r="AE329" s="219"/>
      <c r="AF329" s="219"/>
      <c r="AG329" s="219"/>
      <c r="AH329" s="219"/>
      <c r="AI329" s="220" t="str">
        <f t="shared" si="281"/>
        <v/>
      </c>
      <c r="AJ329" s="221"/>
      <c r="AK329" s="221"/>
      <c r="AL329" s="222" t="str">
        <f t="shared" si="282"/>
        <v/>
      </c>
      <c r="AM329" s="221"/>
      <c r="AN329" s="221"/>
      <c r="AO329" s="221"/>
      <c r="AP329" s="223" t="str">
        <f>IF(ISBLANK(AA327),(IFERROR(IF(AND(AI328="Probabilidad",AI329="Probabilidad"),(AR328-(+AR328*AL329)),IF(AND(AI328="Impacto",AI329="Probabilidad"),(AR327-(+AR327*AL329)),IF(AI329="Impacto",AR328,""))),""))," ")</f>
        <v/>
      </c>
      <c r="AQ329" s="224" t="str">
        <f>IF(ISBLANK(AA327),(IFERROR(IF(AP329="","",IF(AP329&lt;=0.2,"Muy Baja",IF(AP329&lt;=0.4,"Baja",IF(AP329&lt;=0.6,"Media",IF(AP329&lt;=0.8,"Alta","Muy Alta"))))),""))," ")</f>
        <v/>
      </c>
      <c r="AR329" s="223" t="str">
        <f t="shared" si="283"/>
        <v/>
      </c>
      <c r="AS329" s="225" t="str">
        <f t="shared" si="284"/>
        <v/>
      </c>
      <c r="AT329" s="223" t="str">
        <f>IFERROR(IF(AND(AI328="Impacto",AI329="Impacto"),(AT328-(+AT328*AL329)),IF(AND(AI328="Probabilidad",AI329="Impacto"),(AT327-(+AT327*AL329)),IF(AI329="Probabilidad",AT328,""))),"")</f>
        <v/>
      </c>
      <c r="AU329" s="226" t="str">
        <f t="shared" si="285"/>
        <v/>
      </c>
      <c r="AV329" s="273"/>
      <c r="AW329" s="275"/>
      <c r="AX329" s="274"/>
      <c r="AY329" s="261"/>
      <c r="AZ329" s="228"/>
      <c r="BA329" s="229"/>
      <c r="BB329" s="216"/>
      <c r="BC329" s="216"/>
      <c r="BD329" s="230"/>
      <c r="BE329" s="230"/>
      <c r="BF329" s="230"/>
      <c r="BG329" s="227"/>
      <c r="BH329" s="276"/>
      <c r="BI329" s="216"/>
      <c r="BJ329" s="216"/>
      <c r="BK329" s="216"/>
      <c r="BL329" s="216"/>
      <c r="BM329" s="216"/>
      <c r="BN329" s="216"/>
      <c r="BO329" s="216"/>
      <c r="BP329" s="216"/>
      <c r="BQ329" s="216"/>
      <c r="BR329" s="216"/>
      <c r="BS329" s="216"/>
      <c r="BT329" s="216"/>
      <c r="BU329" s="216"/>
      <c r="BV329" s="216"/>
      <c r="BW329" s="216"/>
      <c r="BX329" s="216"/>
      <c r="BY329" s="216"/>
      <c r="BZ329" s="216"/>
      <c r="CA329" s="216"/>
      <c r="CB329" s="216"/>
      <c r="CC329" s="216"/>
      <c r="CD329" s="216"/>
      <c r="CE329" s="216"/>
      <c r="CF329" s="216"/>
      <c r="CG329" s="216"/>
      <c r="CH329" s="216"/>
      <c r="CI329" s="216"/>
      <c r="CJ329" s="216"/>
      <c r="CK329" s="216"/>
      <c r="CL329" s="216"/>
    </row>
    <row r="330" spans="1:90" s="231" customFormat="1" ht="14.5" hidden="1" customHeight="1">
      <c r="A330" s="262"/>
      <c r="B330" s="300"/>
      <c r="C330" s="278"/>
      <c r="D330" s="278"/>
      <c r="E330" s="278"/>
      <c r="F330" s="278"/>
      <c r="G330" s="279"/>
      <c r="H330" s="276"/>
      <c r="I330" s="276"/>
      <c r="J330" s="276"/>
      <c r="K330" s="276"/>
      <c r="L330" s="276"/>
      <c r="M330" s="281"/>
      <c r="N330" s="276"/>
      <c r="O330" s="266"/>
      <c r="P330" s="266"/>
      <c r="Q330" s="266"/>
      <c r="R330" s="266"/>
      <c r="S330" s="267"/>
      <c r="T330" s="268"/>
      <c r="U330" s="269"/>
      <c r="V330" s="270"/>
      <c r="W330" s="271"/>
      <c r="X330" s="268"/>
      <c r="Y330" s="272"/>
      <c r="Z330" s="273"/>
      <c r="AA330" s="273"/>
      <c r="AB330" s="274"/>
      <c r="AC330" s="217">
        <v>4</v>
      </c>
      <c r="AD330" s="218"/>
      <c r="AE330" s="219"/>
      <c r="AF330" s="219"/>
      <c r="AG330" s="219"/>
      <c r="AH330" s="219"/>
      <c r="AI330" s="220" t="str">
        <f t="shared" si="281"/>
        <v/>
      </c>
      <c r="AJ330" s="221"/>
      <c r="AK330" s="221"/>
      <c r="AL330" s="222" t="str">
        <f t="shared" si="282"/>
        <v/>
      </c>
      <c r="AM330" s="221"/>
      <c r="AN330" s="221"/>
      <c r="AO330" s="221"/>
      <c r="AP330" s="223" t="str">
        <f>IF(ISBLANK(AA327),(IFERROR(IF(AND(AI329="Probabilidad",AI330="Probabilidad"),(AR329-(+AR329*AL330)),IF(AND(AI329="Impacto",AI330="Probabilidad"),(AR328-(+AR328*AL330)),IF(AI330="Impacto",AR329,""))),""))," ")</f>
        <v/>
      </c>
      <c r="AQ330" s="224" t="str">
        <f>IF(ISBLANK(AA327),(IFERROR(IF(AP330="","",IF(AP330&lt;=0.2,"Muy Baja",IF(AP330&lt;=0.4,"Baja",IF(AP330&lt;=0.6,"Media",IF(AP330&lt;=0.8,"Alta","Muy Alta"))))),""))," ")</f>
        <v/>
      </c>
      <c r="AR330" s="223" t="str">
        <f t="shared" si="283"/>
        <v/>
      </c>
      <c r="AS330" s="225" t="str">
        <f t="shared" si="284"/>
        <v/>
      </c>
      <c r="AT330" s="223" t="str">
        <f>IFERROR(IF(AND(AI329="Impacto",AI330="Impacto"),(AT329-(+AT329*AL330)),IF(AND(AI329="Probabilidad",AI330="Impacto"),(AT328-(+AT328*AL330)),IF(AI330="Probabilidad",AT329,""))),"")</f>
        <v/>
      </c>
      <c r="AU330" s="226" t="str">
        <f t="shared" si="285"/>
        <v/>
      </c>
      <c r="AV330" s="273"/>
      <c r="AW330" s="275"/>
      <c r="AX330" s="274"/>
      <c r="AY330" s="261"/>
      <c r="AZ330" s="228"/>
      <c r="BA330" s="229"/>
      <c r="BB330" s="216"/>
      <c r="BC330" s="216"/>
      <c r="BD330" s="230"/>
      <c r="BE330" s="230"/>
      <c r="BF330" s="230"/>
      <c r="BG330" s="227"/>
      <c r="BH330" s="276"/>
      <c r="BI330" s="216"/>
      <c r="BJ330" s="216"/>
      <c r="BK330" s="216"/>
      <c r="BL330" s="216"/>
      <c r="BM330" s="216"/>
      <c r="BN330" s="216"/>
      <c r="BO330" s="216"/>
      <c r="BP330" s="216"/>
      <c r="BQ330" s="216"/>
      <c r="BR330" s="216"/>
      <c r="BS330" s="216"/>
      <c r="BT330" s="216"/>
      <c r="BU330" s="216"/>
      <c r="BV330" s="216"/>
      <c r="BW330" s="216"/>
      <c r="BX330" s="216"/>
      <c r="BY330" s="216"/>
      <c r="BZ330" s="216"/>
      <c r="CA330" s="216"/>
      <c r="CB330" s="216"/>
      <c r="CC330" s="216"/>
      <c r="CD330" s="216"/>
      <c r="CE330" s="216"/>
      <c r="CF330" s="216"/>
      <c r="CG330" s="216"/>
      <c r="CH330" s="216"/>
      <c r="CI330" s="216"/>
      <c r="CJ330" s="216"/>
      <c r="CK330" s="216"/>
      <c r="CL330" s="216"/>
    </row>
    <row r="331" spans="1:90" s="231" customFormat="1" ht="14.5" hidden="1" customHeight="1">
      <c r="A331" s="262"/>
      <c r="B331" s="300"/>
      <c r="C331" s="278"/>
      <c r="D331" s="278"/>
      <c r="E331" s="278"/>
      <c r="F331" s="278"/>
      <c r="G331" s="279"/>
      <c r="H331" s="276"/>
      <c r="I331" s="276"/>
      <c r="J331" s="276"/>
      <c r="K331" s="276"/>
      <c r="L331" s="276"/>
      <c r="M331" s="281"/>
      <c r="N331" s="276"/>
      <c r="O331" s="266"/>
      <c r="P331" s="266"/>
      <c r="Q331" s="266"/>
      <c r="R331" s="266"/>
      <c r="S331" s="267"/>
      <c r="T331" s="268"/>
      <c r="U331" s="269"/>
      <c r="V331" s="270"/>
      <c r="W331" s="271"/>
      <c r="X331" s="268"/>
      <c r="Y331" s="272"/>
      <c r="Z331" s="273"/>
      <c r="AA331" s="273"/>
      <c r="AB331" s="274"/>
      <c r="AC331" s="217">
        <v>5</v>
      </c>
      <c r="AD331" s="218"/>
      <c r="AE331" s="219"/>
      <c r="AF331" s="219"/>
      <c r="AG331" s="219"/>
      <c r="AH331" s="219"/>
      <c r="AI331" s="220" t="str">
        <f t="shared" si="281"/>
        <v/>
      </c>
      <c r="AJ331" s="221"/>
      <c r="AK331" s="221"/>
      <c r="AL331" s="222" t="str">
        <f t="shared" si="282"/>
        <v/>
      </c>
      <c r="AM331" s="221"/>
      <c r="AN331" s="221"/>
      <c r="AO331" s="221"/>
      <c r="AP331" s="223" t="str">
        <f>IF(ISBLANK(AA327),(IFERROR(IF(AND(AI330="Probabilidad",AI331="Probabilidad"),(AR330-(+AR330*AL331)),IF(AND(AI330="Impacto",AI331="Probabilidad"),(AR329-(+AR329*AL331)),IF(AI331="Impacto",AR330,""))),""))," ")</f>
        <v/>
      </c>
      <c r="AQ331" s="224" t="str">
        <f>IF(ISBLANK(AA327),(IFERROR(IF(AP331="","",IF(AP331&lt;=0.2,"Muy Baja",IF(AP331&lt;=0.4,"Baja",IF(AP331&lt;=0.6,"Media",IF(AP331&lt;=0.8,"Alta","Muy Alta"))))),""))," ")</f>
        <v/>
      </c>
      <c r="AR331" s="223" t="str">
        <f t="shared" si="283"/>
        <v/>
      </c>
      <c r="AS331" s="225" t="str">
        <f t="shared" si="284"/>
        <v/>
      </c>
      <c r="AT331" s="223" t="str">
        <f>IFERROR(IF(AND(AI330="Impacto",AI331="Impacto"),(AT330-(+AT330*AL331)),IF(AND(AI330="Probabilidad",AI331="Impacto"),(AT329-(+AT329*AL331)),IF(AI331="Probabilidad",AT330,""))),"")</f>
        <v/>
      </c>
      <c r="AU331" s="226" t="str">
        <f t="shared" si="285"/>
        <v/>
      </c>
      <c r="AV331" s="273"/>
      <c r="AW331" s="275"/>
      <c r="AX331" s="274"/>
      <c r="AY331" s="261"/>
      <c r="AZ331" s="228"/>
      <c r="BA331" s="229"/>
      <c r="BB331" s="216"/>
      <c r="BC331" s="216"/>
      <c r="BD331" s="230"/>
      <c r="BE331" s="230"/>
      <c r="BF331" s="230"/>
      <c r="BG331" s="227"/>
      <c r="BH331" s="276"/>
      <c r="BI331" s="216"/>
      <c r="BJ331" s="216"/>
      <c r="BK331" s="216"/>
      <c r="BL331" s="216"/>
      <c r="BM331" s="216"/>
      <c r="BN331" s="216"/>
      <c r="BO331" s="216"/>
      <c r="BP331" s="216"/>
      <c r="BQ331" s="216"/>
      <c r="BR331" s="216"/>
      <c r="BS331" s="216"/>
      <c r="BT331" s="216"/>
      <c r="BU331" s="216"/>
      <c r="BV331" s="216"/>
      <c r="BW331" s="216"/>
      <c r="BX331" s="216"/>
      <c r="BY331" s="216"/>
      <c r="BZ331" s="216"/>
      <c r="CA331" s="216"/>
      <c r="CB331" s="216"/>
      <c r="CC331" s="216"/>
      <c r="CD331" s="216"/>
      <c r="CE331" s="216"/>
      <c r="CF331" s="216"/>
      <c r="CG331" s="216"/>
      <c r="CH331" s="216"/>
      <c r="CI331" s="216"/>
      <c r="CJ331" s="216"/>
      <c r="CK331" s="216"/>
      <c r="CL331" s="216"/>
    </row>
    <row r="332" spans="1:90" s="231" customFormat="1" ht="14.5" hidden="1" customHeight="1">
      <c r="A332" s="262"/>
      <c r="B332" s="300"/>
      <c r="C332" s="278"/>
      <c r="D332" s="278"/>
      <c r="E332" s="278"/>
      <c r="F332" s="278"/>
      <c r="G332" s="279"/>
      <c r="H332" s="276"/>
      <c r="I332" s="276"/>
      <c r="J332" s="276"/>
      <c r="K332" s="276"/>
      <c r="L332" s="276"/>
      <c r="M332" s="282"/>
      <c r="N332" s="276"/>
      <c r="O332" s="266"/>
      <c r="P332" s="266"/>
      <c r="Q332" s="266"/>
      <c r="R332" s="266"/>
      <c r="S332" s="267"/>
      <c r="T332" s="268"/>
      <c r="U332" s="269"/>
      <c r="V332" s="270"/>
      <c r="W332" s="271"/>
      <c r="X332" s="268"/>
      <c r="Y332" s="272"/>
      <c r="Z332" s="273"/>
      <c r="AA332" s="273"/>
      <c r="AB332" s="274"/>
      <c r="AC332" s="217">
        <v>6</v>
      </c>
      <c r="AD332" s="218"/>
      <c r="AE332" s="219"/>
      <c r="AF332" s="219"/>
      <c r="AG332" s="219"/>
      <c r="AH332" s="219"/>
      <c r="AI332" s="220" t="str">
        <f t="shared" si="281"/>
        <v/>
      </c>
      <c r="AJ332" s="221"/>
      <c r="AK332" s="221"/>
      <c r="AL332" s="222" t="str">
        <f t="shared" si="282"/>
        <v/>
      </c>
      <c r="AM332" s="221"/>
      <c r="AN332" s="221"/>
      <c r="AO332" s="221"/>
      <c r="AP332" s="223" t="str">
        <f>IF(ISBLANK(AA327),(IFERROR(IF(AND(AI330="Probabilidad",AI332="Probabilidad"),(AR330-(+AR330*AL332)),IF(AND(AI330="Impacto",AI332="Probabilidad"),(AR329-(+AR329*AL332)),IF(AI332="Impacto",AR330,""))),""))," ")</f>
        <v/>
      </c>
      <c r="AQ332" s="224" t="str">
        <f>IF(ISBLANK(AA327),(IFERROR(IF(AP332="","",IF(AP332&lt;=0.2,"Muy Baja",IF(AP332&lt;=0.4,"Baja",IF(AP332&lt;=0.6,"Media",IF(AP332&lt;=0.8,"Alta","Muy Alta"))))),"")), " ")</f>
        <v/>
      </c>
      <c r="AR332" s="223" t="str">
        <f t="shared" si="283"/>
        <v/>
      </c>
      <c r="AS332" s="225" t="str">
        <f t="shared" si="284"/>
        <v/>
      </c>
      <c r="AT332" s="223" t="str">
        <f>IFERROR(IF(AND(AI331="Impacto",AI332="Impacto"),(AT330-(+AT331*AL332)),IF(AND(AI330="Probabilidad",AI332="Impacto"),(AT329-(+AT329*AL332)),IF(AI332="Probabilidad",AT330,""))),"")</f>
        <v/>
      </c>
      <c r="AU332" s="226" t="str">
        <f t="shared" si="285"/>
        <v/>
      </c>
      <c r="AV332" s="273"/>
      <c r="AW332" s="275"/>
      <c r="AX332" s="274"/>
      <c r="AY332" s="261"/>
      <c r="AZ332" s="228"/>
      <c r="BA332" s="229"/>
      <c r="BB332" s="216"/>
      <c r="BC332" s="216"/>
      <c r="BD332" s="230"/>
      <c r="BE332" s="230"/>
      <c r="BF332" s="230"/>
      <c r="BG332" s="227"/>
      <c r="BH332" s="276"/>
      <c r="BI332" s="216"/>
      <c r="BJ332" s="216"/>
      <c r="BK332" s="216"/>
      <c r="BL332" s="216"/>
      <c r="BM332" s="216"/>
      <c r="BN332" s="216"/>
      <c r="BO332" s="216"/>
      <c r="BP332" s="216"/>
      <c r="BQ332" s="216"/>
      <c r="BR332" s="216"/>
      <c r="BS332" s="216"/>
      <c r="BT332" s="216"/>
      <c r="BU332" s="216"/>
      <c r="BV332" s="216"/>
      <c r="BW332" s="216"/>
      <c r="BX332" s="216"/>
      <c r="BY332" s="216"/>
      <c r="BZ332" s="216"/>
      <c r="CA332" s="216"/>
      <c r="CB332" s="216"/>
      <c r="CC332" s="216"/>
      <c r="CD332" s="216"/>
      <c r="CE332" s="216"/>
      <c r="CF332" s="216"/>
      <c r="CG332" s="216"/>
      <c r="CH332" s="216"/>
      <c r="CI332" s="216"/>
      <c r="CJ332" s="216"/>
      <c r="CK332" s="216"/>
      <c r="CL332" s="216"/>
    </row>
    <row r="333" spans="1:90" s="231" customFormat="1" ht="75.5" hidden="1" customHeight="1">
      <c r="A333" s="262">
        <v>55</v>
      </c>
      <c r="B333" s="300" t="s">
        <v>1078</v>
      </c>
      <c r="C333" s="278" t="s">
        <v>1079</v>
      </c>
      <c r="D333" s="278"/>
      <c r="E333" s="278"/>
      <c r="F333" s="278" t="s">
        <v>1488</v>
      </c>
      <c r="G333" s="279" t="str">
        <f t="shared" si="295"/>
        <v>Posibilidad de afectación Económica y Reputacional por Falta de seguimiento por parte de los jefes inmediatos debido a la inoportuna entrega de la evaluación de desempeño de los funcionarios.</v>
      </c>
      <c r="H333" s="276" t="s">
        <v>1097</v>
      </c>
      <c r="I333" s="276" t="s">
        <v>1364</v>
      </c>
      <c r="J333" s="276" t="s">
        <v>1365</v>
      </c>
      <c r="K333" s="276" t="str">
        <f t="shared" ref="K333" si="319">CONCATENATE("Posibilidad de afectación"," ",H333," por ",I333," ",J333)</f>
        <v>Posibilidad de afectación Económica y Reputacional por Falta de seguimiento por parte de los jefes inmediatos debido a la inoportuna entrega de la evaluación de desempeño de los funcionarios.</v>
      </c>
      <c r="L333" s="276" t="s">
        <v>101</v>
      </c>
      <c r="M333" s="280" t="s">
        <v>809</v>
      </c>
      <c r="N333" s="276">
        <v>320</v>
      </c>
      <c r="O333" s="266"/>
      <c r="P333" s="266"/>
      <c r="Q333" s="266"/>
      <c r="R333" s="266"/>
      <c r="S333" s="267" t="str">
        <f t="shared" ref="S333" si="320">IF(ISBLANK(Z333),(IF(N333&lt;=0,"",IF(N333&lt;=2,"Muy Baja",IF(N333&lt;=24,"Baja",IF(N333&lt;=500,"Media",IF(N333&lt;=5000,"Alta","Muy Alta"))))))," ")</f>
        <v>Media</v>
      </c>
      <c r="T333" s="268">
        <f t="shared" ref="T333" si="321">IF(ISBLANK(Z333),(IF(S333="","",IF(S333="Muy Baja",20%,IF(S333="Baja",40%,IF(S333="Media",60%,IF(S333="Alta",80%,IF(S333="Muy Alta",100%,0)))))))," ")</f>
        <v>0.6</v>
      </c>
      <c r="U333" s="269" t="s">
        <v>286</v>
      </c>
      <c r="V333" s="270" t="str">
        <f>IF(U333&gt;0,IF(NOT(ISERROR(MATCH(U333,'Listados Datos'!$N$3:$N$4,0))),'Listados Datos'!$N$6&amp;"Por favor no seleccionar este criterios de impacto (Afectación Económica o presupuestal y/o Pérdida Reputacional)",'Listados Datos'!$N$7),"")</f>
        <v>✔</v>
      </c>
      <c r="W333" s="271" t="str">
        <f>IF(OR(U333='Listados Datos'!$R$3,U333='Listados Datos'!$S$3),"Leve",IF(OR(U333='Listados Datos'!$R$4,U333='Listados Datos'!$S$4),"Menor",IF(OR(U333='Listados Datos'!$R$5,U333='Listados Datos'!$S$5),"Moderado",IF(OR(U333='Listados Datos'!$R$6,U333='Listados Datos'!$S$6),"Mayor",IF(OR(U333='Listados Datos'!$R$7,U333='Listados Datos'!$S$7),"Catastrófico","")))))</f>
        <v>Moderado</v>
      </c>
      <c r="X333" s="268">
        <f>IF(W333="","",IF(W333="Leve",20%,IF(W333="Menor",40%,IF(W333="Moderado",60%,IF(W333="Mayor",80%,IF(W333="Catastrófico",100%,0))))))</f>
        <v>0.6</v>
      </c>
      <c r="Y333" s="272" t="str">
        <f>IF(OR(AND(S333="Muy Baja",W333="Leve"),AND(S333="Muy Baja",W333="Menor"),AND(S333="Baja",W333="Leve")),"Bajo",IF(OR(AND(S333="Muy baja",W333="Moderado"),AND(S333="Baja",W333="Menor"),AND(S333="Baja",W333="Moderado"),AND(S333="Media",W333="Leve"),AND(S333="Media",W333="Menor"),AND(S333="Media",W333="Moderado"),AND(S333="Alta",W333="Leve"),AND(S333="Alta",W333="Menor")),"Moderado",IF(OR(AND(S333="Muy Baja",W333="Mayor"),AND(S333="Baja",W333="Mayor"),AND(S333="Media",W333="Mayor"),AND(S333="Alta",W333="Moderado"),AND(S333="Alta",W333="Mayor"),AND(S333="Muy Alta",W333="Leve"),AND(S333="Muy Alta",W333="Menor"),AND(S333="Muy Alta",W333="Moderado"),AND(S333="Muy Alta",W333="Mayor")),"Alto",IF(OR(AND(S333="Muy Baja",W333="Catastrófico"),AND(S333="Baja",W333="Catastrófico"),AND(S333="Media",W333="Catastrófico"),AND(S333="Alta",W333="Catastrófico"),AND(S333="Muy Alta",W333="Catastrófico")),"Extremo",""))))</f>
        <v>Moderado</v>
      </c>
      <c r="Z333" s="273"/>
      <c r="AA333" s="273"/>
      <c r="AB333" s="274" t="str">
        <f t="shared" ref="AB333" si="322">IF(AND(Z333="Rara Vez",AA333="Insignificante"),("BAJA"),IF(AND(Z333="Rara Vez",AA333="Menor"),("BAJA"),IF(AND(Z333="Rara Vez",AA333="Moderado"),("MODERADA"),IF(AND(Z333="Rara Vez",AA333="Mayor"),("ALTA"),IF(AND(Z333="Improbable",AA333="Insignificante"),("BAJA"),IF(AND(Z333="Improbable",AA333="Menor"),("BAJA"),IF(AND(Z333="Improbable",AA333="Moderado"),("MODERADA"),IF(AND(Z333="Improbable",AA333="Mayor"),("ALTA"),IF(AND(Z333="Posible",AA333="Insignificante"),("BAJA"),IF(AND(Z333="Posible",AA333="Menor"),("MODERADA"),IF(AND(Z333="Posible",AA333="Moderado"),("ALTA"),IF(AND(Z333="Posible",AA333="Mayor"),("EXTREMA"),IF(AND(Z333="Probable",AA333="Insignificante"),("MODERADA"),IF(AND(Z333="Probable",AA333="Menor"),("ALTA"),IF(AND(Z333="Probable",AA333="Moderado"),("ALTA"),IF(AND(Z333="Probable",AA333="Mayor"),("EXTREMA"),IF(AND(Z333="Casi Seguro",AA333="Insignificante"),("ALTA"),IF(AND(Z333="Casi Seguro",AA333="Menor"),("ALTA"),IF(AND(Z333="Casi Seguro",AA333="Moderado"),("EXTREMA"),IF(AND(Z333="Casi Seguro",AA333="Mayor"),("EXTREMA"),IF(AA333="Catastrófico","EXTREMA","VALORAR")))))))))))))))))))))</f>
        <v>VALORAR</v>
      </c>
      <c r="AC333" s="217">
        <v>1</v>
      </c>
      <c r="AD333" s="218"/>
      <c r="AE333" s="219" t="s">
        <v>1499</v>
      </c>
      <c r="AF333" s="219" t="s">
        <v>1165</v>
      </c>
      <c r="AG333" s="219" t="s">
        <v>938</v>
      </c>
      <c r="AH333" s="219"/>
      <c r="AI333" s="220" t="str">
        <f t="shared" si="281"/>
        <v>Probabilidad</v>
      </c>
      <c r="AJ333" s="221" t="s">
        <v>293</v>
      </c>
      <c r="AK333" s="221" t="s">
        <v>297</v>
      </c>
      <c r="AL333" s="222" t="str">
        <f t="shared" si="282"/>
        <v>30%</v>
      </c>
      <c r="AM333" s="221" t="s">
        <v>301</v>
      </c>
      <c r="AN333" s="221" t="s">
        <v>305</v>
      </c>
      <c r="AO333" s="221" t="s">
        <v>308</v>
      </c>
      <c r="AP333" s="223">
        <f>IF(ISBLANK(AA333),(IFERROR(IF(AI333="Probabilidad",(T333-(+T333*AL333)),IF(AI333="Impacto",T333,"")),""))," ")</f>
        <v>0.42</v>
      </c>
      <c r="AQ333" s="224" t="str">
        <f>IF(ISBLANK(AA333), (IFERROR(IF(AP333="","",IF(AP333&lt;=0.2,"Muy Baja",IF(AP333&lt;=0.4,"Baja",IF(AP333&lt;=0.6,"Media",IF(AP333&lt;=0.8,"Alta","Muy Alta"))))),""))," ")</f>
        <v>Media</v>
      </c>
      <c r="AR333" s="223">
        <f t="shared" si="283"/>
        <v>0.42</v>
      </c>
      <c r="AS333" s="225" t="str">
        <f t="shared" si="284"/>
        <v>Moderado</v>
      </c>
      <c r="AT333" s="223">
        <f>IFERROR(IF(AI333="Impacto",(X333-(+X333*AL333)),IF(AI333="Probabilidad",X333,"")),"")</f>
        <v>0.6</v>
      </c>
      <c r="AU333" s="226" t="str">
        <f t="shared" si="285"/>
        <v>Moderado</v>
      </c>
      <c r="AV333" s="273"/>
      <c r="AW333" s="275" t="str">
        <f>IF(ISBLANK(AA333), " ", AA333)</f>
        <v xml:space="preserve"> </v>
      </c>
      <c r="AX333" s="274" t="str">
        <f t="shared" ref="AX333" si="323">IF(AND(AV333="Rara Vez",AW333="Insignificante"),("BAJA"),IF(AND(AV333="Rara Vez",AW333="Menor"),("BAJA"),IF(AND(AV333="Rara Vez",AW333="Moderado"),("MODERADA"),IF(AND(AV333="Rara Vez",AW333="Mayor"),("ALTA"),IF(AND(AV333="Improbable",AW333="Insignificante"),("BAJA"),IF(AND(AV333="Improbable",AW333="Menor"),("BAJA"),IF(AND(AV333="Improbable",AW333="Moderado"),("MODERADA"),IF(AND(AV333="Improbable",AW333="Mayor"),("ALTA"),IF(AND(AV333="Posible",AW333="Insignificante"),("BAJA"),IF(AND(AV333="Posible",AW333="Menor"),("MODERADA"),IF(AND(AV333="Posible",AW333="Moderado"),("ALTA"),IF(AND(AV333="Posible",AW333="Mayor"),("EXTREMA"),IF(AND(AV333="Probable",AW333="Insignificante"),("MODERADA"),IF(AND(AV333="Probable",AW333="Menor"),("ALTA"),IF(AND(AV333="Probable",AW333="Moderado"),("ALTA"),IF(AND(AV333="Probable",AW333="Mayor"),("EXTREMA"),IF(AND(AV333="Casi Seguro",AW333="Insignificante"),("ALTA"),IF(AND(AV333="Casi Seguro",AW333="Menor"),("ALTA"),IF(AND(AV333="Casi Seguro",AW333="Moderado"),("EXTREMA"),IF(AND(AV333="Casi Seguro",AW333="Mayor"),("EXTREMA"),IF(AW333="Catastrófico","EXTREMA","VALORAR")))))))))))))))))))))</f>
        <v>VALORAR</v>
      </c>
      <c r="AY333" s="261" t="s">
        <v>314</v>
      </c>
      <c r="AZ333" s="228"/>
      <c r="BA333" s="229"/>
      <c r="BB333" s="216"/>
      <c r="BC333" s="216"/>
      <c r="BD333" s="230"/>
      <c r="BE333" s="230"/>
      <c r="BF333" s="230"/>
      <c r="BG333" s="227"/>
      <c r="BH333" s="276"/>
      <c r="BI333" s="216"/>
      <c r="BJ333" s="216"/>
      <c r="BK333" s="216"/>
      <c r="BL333" s="216"/>
      <c r="BM333" s="216"/>
      <c r="BN333" s="216"/>
      <c r="BO333" s="216"/>
      <c r="BP333" s="216"/>
      <c r="BQ333" s="216"/>
      <c r="BR333" s="216"/>
      <c r="BS333" s="216"/>
      <c r="BT333" s="216"/>
      <c r="BU333" s="216"/>
      <c r="BV333" s="216"/>
      <c r="BW333" s="216"/>
      <c r="BX333" s="216"/>
      <c r="BY333" s="216"/>
      <c r="BZ333" s="216"/>
      <c r="CA333" s="216"/>
      <c r="CB333" s="216"/>
      <c r="CC333" s="216"/>
      <c r="CD333" s="216"/>
      <c r="CE333" s="216"/>
      <c r="CF333" s="216"/>
      <c r="CG333" s="216"/>
      <c r="CH333" s="216"/>
      <c r="CI333" s="216"/>
      <c r="CJ333" s="216"/>
      <c r="CK333" s="216"/>
      <c r="CL333" s="216"/>
    </row>
    <row r="334" spans="1:90" s="231" customFormat="1" ht="75.5" hidden="1" customHeight="1">
      <c r="A334" s="262"/>
      <c r="B334" s="300"/>
      <c r="C334" s="278"/>
      <c r="D334" s="278"/>
      <c r="E334" s="278"/>
      <c r="F334" s="278"/>
      <c r="G334" s="279"/>
      <c r="H334" s="276"/>
      <c r="I334" s="276"/>
      <c r="J334" s="276"/>
      <c r="K334" s="276"/>
      <c r="L334" s="276"/>
      <c r="M334" s="281"/>
      <c r="N334" s="276"/>
      <c r="O334" s="266"/>
      <c r="P334" s="266"/>
      <c r="Q334" s="266"/>
      <c r="R334" s="266"/>
      <c r="S334" s="267"/>
      <c r="T334" s="268"/>
      <c r="U334" s="269"/>
      <c r="V334" s="270"/>
      <c r="W334" s="271"/>
      <c r="X334" s="268"/>
      <c r="Y334" s="272"/>
      <c r="Z334" s="273"/>
      <c r="AA334" s="273"/>
      <c r="AB334" s="274"/>
      <c r="AC334" s="217">
        <v>2</v>
      </c>
      <c r="AD334" s="218"/>
      <c r="AE334" s="219" t="s">
        <v>1381</v>
      </c>
      <c r="AF334" s="219" t="s">
        <v>1166</v>
      </c>
      <c r="AG334" s="219" t="s">
        <v>938</v>
      </c>
      <c r="AH334" s="219"/>
      <c r="AI334" s="220" t="str">
        <f t="shared" si="281"/>
        <v>Impacto</v>
      </c>
      <c r="AJ334" s="221" t="s">
        <v>294</v>
      </c>
      <c r="AK334" s="221" t="s">
        <v>297</v>
      </c>
      <c r="AL334" s="222" t="str">
        <f t="shared" si="282"/>
        <v>25%</v>
      </c>
      <c r="AM334" s="221" t="s">
        <v>301</v>
      </c>
      <c r="AN334" s="221" t="s">
        <v>305</v>
      </c>
      <c r="AO334" s="221" t="s">
        <v>308</v>
      </c>
      <c r="AP334" s="223">
        <f>IF(ISBLANK(AA333),(IFERROR(IF(AND(AI333="Probabilidad",AI334="Probabilidad"),(AR333-(+AR333*AL334)),IF(AI334="Probabilidad",(T333-(+T333*AL334)),IF(AI334="Impacto",AR333,""))),""))," ")</f>
        <v>0.42</v>
      </c>
      <c r="AQ334" s="224" t="str">
        <f>IF(ISBLANK(AA333),(IFERROR(IF(AP334="","",IF(AP334&lt;=0.2,"Muy Baja",IF(AP334&lt;=0.4,"Baja",IF(AP334&lt;=0.6,"Media",IF(AP334&lt;=0.8,"Alta","Muy Alta"))))),""))," ")</f>
        <v>Media</v>
      </c>
      <c r="AR334" s="223">
        <f t="shared" si="283"/>
        <v>0.42</v>
      </c>
      <c r="AS334" s="225" t="str">
        <f t="shared" si="284"/>
        <v>Moderado</v>
      </c>
      <c r="AT334" s="223">
        <f>IFERROR(IF(AND(AI333="Impacto",AI334="Impacto"),(AT333-(+AT333*AL334)),IF(AI334="Impacto",(X333-(+X333*AL334)),IF(AI334="Probabilidad",AT333,""))),"")</f>
        <v>0.44999999999999996</v>
      </c>
      <c r="AU334" s="226" t="str">
        <f t="shared" si="285"/>
        <v>Moderado</v>
      </c>
      <c r="AV334" s="273"/>
      <c r="AW334" s="275"/>
      <c r="AX334" s="274"/>
      <c r="AY334" s="261"/>
      <c r="AZ334" s="228"/>
      <c r="BA334" s="229"/>
      <c r="BB334" s="216"/>
      <c r="BC334" s="216"/>
      <c r="BD334" s="230"/>
      <c r="BE334" s="230"/>
      <c r="BF334" s="230"/>
      <c r="BG334" s="227"/>
      <c r="BH334" s="276"/>
      <c r="BI334" s="216"/>
      <c r="BJ334" s="216"/>
      <c r="BK334" s="216"/>
      <c r="BL334" s="216"/>
      <c r="BM334" s="216"/>
      <c r="BN334" s="216"/>
      <c r="BO334" s="216"/>
      <c r="BP334" s="216"/>
      <c r="BQ334" s="216"/>
      <c r="BR334" s="216"/>
      <c r="BS334" s="216"/>
      <c r="BT334" s="216"/>
      <c r="BU334" s="216"/>
      <c r="BV334" s="216"/>
      <c r="BW334" s="216"/>
      <c r="BX334" s="216"/>
      <c r="BY334" s="216"/>
      <c r="BZ334" s="216"/>
      <c r="CA334" s="216"/>
      <c r="CB334" s="216"/>
      <c r="CC334" s="216"/>
      <c r="CD334" s="216"/>
      <c r="CE334" s="216"/>
      <c r="CF334" s="216"/>
      <c r="CG334" s="216"/>
      <c r="CH334" s="216"/>
      <c r="CI334" s="216"/>
      <c r="CJ334" s="216"/>
      <c r="CK334" s="216"/>
      <c r="CL334" s="216"/>
    </row>
    <row r="335" spans="1:90" s="231" customFormat="1" ht="75.5" hidden="1" customHeight="1">
      <c r="A335" s="262"/>
      <c r="B335" s="300"/>
      <c r="C335" s="278"/>
      <c r="D335" s="278"/>
      <c r="E335" s="278"/>
      <c r="F335" s="278"/>
      <c r="G335" s="279"/>
      <c r="H335" s="276"/>
      <c r="I335" s="276"/>
      <c r="J335" s="276"/>
      <c r="K335" s="276"/>
      <c r="L335" s="276"/>
      <c r="M335" s="281"/>
      <c r="N335" s="276"/>
      <c r="O335" s="266"/>
      <c r="P335" s="266"/>
      <c r="Q335" s="266"/>
      <c r="R335" s="266"/>
      <c r="S335" s="267"/>
      <c r="T335" s="268"/>
      <c r="U335" s="269"/>
      <c r="V335" s="270"/>
      <c r="W335" s="271"/>
      <c r="X335" s="268"/>
      <c r="Y335" s="272"/>
      <c r="Z335" s="273"/>
      <c r="AA335" s="273"/>
      <c r="AB335" s="274"/>
      <c r="AC335" s="217">
        <v>3</v>
      </c>
      <c r="AD335" s="218"/>
      <c r="AE335" s="219" t="s">
        <v>1382</v>
      </c>
      <c r="AF335" s="219" t="s">
        <v>1167</v>
      </c>
      <c r="AG335" s="219" t="s">
        <v>938</v>
      </c>
      <c r="AH335" s="219"/>
      <c r="AI335" s="220" t="str">
        <f t="shared" si="281"/>
        <v>Probabilidad</v>
      </c>
      <c r="AJ335" s="221" t="s">
        <v>293</v>
      </c>
      <c r="AK335" s="221" t="s">
        <v>297</v>
      </c>
      <c r="AL335" s="222" t="str">
        <f t="shared" si="282"/>
        <v>30%</v>
      </c>
      <c r="AM335" s="221" t="s">
        <v>301</v>
      </c>
      <c r="AN335" s="221" t="s">
        <v>305</v>
      </c>
      <c r="AO335" s="221" t="s">
        <v>308</v>
      </c>
      <c r="AP335" s="223">
        <f>IF(ISBLANK(AA333),(IFERROR(IF(AND(AI334="Probabilidad",AI335="Probabilidad"),(AR334-(+AR334*AL335)),IF(AND(AI334="Impacto",AI335="Probabilidad"),(AR333-(+AR333*AL335)),IF(AI335="Impacto",AR334,""))),""))," ")</f>
        <v>0.29399999999999998</v>
      </c>
      <c r="AQ335" s="224" t="str">
        <f>IF(ISBLANK(AA333),(IFERROR(IF(AP335="","",IF(AP335&lt;=0.2,"Muy Baja",IF(AP335&lt;=0.4,"Baja",IF(AP335&lt;=0.6,"Media",IF(AP335&lt;=0.8,"Alta","Muy Alta"))))),""))," ")</f>
        <v>Baja</v>
      </c>
      <c r="AR335" s="223">
        <f t="shared" si="283"/>
        <v>0.29399999999999998</v>
      </c>
      <c r="AS335" s="225" t="str">
        <f t="shared" si="284"/>
        <v>Moderado</v>
      </c>
      <c r="AT335" s="223">
        <f>IFERROR(IF(AND(AI334="Impacto",AI335="Impacto"),(AT334-(+AT334*AL335)),IF(AND(AI334="Probabilidad",AI335="Impacto"),(AT333-(+AT333*AL335)),IF(AI335="Probabilidad",AT334,""))),"")</f>
        <v>0.44999999999999996</v>
      </c>
      <c r="AU335" s="226" t="str">
        <f t="shared" si="285"/>
        <v>Moderado</v>
      </c>
      <c r="AV335" s="273"/>
      <c r="AW335" s="275"/>
      <c r="AX335" s="274"/>
      <c r="AY335" s="261"/>
      <c r="AZ335" s="228"/>
      <c r="BA335" s="229"/>
      <c r="BB335" s="216"/>
      <c r="BC335" s="216"/>
      <c r="BD335" s="230"/>
      <c r="BE335" s="230"/>
      <c r="BF335" s="230"/>
      <c r="BG335" s="227"/>
      <c r="BH335" s="276"/>
      <c r="BI335" s="216"/>
      <c r="BJ335" s="216"/>
      <c r="BK335" s="216"/>
      <c r="BL335" s="216"/>
      <c r="BM335" s="216"/>
      <c r="BN335" s="216"/>
      <c r="BO335" s="216"/>
      <c r="BP335" s="216"/>
      <c r="BQ335" s="216"/>
      <c r="BR335" s="216"/>
      <c r="BS335" s="216"/>
      <c r="BT335" s="216"/>
      <c r="BU335" s="216"/>
      <c r="BV335" s="216"/>
      <c r="BW335" s="216"/>
      <c r="BX335" s="216"/>
      <c r="BY335" s="216"/>
      <c r="BZ335" s="216"/>
      <c r="CA335" s="216"/>
      <c r="CB335" s="216"/>
      <c r="CC335" s="216"/>
      <c r="CD335" s="216"/>
      <c r="CE335" s="216"/>
      <c r="CF335" s="216"/>
      <c r="CG335" s="216"/>
      <c r="CH335" s="216"/>
      <c r="CI335" s="216"/>
      <c r="CJ335" s="216"/>
      <c r="CK335" s="216"/>
      <c r="CL335" s="216"/>
    </row>
    <row r="336" spans="1:90" s="231" customFormat="1" ht="75.5" hidden="1" customHeight="1">
      <c r="A336" s="262"/>
      <c r="B336" s="300"/>
      <c r="C336" s="278"/>
      <c r="D336" s="278"/>
      <c r="E336" s="278"/>
      <c r="F336" s="278"/>
      <c r="G336" s="279"/>
      <c r="H336" s="276"/>
      <c r="I336" s="276"/>
      <c r="J336" s="276"/>
      <c r="K336" s="276"/>
      <c r="L336" s="276"/>
      <c r="M336" s="281"/>
      <c r="N336" s="276"/>
      <c r="O336" s="266"/>
      <c r="P336" s="266"/>
      <c r="Q336" s="266"/>
      <c r="R336" s="266"/>
      <c r="S336" s="267"/>
      <c r="T336" s="268"/>
      <c r="U336" s="269"/>
      <c r="V336" s="270"/>
      <c r="W336" s="271"/>
      <c r="X336" s="268"/>
      <c r="Y336" s="272"/>
      <c r="Z336" s="273"/>
      <c r="AA336" s="273"/>
      <c r="AB336" s="274"/>
      <c r="AC336" s="217">
        <v>4</v>
      </c>
      <c r="AD336" s="218"/>
      <c r="AE336" s="219" t="s">
        <v>1383</v>
      </c>
      <c r="AF336" s="219" t="s">
        <v>1168</v>
      </c>
      <c r="AG336" s="219" t="s">
        <v>938</v>
      </c>
      <c r="AH336" s="219"/>
      <c r="AI336" s="220" t="str">
        <f t="shared" si="281"/>
        <v>Probabilidad</v>
      </c>
      <c r="AJ336" s="221" t="s">
        <v>293</v>
      </c>
      <c r="AK336" s="221" t="s">
        <v>297</v>
      </c>
      <c r="AL336" s="222" t="str">
        <f t="shared" si="282"/>
        <v>30%</v>
      </c>
      <c r="AM336" s="221" t="s">
        <v>301</v>
      </c>
      <c r="AN336" s="221" t="s">
        <v>305</v>
      </c>
      <c r="AO336" s="221" t="s">
        <v>308</v>
      </c>
      <c r="AP336" s="223">
        <f>IF(ISBLANK(AA333),(IFERROR(IF(AND(AI335="Probabilidad",AI336="Probabilidad"),(AR335-(+AR335*AL336)),IF(AND(AI335="Impacto",AI336="Probabilidad"),(AR334-(+AR334*AL336)),IF(AI336="Impacto",AR335,""))),""))," ")</f>
        <v>0.20579999999999998</v>
      </c>
      <c r="AQ336" s="224" t="str">
        <f>IF(ISBLANK(AA333),(IFERROR(IF(AP336="","",IF(AP336&lt;=0.2,"Muy Baja",IF(AP336&lt;=0.4,"Baja",IF(AP336&lt;=0.6,"Media",IF(AP336&lt;=0.8,"Alta","Muy Alta"))))),""))," ")</f>
        <v>Baja</v>
      </c>
      <c r="AR336" s="223">
        <f t="shared" si="283"/>
        <v>0.20579999999999998</v>
      </c>
      <c r="AS336" s="225" t="str">
        <f t="shared" si="284"/>
        <v>Moderado</v>
      </c>
      <c r="AT336" s="223">
        <f>IFERROR(IF(AND(AI335="Impacto",AI336="Impacto"),(AT335-(+AT335*AL336)),IF(AND(AI335="Probabilidad",AI336="Impacto"),(AT334-(+AT334*AL336)),IF(AI336="Probabilidad",AT335,""))),"")</f>
        <v>0.44999999999999996</v>
      </c>
      <c r="AU336" s="226" t="str">
        <f t="shared" si="285"/>
        <v>Moderado</v>
      </c>
      <c r="AV336" s="273"/>
      <c r="AW336" s="275"/>
      <c r="AX336" s="274"/>
      <c r="AY336" s="261"/>
      <c r="AZ336" s="228"/>
      <c r="BA336" s="229"/>
      <c r="BB336" s="216"/>
      <c r="BC336" s="216"/>
      <c r="BD336" s="230"/>
      <c r="BE336" s="230"/>
      <c r="BF336" s="230"/>
      <c r="BG336" s="227"/>
      <c r="BH336" s="276"/>
      <c r="BI336" s="216"/>
      <c r="BJ336" s="216"/>
      <c r="BK336" s="216"/>
      <c r="BL336" s="216"/>
      <c r="BM336" s="216"/>
      <c r="BN336" s="216"/>
      <c r="BO336" s="216"/>
      <c r="BP336" s="216"/>
      <c r="BQ336" s="216"/>
      <c r="BR336" s="216"/>
      <c r="BS336" s="216"/>
      <c r="BT336" s="216"/>
      <c r="BU336" s="216"/>
      <c r="BV336" s="216"/>
      <c r="BW336" s="216"/>
      <c r="BX336" s="216"/>
      <c r="BY336" s="216"/>
      <c r="BZ336" s="216"/>
      <c r="CA336" s="216"/>
      <c r="CB336" s="216"/>
      <c r="CC336" s="216"/>
      <c r="CD336" s="216"/>
      <c r="CE336" s="216"/>
      <c r="CF336" s="216"/>
      <c r="CG336" s="216"/>
      <c r="CH336" s="216"/>
      <c r="CI336" s="216"/>
      <c r="CJ336" s="216"/>
      <c r="CK336" s="216"/>
      <c r="CL336" s="216"/>
    </row>
    <row r="337" spans="1:90" s="231" customFormat="1" ht="14.5" hidden="1" customHeight="1">
      <c r="A337" s="262"/>
      <c r="B337" s="300"/>
      <c r="C337" s="278"/>
      <c r="D337" s="278"/>
      <c r="E337" s="278"/>
      <c r="F337" s="278"/>
      <c r="G337" s="279"/>
      <c r="H337" s="276"/>
      <c r="I337" s="276"/>
      <c r="J337" s="276"/>
      <c r="K337" s="276"/>
      <c r="L337" s="276"/>
      <c r="M337" s="281"/>
      <c r="N337" s="276"/>
      <c r="O337" s="266"/>
      <c r="P337" s="266"/>
      <c r="Q337" s="266"/>
      <c r="R337" s="266"/>
      <c r="S337" s="267"/>
      <c r="T337" s="268"/>
      <c r="U337" s="269"/>
      <c r="V337" s="270"/>
      <c r="W337" s="271"/>
      <c r="X337" s="268"/>
      <c r="Y337" s="272"/>
      <c r="Z337" s="273"/>
      <c r="AA337" s="273"/>
      <c r="AB337" s="274"/>
      <c r="AC337" s="217">
        <v>5</v>
      </c>
      <c r="AD337" s="218"/>
      <c r="AE337" s="219"/>
      <c r="AF337" s="219"/>
      <c r="AG337" s="219"/>
      <c r="AH337" s="219"/>
      <c r="AI337" s="220" t="str">
        <f t="shared" si="281"/>
        <v/>
      </c>
      <c r="AJ337" s="221"/>
      <c r="AK337" s="221"/>
      <c r="AL337" s="222" t="str">
        <f t="shared" si="282"/>
        <v/>
      </c>
      <c r="AM337" s="221"/>
      <c r="AN337" s="221"/>
      <c r="AO337" s="221"/>
      <c r="AP337" s="223" t="str">
        <f>IF(ISBLANK(AA333),(IFERROR(IF(AND(AI336="Probabilidad",AI337="Probabilidad"),(AR336-(+AR336*AL337)),IF(AND(AI336="Impacto",AI337="Probabilidad"),(AR335-(+AR335*AL337)),IF(AI337="Impacto",AR336,""))),""))," ")</f>
        <v/>
      </c>
      <c r="AQ337" s="224" t="str">
        <f>IF(ISBLANK(AA333),(IFERROR(IF(AP337="","",IF(AP337&lt;=0.2,"Muy Baja",IF(AP337&lt;=0.4,"Baja",IF(AP337&lt;=0.6,"Media",IF(AP337&lt;=0.8,"Alta","Muy Alta"))))),""))," ")</f>
        <v/>
      </c>
      <c r="AR337" s="223" t="str">
        <f t="shared" si="283"/>
        <v/>
      </c>
      <c r="AS337" s="225" t="str">
        <f t="shared" si="284"/>
        <v/>
      </c>
      <c r="AT337" s="223" t="str">
        <f>IFERROR(IF(AND(AI336="Impacto",AI337="Impacto"),(AT336-(+AT336*AL337)),IF(AND(AI336="Probabilidad",AI337="Impacto"),(AT335-(+AT335*AL337)),IF(AI337="Probabilidad",AT336,""))),"")</f>
        <v/>
      </c>
      <c r="AU337" s="226" t="str">
        <f t="shared" si="285"/>
        <v/>
      </c>
      <c r="AV337" s="273"/>
      <c r="AW337" s="275"/>
      <c r="AX337" s="274"/>
      <c r="AY337" s="261"/>
      <c r="AZ337" s="228"/>
      <c r="BA337" s="229"/>
      <c r="BB337" s="216"/>
      <c r="BC337" s="216"/>
      <c r="BD337" s="230"/>
      <c r="BE337" s="230"/>
      <c r="BF337" s="230"/>
      <c r="BG337" s="227"/>
      <c r="BH337" s="276"/>
      <c r="BI337" s="216"/>
      <c r="BJ337" s="216"/>
      <c r="BK337" s="216"/>
      <c r="BL337" s="216"/>
      <c r="BM337" s="216"/>
      <c r="BN337" s="216"/>
      <c r="BO337" s="216"/>
      <c r="BP337" s="216"/>
      <c r="BQ337" s="216"/>
      <c r="BR337" s="216"/>
      <c r="BS337" s="216"/>
      <c r="BT337" s="216"/>
      <c r="BU337" s="216"/>
      <c r="BV337" s="216"/>
      <c r="BW337" s="216"/>
      <c r="BX337" s="216"/>
      <c r="BY337" s="216"/>
      <c r="BZ337" s="216"/>
      <c r="CA337" s="216"/>
      <c r="CB337" s="216"/>
      <c r="CC337" s="216"/>
      <c r="CD337" s="216"/>
      <c r="CE337" s="216"/>
      <c r="CF337" s="216"/>
      <c r="CG337" s="216"/>
      <c r="CH337" s="216"/>
      <c r="CI337" s="216"/>
      <c r="CJ337" s="216"/>
      <c r="CK337" s="216"/>
      <c r="CL337" s="216"/>
    </row>
    <row r="338" spans="1:90" s="231" customFormat="1" ht="14.5" hidden="1" customHeight="1">
      <c r="A338" s="262"/>
      <c r="B338" s="300"/>
      <c r="C338" s="278"/>
      <c r="D338" s="278"/>
      <c r="E338" s="278"/>
      <c r="F338" s="278"/>
      <c r="G338" s="279"/>
      <c r="H338" s="276"/>
      <c r="I338" s="276"/>
      <c r="J338" s="276"/>
      <c r="K338" s="276"/>
      <c r="L338" s="276"/>
      <c r="M338" s="282"/>
      <c r="N338" s="276"/>
      <c r="O338" s="266"/>
      <c r="P338" s="266"/>
      <c r="Q338" s="266"/>
      <c r="R338" s="266"/>
      <c r="S338" s="267"/>
      <c r="T338" s="268"/>
      <c r="U338" s="269"/>
      <c r="V338" s="270"/>
      <c r="W338" s="271"/>
      <c r="X338" s="268"/>
      <c r="Y338" s="272"/>
      <c r="Z338" s="273"/>
      <c r="AA338" s="273"/>
      <c r="AB338" s="274"/>
      <c r="AC338" s="217">
        <v>6</v>
      </c>
      <c r="AD338" s="218"/>
      <c r="AE338" s="219"/>
      <c r="AF338" s="219"/>
      <c r="AG338" s="219"/>
      <c r="AH338" s="219"/>
      <c r="AI338" s="220" t="str">
        <f t="shared" si="281"/>
        <v/>
      </c>
      <c r="AJ338" s="221"/>
      <c r="AK338" s="221"/>
      <c r="AL338" s="222" t="str">
        <f t="shared" si="282"/>
        <v/>
      </c>
      <c r="AM338" s="221"/>
      <c r="AN338" s="221"/>
      <c r="AO338" s="221"/>
      <c r="AP338" s="223" t="str">
        <f>IF(ISBLANK(AA333),(IFERROR(IF(AND(AI336="Probabilidad",AI338="Probabilidad"),(AR336-(+AR336*AL338)),IF(AND(AI336="Impacto",AI338="Probabilidad"),(AR335-(+AR335*AL338)),IF(AI338="Impacto",AR336,""))),""))," ")</f>
        <v/>
      </c>
      <c r="AQ338" s="224" t="str">
        <f>IF(ISBLANK(AA333),(IFERROR(IF(AP338="","",IF(AP338&lt;=0.2,"Muy Baja",IF(AP338&lt;=0.4,"Baja",IF(AP338&lt;=0.6,"Media",IF(AP338&lt;=0.8,"Alta","Muy Alta"))))),"")), " ")</f>
        <v/>
      </c>
      <c r="AR338" s="223" t="str">
        <f t="shared" si="283"/>
        <v/>
      </c>
      <c r="AS338" s="225" t="str">
        <f t="shared" si="284"/>
        <v/>
      </c>
      <c r="AT338" s="223" t="str">
        <f>IFERROR(IF(AND(AI337="Impacto",AI338="Impacto"),(AT336-(+AT337*AL338)),IF(AND(AI336="Probabilidad",AI338="Impacto"),(AT335-(+AT335*AL338)),IF(AI338="Probabilidad",AT336,""))),"")</f>
        <v/>
      </c>
      <c r="AU338" s="226" t="str">
        <f t="shared" si="285"/>
        <v/>
      </c>
      <c r="AV338" s="273"/>
      <c r="AW338" s="275"/>
      <c r="AX338" s="274"/>
      <c r="AY338" s="261"/>
      <c r="AZ338" s="228"/>
      <c r="BA338" s="229"/>
      <c r="BB338" s="216"/>
      <c r="BC338" s="216"/>
      <c r="BD338" s="230"/>
      <c r="BE338" s="230"/>
      <c r="BF338" s="230"/>
      <c r="BG338" s="227"/>
      <c r="BH338" s="276"/>
      <c r="BI338" s="216"/>
      <c r="BJ338" s="216"/>
      <c r="BK338" s="216"/>
      <c r="BL338" s="216"/>
      <c r="BM338" s="216"/>
      <c r="BN338" s="216"/>
      <c r="BO338" s="216"/>
      <c r="BP338" s="216"/>
      <c r="BQ338" s="216"/>
      <c r="BR338" s="216"/>
      <c r="BS338" s="216"/>
      <c r="BT338" s="216"/>
      <c r="BU338" s="216"/>
      <c r="BV338" s="216"/>
      <c r="BW338" s="216"/>
      <c r="BX338" s="216"/>
      <c r="BY338" s="216"/>
      <c r="BZ338" s="216"/>
      <c r="CA338" s="216"/>
      <c r="CB338" s="216"/>
      <c r="CC338" s="216"/>
      <c r="CD338" s="216"/>
      <c r="CE338" s="216"/>
      <c r="CF338" s="216"/>
      <c r="CG338" s="216"/>
      <c r="CH338" s="216"/>
      <c r="CI338" s="216"/>
      <c r="CJ338" s="216"/>
      <c r="CK338" s="216"/>
      <c r="CL338" s="216"/>
    </row>
    <row r="339" spans="1:90" s="231" customFormat="1" ht="74" customHeight="1">
      <c r="A339" s="262">
        <v>56</v>
      </c>
      <c r="B339" s="300" t="s">
        <v>1078</v>
      </c>
      <c r="C339" s="278" t="s">
        <v>1079</v>
      </c>
      <c r="D339" s="278"/>
      <c r="E339" s="278"/>
      <c r="F339" s="278" t="s">
        <v>1488</v>
      </c>
      <c r="G339" s="279" t="str">
        <f t="shared" si="295"/>
        <v>Posibilidad de selección y vinculación de servidores públicos, sin el cumplimiento de los requisitos exigidos para el cargo en beneficio particular o de tercero</v>
      </c>
      <c r="H339" s="276" t="s">
        <v>1097</v>
      </c>
      <c r="I339" s="276"/>
      <c r="J339" s="276" t="s">
        <v>1366</v>
      </c>
      <c r="K339" s="276" t="s">
        <v>1370</v>
      </c>
      <c r="L339" s="276" t="s">
        <v>1406</v>
      </c>
      <c r="M339" s="276" t="s">
        <v>227</v>
      </c>
      <c r="N339" s="276"/>
      <c r="O339" s="266"/>
      <c r="P339" s="266"/>
      <c r="Q339" s="266"/>
      <c r="R339" s="266"/>
      <c r="S339" s="267" t="str">
        <f t="shared" ref="S339" si="324">IF(ISBLANK(Z339),(IF(N339&lt;=0,"",IF(N339&lt;=2,"Muy Baja",IF(N339&lt;=24,"Baja",IF(N339&lt;=500,"Media",IF(N339&lt;=5000,"Alta","Muy Alta"))))))," ")</f>
        <v xml:space="preserve"> </v>
      </c>
      <c r="T339" s="268" t="str">
        <f t="shared" ref="T339" si="325">IF(ISBLANK(Z339),(IF(S339="","",IF(S339="Muy Baja",20%,IF(S339="Baja",40%,IF(S339="Media",60%,IF(S339="Alta",80%,IF(S339="Muy Alta",100%,0)))))))," ")</f>
        <v xml:space="preserve"> </v>
      </c>
      <c r="U339" s="269"/>
      <c r="V339" s="270" t="str">
        <f>IF(U339&gt;0,IF(NOT(ISERROR(MATCH(U339,'Listados Datos'!$N$3:$N$4,0))),'Listados Datos'!$N$6&amp;"Por favor no seleccionar este criterios de impacto (Afectación Económica o presupuestal y/o Pérdida Reputacional)",'Listados Datos'!$N$7),"")</f>
        <v/>
      </c>
      <c r="W339" s="271" t="str">
        <f>IF(OR(U339='Listados Datos'!$R$3,U339='Listados Datos'!$S$3),"Leve",IF(OR(U339='Listados Datos'!$R$4,U339='Listados Datos'!$S$4),"Menor",IF(OR(U339='Listados Datos'!$R$5,U339='Listados Datos'!$S$5),"Moderado",IF(OR(U339='Listados Datos'!$R$6,U339='Listados Datos'!$S$6),"Mayor",IF(OR(U339='Listados Datos'!$R$7,U339='Listados Datos'!$S$7),"Catastrófico","")))))</f>
        <v/>
      </c>
      <c r="X339" s="268" t="str">
        <f>IF(W339="","",IF(W339="Leve",20%,IF(W339="Menor",40%,IF(W339="Moderado",60%,IF(W339="Mayor",80%,IF(W339="Catastrófico",100%,0))))))</f>
        <v/>
      </c>
      <c r="Y339" s="272" t="str">
        <f>IF(OR(AND(S339="Muy Baja",W339="Leve"),AND(S339="Muy Baja",W339="Menor"),AND(S339="Baja",W339="Leve")),"Bajo",IF(OR(AND(S339="Muy baja",W339="Moderado"),AND(S339="Baja",W339="Menor"),AND(S339="Baja",W339="Moderado"),AND(S339="Media",W339="Leve"),AND(S339="Media",W339="Menor"),AND(S339="Media",W339="Moderado"),AND(S339="Alta",W339="Leve"),AND(S339="Alta",W339="Menor")),"Moderado",IF(OR(AND(S339="Muy Baja",W339="Mayor"),AND(S339="Baja",W339="Mayor"),AND(S339="Media",W339="Mayor"),AND(S339="Alta",W339="Moderado"),AND(S339="Alta",W339="Mayor"),AND(S339="Muy Alta",W339="Leve"),AND(S339="Muy Alta",W339="Menor"),AND(S339="Muy Alta",W339="Moderado"),AND(S339="Muy Alta",W339="Mayor")),"Alto",IF(OR(AND(S339="Muy Baja",W339="Catastrófico"),AND(S339="Baja",W339="Catastrófico"),AND(S339="Media",W339="Catastrófico"),AND(S339="Alta",W339="Catastrófico"),AND(S339="Muy Alta",W339="Catastrófico")),"Extremo",""))))</f>
        <v/>
      </c>
      <c r="Z339" s="273" t="s">
        <v>326</v>
      </c>
      <c r="AA339" s="273" t="s">
        <v>11</v>
      </c>
      <c r="AB339" s="274" t="str">
        <f t="shared" ref="AB339" si="326">IF(AND(Z339="Rara Vez",AA339="Insignificante"),("BAJA"),IF(AND(Z339="Rara Vez",AA339="Menor"),("BAJA"),IF(AND(Z339="Rara Vez",AA339="Moderado"),("MODERADA"),IF(AND(Z339="Rara Vez",AA339="Mayor"),("ALTA"),IF(AND(Z339="Improbable",AA339="Insignificante"),("BAJA"),IF(AND(Z339="Improbable",AA339="Menor"),("BAJA"),IF(AND(Z339="Improbable",AA339="Moderado"),("MODERADA"),IF(AND(Z339="Improbable",AA339="Mayor"),("ALTA"),IF(AND(Z339="Posible",AA339="Insignificante"),("BAJA"),IF(AND(Z339="Posible",AA339="Menor"),("MODERADA"),IF(AND(Z339="Posible",AA339="Moderado"),("ALTA"),IF(AND(Z339="Posible",AA339="Mayor"),("EXTREMA"),IF(AND(Z339="Probable",AA339="Insignificante"),("MODERADA"),IF(AND(Z339="Probable",AA339="Menor"),("ALTA"),IF(AND(Z339="Probable",AA339="Moderado"),("ALTA"),IF(AND(Z339="Probable",AA339="Mayor"),("EXTREMA"),IF(AND(Z339="Casi Seguro",AA339="Insignificante"),("ALTA"),IF(AND(Z339="Casi Seguro",AA339="Menor"),("ALTA"),IF(AND(Z339="Casi Seguro",AA339="Moderado"),("EXTREMA"),IF(AND(Z339="Casi Seguro",AA339="Mayor"),("EXTREMA"),IF(AA339="Catastrófico","EXTREMA","VALORAR")))))))))))))))))))))</f>
        <v>ALTA</v>
      </c>
      <c r="AC339" s="217">
        <v>1</v>
      </c>
      <c r="AD339" s="218"/>
      <c r="AE339" s="219" t="s">
        <v>1385</v>
      </c>
      <c r="AF339" s="219" t="s">
        <v>1155</v>
      </c>
      <c r="AG339" s="219" t="s">
        <v>936</v>
      </c>
      <c r="AH339" s="219"/>
      <c r="AI339" s="220" t="str">
        <f t="shared" ref="AI339:AI402" si="327">IF(OR(AJ339="Preventivo",AJ339="Detectivo"),"Probabilidad",IF(AJ339="Correctivo","Impacto",""))</f>
        <v>Probabilidad</v>
      </c>
      <c r="AJ339" s="221" t="s">
        <v>292</v>
      </c>
      <c r="AK339" s="221" t="s">
        <v>297</v>
      </c>
      <c r="AL339" s="222" t="str">
        <f t="shared" ref="AL339:AL402" si="328">IF(AND(AJ339="Preventivo",AK339="Automático"),"50%",IF(AND(AJ339="Preventivo",AK339="Manual"),"40%",IF(AND(AJ339="Detectivo",AK339="Automático"),"40%",IF(AND(AJ339="Detectivo",AK339="Manual"),"30%",IF(AND(AJ339="Correctivo",AK339="Automático"),"35%",IF(AND(AJ339="Correctivo",AK339="Manual"),"25%",""))))))</f>
        <v>40%</v>
      </c>
      <c r="AM339" s="221" t="s">
        <v>301</v>
      </c>
      <c r="AN339" s="221" t="s">
        <v>305</v>
      </c>
      <c r="AO339" s="221" t="s">
        <v>308</v>
      </c>
      <c r="AP339" s="223" t="str">
        <f>IF(ISBLANK(AA339),(IFERROR(IF(AI339="Probabilidad",(T339-(+T339*AL339)),IF(AI339="Impacto",T339,"")),""))," ")</f>
        <v xml:space="preserve"> </v>
      </c>
      <c r="AQ339" s="224" t="str">
        <f>IF(ISBLANK(AA339), (IFERROR(IF(AP339="","",IF(AP339&lt;=0.2,"Muy Baja",IF(AP339&lt;=0.4,"Baja",IF(AP339&lt;=0.6,"Media",IF(AP339&lt;=0.8,"Alta","Muy Alta"))))),""))," ")</f>
        <v xml:space="preserve"> </v>
      </c>
      <c r="AR339" s="223" t="str">
        <f t="shared" ref="AR339:AR402" si="329">+AP339</f>
        <v xml:space="preserve"> </v>
      </c>
      <c r="AS339" s="225" t="str">
        <f t="shared" ref="AS339:AS402" si="330">IFERROR(IF(AT339="","",IF(AT339&lt;=0.2,"Leve",IF(AT339&lt;=0.4,"Menor",IF(AT339&lt;=0.6,"Moderado",IF(AT339&lt;=0.8,"Mayor","Catastrófico"))))),"")</f>
        <v/>
      </c>
      <c r="AT339" s="223" t="str">
        <f>IFERROR(IF(AI339="Impacto",(X339-(+X339*AL339)),IF(AI339="Probabilidad",X339,"")),"")</f>
        <v/>
      </c>
      <c r="AU339" s="226" t="str">
        <f t="shared" ref="AU339:AU402" si="331">IFERROR(IF(OR(AND(AQ339="Muy Baja",AS339="Leve"),AND(AQ339="Muy Baja",AS339="Menor"),AND(AQ339="Baja",AS339="Leve")),"Bajo",IF(OR(AND(AQ339="Muy baja",AS339="Moderado"),AND(AQ339="Baja",AS339="Menor"),AND(AQ339="Baja",AS339="Moderado"),AND(AQ339="Media",AS339="Leve"),AND(AQ339="Media",AS339="Menor"),AND(AQ339="Media",AS339="Moderado"),AND(AQ339="Alta",AS339="Leve"),AND(AQ339="Alta",AS339="Menor")),"Moderado",IF(OR(AND(AQ339="Muy Baja",AS339="Mayor"),AND(AQ339="Baja",AS339="Mayor"),AND(AQ339="Media",AS339="Mayor"),AND(AQ339="Alta",AS339="Moderado"),AND(AQ339="Alta",AS339="Mayor"),AND(AQ339="Muy Alta",AS339="Leve"),AND(AQ339="Muy Alta",AS339="Menor"),AND(AQ339="Muy Alta",AS339="Moderado"),AND(AQ339="Muy Alta",AS339="Mayor")),"Alto",IF(OR(AND(AQ339="Muy Baja",AS339="Catastrófico"),AND(AQ339="Baja",AS339="Catastrófico"),AND(AQ339="Media",AS339="Catastrófico"),AND(AQ339="Alta",AS339="Catastrófico"),AND(AQ339="Muy Alta",AS339="Catastrófico")),"Extremo","")))),"")</f>
        <v/>
      </c>
      <c r="AV339" s="273" t="s">
        <v>326</v>
      </c>
      <c r="AW339" s="275" t="str">
        <f>IF(ISBLANK(AA339), " ", AA339)</f>
        <v>Mayor</v>
      </c>
      <c r="AX339" s="274" t="str">
        <f t="shared" ref="AX339" si="332">IF(AND(AV339="Rara Vez",AW339="Insignificante"),("BAJA"),IF(AND(AV339="Rara Vez",AW339="Menor"),("BAJA"),IF(AND(AV339="Rara Vez",AW339="Moderado"),("MODERADA"),IF(AND(AV339="Rara Vez",AW339="Mayor"),("ALTA"),IF(AND(AV339="Improbable",AW339="Insignificante"),("BAJA"),IF(AND(AV339="Improbable",AW339="Menor"),("BAJA"),IF(AND(AV339="Improbable",AW339="Moderado"),("MODERADA"),IF(AND(AV339="Improbable",AW339="Mayor"),("ALTA"),IF(AND(AV339="Posible",AW339="Insignificante"),("BAJA"),IF(AND(AV339="Posible",AW339="Menor"),("MODERADA"),IF(AND(AV339="Posible",AW339="Moderado"),("ALTA"),IF(AND(AV339="Posible",AW339="Mayor"),("EXTREMA"),IF(AND(AV339="Probable",AW339="Insignificante"),("MODERADA"),IF(AND(AV339="Probable",AW339="Menor"),("ALTA"),IF(AND(AV339="Probable",AW339="Moderado"),("ALTA"),IF(AND(AV339="Probable",AW339="Mayor"),("EXTREMA"),IF(AND(AV339="Casi Seguro",AW339="Insignificante"),("ALTA"),IF(AND(AV339="Casi Seguro",AW339="Menor"),("ALTA"),IF(AND(AV339="Casi Seguro",AW339="Moderado"),("EXTREMA"),IF(AND(AV339="Casi Seguro",AW339="Mayor"),("EXTREMA"),IF(AW339="Catastrófico","EXTREMA","VALORAR")))))))))))))))))))))</f>
        <v>ALTA</v>
      </c>
      <c r="AY339" s="261" t="s">
        <v>315</v>
      </c>
      <c r="AZ339" s="228"/>
      <c r="BA339" s="229"/>
      <c r="BB339" s="216"/>
      <c r="BC339" s="216"/>
      <c r="BD339" s="230"/>
      <c r="BE339" s="230"/>
      <c r="BF339" s="230"/>
      <c r="BG339" s="227"/>
      <c r="BH339" s="276"/>
      <c r="BI339" s="216"/>
      <c r="BJ339" s="216"/>
      <c r="BK339" s="216"/>
      <c r="BL339" s="216"/>
      <c r="BM339" s="216"/>
      <c r="BN339" s="216"/>
      <c r="BO339" s="216"/>
      <c r="BP339" s="216"/>
      <c r="BQ339" s="216"/>
      <c r="BR339" s="216"/>
      <c r="BS339" s="216"/>
      <c r="BT339" s="216"/>
      <c r="BU339" s="216"/>
      <c r="BV339" s="216"/>
      <c r="BW339" s="216"/>
      <c r="BX339" s="216"/>
      <c r="BY339" s="216"/>
      <c r="BZ339" s="216"/>
      <c r="CA339" s="216"/>
      <c r="CB339" s="216"/>
      <c r="CC339" s="216"/>
      <c r="CD339" s="216"/>
      <c r="CE339" s="216"/>
      <c r="CF339" s="216"/>
      <c r="CG339" s="216"/>
      <c r="CH339" s="216"/>
      <c r="CI339" s="216"/>
      <c r="CJ339" s="216"/>
      <c r="CK339" s="216"/>
      <c r="CL339" s="216"/>
    </row>
    <row r="340" spans="1:90" s="231" customFormat="1" ht="14.5" customHeight="1">
      <c r="A340" s="262"/>
      <c r="B340" s="300"/>
      <c r="C340" s="278"/>
      <c r="D340" s="278"/>
      <c r="E340" s="278"/>
      <c r="F340" s="278"/>
      <c r="G340" s="279"/>
      <c r="H340" s="276"/>
      <c r="I340" s="276"/>
      <c r="J340" s="276"/>
      <c r="K340" s="276"/>
      <c r="L340" s="276"/>
      <c r="M340" s="276"/>
      <c r="N340" s="276"/>
      <c r="O340" s="266"/>
      <c r="P340" s="266"/>
      <c r="Q340" s="266"/>
      <c r="R340" s="266"/>
      <c r="S340" s="267"/>
      <c r="T340" s="268"/>
      <c r="U340" s="269"/>
      <c r="V340" s="270"/>
      <c r="W340" s="271"/>
      <c r="X340" s="268"/>
      <c r="Y340" s="272"/>
      <c r="Z340" s="273"/>
      <c r="AA340" s="273"/>
      <c r="AB340" s="274"/>
      <c r="AC340" s="217">
        <v>2</v>
      </c>
      <c r="AD340" s="218"/>
      <c r="AE340" s="219"/>
      <c r="AF340" s="219"/>
      <c r="AG340" s="219"/>
      <c r="AH340" s="219"/>
      <c r="AI340" s="220" t="str">
        <f t="shared" si="327"/>
        <v/>
      </c>
      <c r="AJ340" s="221"/>
      <c r="AK340" s="221"/>
      <c r="AL340" s="222" t="str">
        <f t="shared" si="328"/>
        <v/>
      </c>
      <c r="AM340" s="221"/>
      <c r="AN340" s="221"/>
      <c r="AO340" s="221"/>
      <c r="AP340" s="223" t="str">
        <f>IF(ISBLANK(AA339),(IFERROR(IF(AND(AI339="Probabilidad",AI340="Probabilidad"),(AR339-(+AR339*AL340)),IF(AI340="Probabilidad",(T339-(+T339*AL340)),IF(AI340="Impacto",AR339,""))),""))," ")</f>
        <v xml:space="preserve"> </v>
      </c>
      <c r="AQ340" s="224" t="str">
        <f>IF(ISBLANK(AA339),(IFERROR(IF(AP340="","",IF(AP340&lt;=0.2,"Muy Baja",IF(AP340&lt;=0.4,"Baja",IF(AP340&lt;=0.6,"Media",IF(AP340&lt;=0.8,"Alta","Muy Alta"))))),""))," ")</f>
        <v xml:space="preserve"> </v>
      </c>
      <c r="AR340" s="223" t="str">
        <f t="shared" si="329"/>
        <v xml:space="preserve"> </v>
      </c>
      <c r="AS340" s="225" t="str">
        <f t="shared" si="330"/>
        <v/>
      </c>
      <c r="AT340" s="223" t="str">
        <f>IFERROR(IF(AND(AI339="Impacto",AI340="Impacto"),(AT339-(+AT339*AL340)),IF(AI340="Impacto",(X339-(+X339*AL340)),IF(AI340="Probabilidad",AT339,""))),"")</f>
        <v/>
      </c>
      <c r="AU340" s="226" t="str">
        <f t="shared" si="331"/>
        <v/>
      </c>
      <c r="AV340" s="273"/>
      <c r="AW340" s="275"/>
      <c r="AX340" s="274"/>
      <c r="AY340" s="261"/>
      <c r="AZ340" s="228"/>
      <c r="BA340" s="229"/>
      <c r="BB340" s="216"/>
      <c r="BC340" s="216"/>
      <c r="BD340" s="230"/>
      <c r="BE340" s="230"/>
      <c r="BF340" s="230"/>
      <c r="BG340" s="227"/>
      <c r="BH340" s="276"/>
      <c r="BI340" s="216"/>
      <c r="BJ340" s="216"/>
      <c r="BK340" s="216"/>
      <c r="BL340" s="216"/>
      <c r="BM340" s="216"/>
      <c r="BN340" s="216"/>
      <c r="BO340" s="216"/>
      <c r="BP340" s="216"/>
      <c r="BQ340" s="216"/>
      <c r="BR340" s="216"/>
      <c r="BS340" s="216"/>
      <c r="BT340" s="216"/>
      <c r="BU340" s="216"/>
      <c r="BV340" s="216"/>
      <c r="BW340" s="216"/>
      <c r="BX340" s="216"/>
      <c r="BY340" s="216"/>
      <c r="BZ340" s="216"/>
      <c r="CA340" s="216"/>
      <c r="CB340" s="216"/>
      <c r="CC340" s="216"/>
      <c r="CD340" s="216"/>
      <c r="CE340" s="216"/>
      <c r="CF340" s="216"/>
      <c r="CG340" s="216"/>
      <c r="CH340" s="216"/>
      <c r="CI340" s="216"/>
      <c r="CJ340" s="216"/>
      <c r="CK340" s="216"/>
      <c r="CL340" s="216"/>
    </row>
    <row r="341" spans="1:90" s="231" customFormat="1" ht="14.5" customHeight="1">
      <c r="A341" s="262"/>
      <c r="B341" s="300"/>
      <c r="C341" s="278"/>
      <c r="D341" s="278"/>
      <c r="E341" s="278"/>
      <c r="F341" s="278"/>
      <c r="G341" s="279"/>
      <c r="H341" s="276"/>
      <c r="I341" s="276"/>
      <c r="J341" s="276"/>
      <c r="K341" s="276"/>
      <c r="L341" s="276"/>
      <c r="M341" s="276"/>
      <c r="N341" s="276"/>
      <c r="O341" s="266"/>
      <c r="P341" s="266"/>
      <c r="Q341" s="266"/>
      <c r="R341" s="266"/>
      <c r="S341" s="267"/>
      <c r="T341" s="268"/>
      <c r="U341" s="269"/>
      <c r="V341" s="270"/>
      <c r="W341" s="271"/>
      <c r="X341" s="268"/>
      <c r="Y341" s="272"/>
      <c r="Z341" s="273"/>
      <c r="AA341" s="273"/>
      <c r="AB341" s="274"/>
      <c r="AC341" s="217">
        <v>3</v>
      </c>
      <c r="AD341" s="218"/>
      <c r="AE341" s="219"/>
      <c r="AF341" s="219"/>
      <c r="AG341" s="219"/>
      <c r="AH341" s="219"/>
      <c r="AI341" s="220" t="str">
        <f t="shared" si="327"/>
        <v/>
      </c>
      <c r="AJ341" s="221"/>
      <c r="AK341" s="221"/>
      <c r="AL341" s="222" t="str">
        <f t="shared" si="328"/>
        <v/>
      </c>
      <c r="AM341" s="221"/>
      <c r="AN341" s="221"/>
      <c r="AO341" s="221"/>
      <c r="AP341" s="223" t="str">
        <f>IF(ISBLANK(AA339),(IFERROR(IF(AND(AI340="Probabilidad",AI341="Probabilidad"),(AR340-(+AR340*AL341)),IF(AND(AI340="Impacto",AI341="Probabilidad"),(AR339-(+AR339*AL341)),IF(AI341="Impacto",AR340,""))),""))," ")</f>
        <v xml:space="preserve"> </v>
      </c>
      <c r="AQ341" s="224" t="str">
        <f>IF(ISBLANK(AA339),(IFERROR(IF(AP341="","",IF(AP341&lt;=0.2,"Muy Baja",IF(AP341&lt;=0.4,"Baja",IF(AP341&lt;=0.6,"Media",IF(AP341&lt;=0.8,"Alta","Muy Alta"))))),""))," ")</f>
        <v xml:space="preserve"> </v>
      </c>
      <c r="AR341" s="223" t="str">
        <f t="shared" si="329"/>
        <v xml:space="preserve"> </v>
      </c>
      <c r="AS341" s="225" t="str">
        <f t="shared" si="330"/>
        <v/>
      </c>
      <c r="AT341" s="223" t="str">
        <f>IFERROR(IF(AND(AI340="Impacto",AI341="Impacto"),(AT340-(+AT340*AL341)),IF(AND(AI340="Probabilidad",AI341="Impacto"),(AT339-(+AT339*AL341)),IF(AI341="Probabilidad",AT340,""))),"")</f>
        <v/>
      </c>
      <c r="AU341" s="226" t="str">
        <f t="shared" si="331"/>
        <v/>
      </c>
      <c r="AV341" s="273"/>
      <c r="AW341" s="275"/>
      <c r="AX341" s="274"/>
      <c r="AY341" s="261"/>
      <c r="AZ341" s="228"/>
      <c r="BA341" s="229"/>
      <c r="BB341" s="216"/>
      <c r="BC341" s="216"/>
      <c r="BD341" s="230"/>
      <c r="BE341" s="230"/>
      <c r="BF341" s="230"/>
      <c r="BG341" s="227"/>
      <c r="BH341" s="276"/>
      <c r="BI341" s="216"/>
      <c r="BJ341" s="216"/>
      <c r="BK341" s="216"/>
      <c r="BL341" s="216"/>
      <c r="BM341" s="216"/>
      <c r="BN341" s="216"/>
      <c r="BO341" s="216"/>
      <c r="BP341" s="216"/>
      <c r="BQ341" s="216"/>
      <c r="BR341" s="216"/>
      <c r="BS341" s="216"/>
      <c r="BT341" s="216"/>
      <c r="BU341" s="216"/>
      <c r="BV341" s="216"/>
      <c r="BW341" s="216"/>
      <c r="BX341" s="216"/>
      <c r="BY341" s="216"/>
      <c r="BZ341" s="216"/>
      <c r="CA341" s="216"/>
      <c r="CB341" s="216"/>
      <c r="CC341" s="216"/>
      <c r="CD341" s="216"/>
      <c r="CE341" s="216"/>
      <c r="CF341" s="216"/>
      <c r="CG341" s="216"/>
      <c r="CH341" s="216"/>
      <c r="CI341" s="216"/>
      <c r="CJ341" s="216"/>
      <c r="CK341" s="216"/>
      <c r="CL341" s="216"/>
    </row>
    <row r="342" spans="1:90" s="231" customFormat="1" ht="14.5" customHeight="1">
      <c r="A342" s="262"/>
      <c r="B342" s="300"/>
      <c r="C342" s="278"/>
      <c r="D342" s="278"/>
      <c r="E342" s="278"/>
      <c r="F342" s="278"/>
      <c r="G342" s="279"/>
      <c r="H342" s="276"/>
      <c r="I342" s="276"/>
      <c r="J342" s="276"/>
      <c r="K342" s="276"/>
      <c r="L342" s="276"/>
      <c r="M342" s="276"/>
      <c r="N342" s="276"/>
      <c r="O342" s="266"/>
      <c r="P342" s="266"/>
      <c r="Q342" s="266"/>
      <c r="R342" s="266"/>
      <c r="S342" s="267"/>
      <c r="T342" s="268"/>
      <c r="U342" s="269"/>
      <c r="V342" s="270"/>
      <c r="W342" s="271"/>
      <c r="X342" s="268"/>
      <c r="Y342" s="272"/>
      <c r="Z342" s="273"/>
      <c r="AA342" s="273"/>
      <c r="AB342" s="274"/>
      <c r="AC342" s="217">
        <v>4</v>
      </c>
      <c r="AD342" s="218"/>
      <c r="AE342" s="219"/>
      <c r="AF342" s="219"/>
      <c r="AG342" s="219"/>
      <c r="AH342" s="219"/>
      <c r="AI342" s="220" t="str">
        <f t="shared" si="327"/>
        <v/>
      </c>
      <c r="AJ342" s="221"/>
      <c r="AK342" s="221"/>
      <c r="AL342" s="222" t="str">
        <f t="shared" si="328"/>
        <v/>
      </c>
      <c r="AM342" s="221"/>
      <c r="AN342" s="221"/>
      <c r="AO342" s="221"/>
      <c r="AP342" s="223" t="str">
        <f>IF(ISBLANK(AA339),(IFERROR(IF(AND(AI341="Probabilidad",AI342="Probabilidad"),(AR341-(+AR341*AL342)),IF(AND(AI341="Impacto",AI342="Probabilidad"),(AR340-(+AR340*AL342)),IF(AI342="Impacto",AR341,""))),""))," ")</f>
        <v xml:space="preserve"> </v>
      </c>
      <c r="AQ342" s="224" t="str">
        <f>IF(ISBLANK(AA339),(IFERROR(IF(AP342="","",IF(AP342&lt;=0.2,"Muy Baja",IF(AP342&lt;=0.4,"Baja",IF(AP342&lt;=0.6,"Media",IF(AP342&lt;=0.8,"Alta","Muy Alta"))))),""))," ")</f>
        <v xml:space="preserve"> </v>
      </c>
      <c r="AR342" s="223" t="str">
        <f t="shared" si="329"/>
        <v xml:space="preserve"> </v>
      </c>
      <c r="AS342" s="225" t="str">
        <f t="shared" si="330"/>
        <v/>
      </c>
      <c r="AT342" s="223" t="str">
        <f>IFERROR(IF(AND(AI341="Impacto",AI342="Impacto"),(AT341-(+AT341*AL342)),IF(AND(AI341="Probabilidad",AI342="Impacto"),(AT340-(+AT340*AL342)),IF(AI342="Probabilidad",AT341,""))),"")</f>
        <v/>
      </c>
      <c r="AU342" s="226" t="str">
        <f t="shared" si="331"/>
        <v/>
      </c>
      <c r="AV342" s="273"/>
      <c r="AW342" s="275"/>
      <c r="AX342" s="274"/>
      <c r="AY342" s="261"/>
      <c r="AZ342" s="228"/>
      <c r="BA342" s="229"/>
      <c r="BB342" s="216"/>
      <c r="BC342" s="216"/>
      <c r="BD342" s="230"/>
      <c r="BE342" s="230"/>
      <c r="BF342" s="230"/>
      <c r="BG342" s="227"/>
      <c r="BH342" s="276"/>
      <c r="BI342" s="216"/>
      <c r="BJ342" s="216"/>
      <c r="BK342" s="216"/>
      <c r="BL342" s="216"/>
      <c r="BM342" s="216"/>
      <c r="BN342" s="216"/>
      <c r="BO342" s="216"/>
      <c r="BP342" s="216"/>
      <c r="BQ342" s="216"/>
      <c r="BR342" s="216"/>
      <c r="BS342" s="216"/>
      <c r="BT342" s="216"/>
      <c r="BU342" s="216"/>
      <c r="BV342" s="216"/>
      <c r="BW342" s="216"/>
      <c r="BX342" s="216"/>
      <c r="BY342" s="216"/>
      <c r="BZ342" s="216"/>
      <c r="CA342" s="216"/>
      <c r="CB342" s="216"/>
      <c r="CC342" s="216"/>
      <c r="CD342" s="216"/>
      <c r="CE342" s="216"/>
      <c r="CF342" s="216"/>
      <c r="CG342" s="216"/>
      <c r="CH342" s="216"/>
      <c r="CI342" s="216"/>
      <c r="CJ342" s="216"/>
      <c r="CK342" s="216"/>
      <c r="CL342" s="216"/>
    </row>
    <row r="343" spans="1:90" s="231" customFormat="1" ht="14.5" customHeight="1">
      <c r="A343" s="262"/>
      <c r="B343" s="300"/>
      <c r="C343" s="278"/>
      <c r="D343" s="278"/>
      <c r="E343" s="278"/>
      <c r="F343" s="278"/>
      <c r="G343" s="279"/>
      <c r="H343" s="276"/>
      <c r="I343" s="276"/>
      <c r="J343" s="276"/>
      <c r="K343" s="276"/>
      <c r="L343" s="276"/>
      <c r="M343" s="276"/>
      <c r="N343" s="276"/>
      <c r="O343" s="266"/>
      <c r="P343" s="266"/>
      <c r="Q343" s="266"/>
      <c r="R343" s="266"/>
      <c r="S343" s="267"/>
      <c r="T343" s="268"/>
      <c r="U343" s="269"/>
      <c r="V343" s="270"/>
      <c r="W343" s="271"/>
      <c r="X343" s="268"/>
      <c r="Y343" s="272"/>
      <c r="Z343" s="273"/>
      <c r="AA343" s="273"/>
      <c r="AB343" s="274"/>
      <c r="AC343" s="217">
        <v>5</v>
      </c>
      <c r="AD343" s="218"/>
      <c r="AE343" s="219"/>
      <c r="AF343" s="219"/>
      <c r="AG343" s="219"/>
      <c r="AH343" s="219"/>
      <c r="AI343" s="220" t="str">
        <f t="shared" si="327"/>
        <v/>
      </c>
      <c r="AJ343" s="221"/>
      <c r="AK343" s="221"/>
      <c r="AL343" s="222" t="str">
        <f t="shared" si="328"/>
        <v/>
      </c>
      <c r="AM343" s="221"/>
      <c r="AN343" s="221"/>
      <c r="AO343" s="221"/>
      <c r="AP343" s="223" t="str">
        <f>IF(ISBLANK(AA339),(IFERROR(IF(AND(AI342="Probabilidad",AI343="Probabilidad"),(AR342-(+AR342*AL343)),IF(AND(AI342="Impacto",AI343="Probabilidad"),(AR341-(+AR341*AL343)),IF(AI343="Impacto",AR342,""))),""))," ")</f>
        <v xml:space="preserve"> </v>
      </c>
      <c r="AQ343" s="224" t="str">
        <f>IF(ISBLANK(AA339),(IFERROR(IF(AP343="","",IF(AP343&lt;=0.2,"Muy Baja",IF(AP343&lt;=0.4,"Baja",IF(AP343&lt;=0.6,"Media",IF(AP343&lt;=0.8,"Alta","Muy Alta"))))),""))," ")</f>
        <v xml:space="preserve"> </v>
      </c>
      <c r="AR343" s="223" t="str">
        <f t="shared" si="329"/>
        <v xml:space="preserve"> </v>
      </c>
      <c r="AS343" s="225" t="str">
        <f t="shared" si="330"/>
        <v/>
      </c>
      <c r="AT343" s="223" t="str">
        <f>IFERROR(IF(AND(AI342="Impacto",AI343="Impacto"),(AT342-(+AT342*AL343)),IF(AND(AI342="Probabilidad",AI343="Impacto"),(AT341-(+AT341*AL343)),IF(AI343="Probabilidad",AT342,""))),"")</f>
        <v/>
      </c>
      <c r="AU343" s="226" t="str">
        <f t="shared" si="331"/>
        <v/>
      </c>
      <c r="AV343" s="273"/>
      <c r="AW343" s="275"/>
      <c r="AX343" s="274"/>
      <c r="AY343" s="261"/>
      <c r="AZ343" s="228"/>
      <c r="BA343" s="229"/>
      <c r="BB343" s="216"/>
      <c r="BC343" s="216"/>
      <c r="BD343" s="230"/>
      <c r="BE343" s="230"/>
      <c r="BF343" s="230"/>
      <c r="BG343" s="227"/>
      <c r="BH343" s="276"/>
      <c r="BI343" s="216"/>
      <c r="BJ343" s="216"/>
      <c r="BK343" s="216"/>
      <c r="BL343" s="216"/>
      <c r="BM343" s="216"/>
      <c r="BN343" s="216"/>
      <c r="BO343" s="216"/>
      <c r="BP343" s="216"/>
      <c r="BQ343" s="216"/>
      <c r="BR343" s="216"/>
      <c r="BS343" s="216"/>
      <c r="BT343" s="216"/>
      <c r="BU343" s="216"/>
      <c r="BV343" s="216"/>
      <c r="BW343" s="216"/>
      <c r="BX343" s="216"/>
      <c r="BY343" s="216"/>
      <c r="BZ343" s="216"/>
      <c r="CA343" s="216"/>
      <c r="CB343" s="216"/>
      <c r="CC343" s="216"/>
      <c r="CD343" s="216"/>
      <c r="CE343" s="216"/>
      <c r="CF343" s="216"/>
      <c r="CG343" s="216"/>
      <c r="CH343" s="216"/>
      <c r="CI343" s="216"/>
      <c r="CJ343" s="216"/>
      <c r="CK343" s="216"/>
      <c r="CL343" s="216"/>
    </row>
    <row r="344" spans="1:90" s="231" customFormat="1" ht="14.5" customHeight="1">
      <c r="A344" s="262"/>
      <c r="B344" s="300"/>
      <c r="C344" s="278"/>
      <c r="D344" s="278"/>
      <c r="E344" s="278"/>
      <c r="F344" s="278"/>
      <c r="G344" s="279"/>
      <c r="H344" s="276"/>
      <c r="I344" s="276"/>
      <c r="J344" s="276"/>
      <c r="K344" s="276"/>
      <c r="L344" s="276"/>
      <c r="M344" s="276"/>
      <c r="N344" s="276"/>
      <c r="O344" s="266"/>
      <c r="P344" s="266"/>
      <c r="Q344" s="266"/>
      <c r="R344" s="266"/>
      <c r="S344" s="267"/>
      <c r="T344" s="268"/>
      <c r="U344" s="269"/>
      <c r="V344" s="270"/>
      <c r="W344" s="271"/>
      <c r="X344" s="268"/>
      <c r="Y344" s="272"/>
      <c r="Z344" s="273"/>
      <c r="AA344" s="273"/>
      <c r="AB344" s="274"/>
      <c r="AC344" s="217">
        <v>6</v>
      </c>
      <c r="AD344" s="218"/>
      <c r="AE344" s="219"/>
      <c r="AF344" s="219"/>
      <c r="AG344" s="219"/>
      <c r="AH344" s="219"/>
      <c r="AI344" s="220" t="str">
        <f t="shared" si="327"/>
        <v/>
      </c>
      <c r="AJ344" s="221"/>
      <c r="AK344" s="221"/>
      <c r="AL344" s="222" t="str">
        <f t="shared" si="328"/>
        <v/>
      </c>
      <c r="AM344" s="221"/>
      <c r="AN344" s="221"/>
      <c r="AO344" s="221"/>
      <c r="AP344" s="223" t="str">
        <f>IF(ISBLANK(AA339),(IFERROR(IF(AND(AI342="Probabilidad",AI344="Probabilidad"),(AR342-(+AR342*AL344)),IF(AND(AI342="Impacto",AI344="Probabilidad"),(AR341-(+AR341*AL344)),IF(AI344="Impacto",AR342,""))),""))," ")</f>
        <v xml:space="preserve"> </v>
      </c>
      <c r="AQ344" s="224" t="str">
        <f>IF(ISBLANK(AA339),(IFERROR(IF(AP344="","",IF(AP344&lt;=0.2,"Muy Baja",IF(AP344&lt;=0.4,"Baja",IF(AP344&lt;=0.6,"Media",IF(AP344&lt;=0.8,"Alta","Muy Alta"))))),"")), " ")</f>
        <v xml:space="preserve"> </v>
      </c>
      <c r="AR344" s="223" t="str">
        <f t="shared" si="329"/>
        <v xml:space="preserve"> </v>
      </c>
      <c r="AS344" s="225" t="str">
        <f t="shared" si="330"/>
        <v/>
      </c>
      <c r="AT344" s="223" t="str">
        <f>IFERROR(IF(AND(AI343="Impacto",AI344="Impacto"),(AT342-(+AT343*AL344)),IF(AND(AI342="Probabilidad",AI344="Impacto"),(AT341-(+AT341*AL344)),IF(AI344="Probabilidad",AT342,""))),"")</f>
        <v/>
      </c>
      <c r="AU344" s="226" t="str">
        <f t="shared" si="331"/>
        <v/>
      </c>
      <c r="AV344" s="273"/>
      <c r="AW344" s="275"/>
      <c r="AX344" s="274"/>
      <c r="AY344" s="261"/>
      <c r="AZ344" s="228"/>
      <c r="BA344" s="229"/>
      <c r="BB344" s="216"/>
      <c r="BC344" s="216"/>
      <c r="BD344" s="230"/>
      <c r="BE344" s="230"/>
      <c r="BF344" s="230"/>
      <c r="BG344" s="227"/>
      <c r="BH344" s="276"/>
      <c r="BI344" s="216"/>
      <c r="BJ344" s="216"/>
      <c r="BK344" s="216"/>
      <c r="BL344" s="216"/>
      <c r="BM344" s="216"/>
      <c r="BN344" s="216"/>
      <c r="BO344" s="216"/>
      <c r="BP344" s="216"/>
      <c r="BQ344" s="216"/>
      <c r="BR344" s="216"/>
      <c r="BS344" s="216"/>
      <c r="BT344" s="216"/>
      <c r="BU344" s="216"/>
      <c r="BV344" s="216"/>
      <c r="BW344" s="216"/>
      <c r="BX344" s="216"/>
      <c r="BY344" s="216"/>
      <c r="BZ344" s="216"/>
      <c r="CA344" s="216"/>
      <c r="CB344" s="216"/>
      <c r="CC344" s="216"/>
      <c r="CD344" s="216"/>
      <c r="CE344" s="216"/>
      <c r="CF344" s="216"/>
      <c r="CG344" s="216"/>
      <c r="CH344" s="216"/>
      <c r="CI344" s="216"/>
      <c r="CJ344" s="216"/>
      <c r="CK344" s="216"/>
      <c r="CL344" s="216"/>
    </row>
    <row r="345" spans="1:90" s="231" customFormat="1" ht="88" customHeight="1">
      <c r="A345" s="262">
        <v>57</v>
      </c>
      <c r="B345" s="300" t="s">
        <v>1078</v>
      </c>
      <c r="C345" s="278" t="s">
        <v>1079</v>
      </c>
      <c r="D345" s="278"/>
      <c r="E345" s="278"/>
      <c r="F345" s="278" t="s">
        <v>1488</v>
      </c>
      <c r="G345" s="279" t="str">
        <f t="shared" si="295"/>
        <v>Posibilidad de modificación de la liquidación de nómina y  demás contribuciones inherentes a la misma, para beneficio particular o de terceros</v>
      </c>
      <c r="H345" s="276" t="s">
        <v>1097</v>
      </c>
      <c r="I345" s="276"/>
      <c r="J345" s="276" t="s">
        <v>1367</v>
      </c>
      <c r="K345" s="276" t="s">
        <v>1371</v>
      </c>
      <c r="L345" s="276" t="s">
        <v>1406</v>
      </c>
      <c r="M345" s="276" t="s">
        <v>227</v>
      </c>
      <c r="N345" s="276"/>
      <c r="O345" s="266"/>
      <c r="P345" s="266"/>
      <c r="Q345" s="266"/>
      <c r="R345" s="266"/>
      <c r="S345" s="267" t="str">
        <f t="shared" ref="S345" si="333">IF(ISBLANK(Z345),(IF(N345&lt;=0,"",IF(N345&lt;=2,"Muy Baja",IF(N345&lt;=24,"Baja",IF(N345&lt;=500,"Media",IF(N345&lt;=5000,"Alta","Muy Alta"))))))," ")</f>
        <v xml:space="preserve"> </v>
      </c>
      <c r="T345" s="268" t="str">
        <f t="shared" ref="T345" si="334">IF(ISBLANK(Z345),(IF(S345="","",IF(S345="Muy Baja",20%,IF(S345="Baja",40%,IF(S345="Media",60%,IF(S345="Alta",80%,IF(S345="Muy Alta",100%,0)))))))," ")</f>
        <v xml:space="preserve"> </v>
      </c>
      <c r="U345" s="269"/>
      <c r="V345" s="270" t="str">
        <f>IF(U345&gt;0,IF(NOT(ISERROR(MATCH(U345,'Listados Datos'!$N$3:$N$4,0))),'Listados Datos'!$N$6&amp;"Por favor no seleccionar este criterios de impacto (Afectación Económica o presupuestal y/o Pérdida Reputacional)",'Listados Datos'!$N$7),"")</f>
        <v/>
      </c>
      <c r="W345" s="271" t="str">
        <f>IF(OR(U345='Listados Datos'!$R$3,U345='Listados Datos'!$S$3),"Leve",IF(OR(U345='Listados Datos'!$R$4,U345='Listados Datos'!$S$4),"Menor",IF(OR(U345='Listados Datos'!$R$5,U345='Listados Datos'!$S$5),"Moderado",IF(OR(U345='Listados Datos'!$R$6,U345='Listados Datos'!$S$6),"Mayor",IF(OR(U345='Listados Datos'!$R$7,U345='Listados Datos'!$S$7),"Catastrófico","")))))</f>
        <v/>
      </c>
      <c r="X345" s="268" t="str">
        <f>IF(W345="","",IF(W345="Leve",20%,IF(W345="Menor",40%,IF(W345="Moderado",60%,IF(W345="Mayor",80%,IF(W345="Catastrófico",100%,0))))))</f>
        <v/>
      </c>
      <c r="Y345" s="272" t="str">
        <f>IF(OR(AND(S345="Muy Baja",W345="Leve"),AND(S345="Muy Baja",W345="Menor"),AND(S345="Baja",W345="Leve")),"Bajo",IF(OR(AND(S345="Muy baja",W345="Moderado"),AND(S345="Baja",W345="Menor"),AND(S345="Baja",W345="Moderado"),AND(S345="Media",W345="Leve"),AND(S345="Media",W345="Menor"),AND(S345="Media",W345="Moderado"),AND(S345="Alta",W345="Leve"),AND(S345="Alta",W345="Menor")),"Moderado",IF(OR(AND(S345="Muy Baja",W345="Mayor"),AND(S345="Baja",W345="Mayor"),AND(S345="Media",W345="Mayor"),AND(S345="Alta",W345="Moderado"),AND(S345="Alta",W345="Mayor"),AND(S345="Muy Alta",W345="Leve"),AND(S345="Muy Alta",W345="Menor"),AND(S345="Muy Alta",W345="Moderado"),AND(S345="Muy Alta",W345="Mayor")),"Alto",IF(OR(AND(S345="Muy Baja",W345="Catastrófico"),AND(S345="Baja",W345="Catastrófico"),AND(S345="Media",W345="Catastrófico"),AND(S345="Alta",W345="Catastrófico"),AND(S345="Muy Alta",W345="Catastrófico")),"Extremo",""))))</f>
        <v/>
      </c>
      <c r="Z345" s="273" t="s">
        <v>326</v>
      </c>
      <c r="AA345" s="273" t="s">
        <v>11</v>
      </c>
      <c r="AB345" s="274" t="str">
        <f t="shared" ref="AB345" si="335">IF(AND(Z345="Rara Vez",AA345="Insignificante"),("BAJA"),IF(AND(Z345="Rara Vez",AA345="Menor"),("BAJA"),IF(AND(Z345="Rara Vez",AA345="Moderado"),("MODERADA"),IF(AND(Z345="Rara Vez",AA345="Mayor"),("ALTA"),IF(AND(Z345="Improbable",AA345="Insignificante"),("BAJA"),IF(AND(Z345="Improbable",AA345="Menor"),("BAJA"),IF(AND(Z345="Improbable",AA345="Moderado"),("MODERADA"),IF(AND(Z345="Improbable",AA345="Mayor"),("ALTA"),IF(AND(Z345="Posible",AA345="Insignificante"),("BAJA"),IF(AND(Z345="Posible",AA345="Menor"),("MODERADA"),IF(AND(Z345="Posible",AA345="Moderado"),("ALTA"),IF(AND(Z345="Posible",AA345="Mayor"),("EXTREMA"),IF(AND(Z345="Probable",AA345="Insignificante"),("MODERADA"),IF(AND(Z345="Probable",AA345="Menor"),("ALTA"),IF(AND(Z345="Probable",AA345="Moderado"),("ALTA"),IF(AND(Z345="Probable",AA345="Mayor"),("EXTREMA"),IF(AND(Z345="Casi Seguro",AA345="Insignificante"),("ALTA"),IF(AND(Z345="Casi Seguro",AA345="Menor"),("ALTA"),IF(AND(Z345="Casi Seguro",AA345="Moderado"),("EXTREMA"),IF(AND(Z345="Casi Seguro",AA345="Mayor"),("EXTREMA"),IF(AA345="Catastrófico","EXTREMA","VALORAR")))))))))))))))))))))</f>
        <v>ALTA</v>
      </c>
      <c r="AC345" s="217">
        <v>1</v>
      </c>
      <c r="AD345" s="218"/>
      <c r="AE345" s="236" t="s">
        <v>1500</v>
      </c>
      <c r="AF345" s="219" t="s">
        <v>1390</v>
      </c>
      <c r="AG345" s="219" t="s">
        <v>938</v>
      </c>
      <c r="AH345" s="219"/>
      <c r="AI345" s="220" t="str">
        <f t="shared" si="327"/>
        <v>Probabilidad</v>
      </c>
      <c r="AJ345" s="221" t="s">
        <v>292</v>
      </c>
      <c r="AK345" s="221" t="s">
        <v>297</v>
      </c>
      <c r="AL345" s="222" t="str">
        <f t="shared" si="328"/>
        <v>40%</v>
      </c>
      <c r="AM345" s="221" t="s">
        <v>301</v>
      </c>
      <c r="AN345" s="221" t="s">
        <v>305</v>
      </c>
      <c r="AO345" s="221" t="s">
        <v>308</v>
      </c>
      <c r="AP345" s="223" t="str">
        <f>IF(ISBLANK(AA345),(IFERROR(IF(AI345="Probabilidad",(T345-(+T345*AL345)),IF(AI345="Impacto",T345,"")),""))," ")</f>
        <v xml:space="preserve"> </v>
      </c>
      <c r="AQ345" s="224" t="str">
        <f>IF(ISBLANK(AA345), (IFERROR(IF(AP345="","",IF(AP345&lt;=0.2,"Muy Baja",IF(AP345&lt;=0.4,"Baja",IF(AP345&lt;=0.6,"Media",IF(AP345&lt;=0.8,"Alta","Muy Alta"))))),""))," ")</f>
        <v xml:space="preserve"> </v>
      </c>
      <c r="AR345" s="223" t="str">
        <f t="shared" si="329"/>
        <v xml:space="preserve"> </v>
      </c>
      <c r="AS345" s="225" t="str">
        <f t="shared" si="330"/>
        <v/>
      </c>
      <c r="AT345" s="223" t="str">
        <f>IFERROR(IF(AI345="Impacto",(X345-(+X345*AL345)),IF(AI345="Probabilidad",X345,"")),"")</f>
        <v/>
      </c>
      <c r="AU345" s="226" t="str">
        <f t="shared" si="331"/>
        <v/>
      </c>
      <c r="AV345" s="273" t="s">
        <v>326</v>
      </c>
      <c r="AW345" s="275" t="str">
        <f>IF(ISBLANK(AA345), " ", AA345)</f>
        <v>Mayor</v>
      </c>
      <c r="AX345" s="274" t="str">
        <f t="shared" ref="AX345" si="336">IF(AND(AV345="Rara Vez",AW345="Insignificante"),("BAJA"),IF(AND(AV345="Rara Vez",AW345="Menor"),("BAJA"),IF(AND(AV345="Rara Vez",AW345="Moderado"),("MODERADA"),IF(AND(AV345="Rara Vez",AW345="Mayor"),("ALTA"),IF(AND(AV345="Improbable",AW345="Insignificante"),("BAJA"),IF(AND(AV345="Improbable",AW345="Menor"),("BAJA"),IF(AND(AV345="Improbable",AW345="Moderado"),("MODERADA"),IF(AND(AV345="Improbable",AW345="Mayor"),("ALTA"),IF(AND(AV345="Posible",AW345="Insignificante"),("BAJA"),IF(AND(AV345="Posible",AW345="Menor"),("MODERADA"),IF(AND(AV345="Posible",AW345="Moderado"),("ALTA"),IF(AND(AV345="Posible",AW345="Mayor"),("EXTREMA"),IF(AND(AV345="Probable",AW345="Insignificante"),("MODERADA"),IF(AND(AV345="Probable",AW345="Menor"),("ALTA"),IF(AND(AV345="Probable",AW345="Moderado"),("ALTA"),IF(AND(AV345="Probable",AW345="Mayor"),("EXTREMA"),IF(AND(AV345="Casi Seguro",AW345="Insignificante"),("ALTA"),IF(AND(AV345="Casi Seguro",AW345="Menor"),("ALTA"),IF(AND(AV345="Casi Seguro",AW345="Moderado"),("EXTREMA"),IF(AND(AV345="Casi Seguro",AW345="Mayor"),("EXTREMA"),IF(AW345="Catastrófico","EXTREMA","VALORAR")))))))))))))))))))))</f>
        <v>ALTA</v>
      </c>
      <c r="AY345" s="261" t="s">
        <v>315</v>
      </c>
      <c r="AZ345" s="228"/>
      <c r="BA345" s="229"/>
      <c r="BB345" s="216"/>
      <c r="BC345" s="216"/>
      <c r="BD345" s="230"/>
      <c r="BE345" s="230"/>
      <c r="BF345" s="230"/>
      <c r="BG345" s="227"/>
      <c r="BH345" s="276"/>
      <c r="BI345" s="216"/>
      <c r="BJ345" s="216"/>
      <c r="BK345" s="216"/>
      <c r="BL345" s="216"/>
      <c r="BM345" s="216"/>
      <c r="BN345" s="216"/>
      <c r="BO345" s="216"/>
      <c r="BP345" s="216"/>
      <c r="BQ345" s="216"/>
      <c r="BR345" s="216"/>
      <c r="BS345" s="216"/>
      <c r="BT345" s="216"/>
      <c r="BU345" s="216"/>
      <c r="BV345" s="216"/>
      <c r="BW345" s="216"/>
      <c r="BX345" s="216"/>
      <c r="BY345" s="216"/>
      <c r="BZ345" s="216"/>
      <c r="CA345" s="216"/>
      <c r="CB345" s="216"/>
      <c r="CC345" s="216"/>
      <c r="CD345" s="216"/>
      <c r="CE345" s="216"/>
      <c r="CF345" s="216"/>
      <c r="CG345" s="216"/>
      <c r="CH345" s="216"/>
      <c r="CI345" s="216"/>
      <c r="CJ345" s="216"/>
      <c r="CK345" s="216"/>
      <c r="CL345" s="216"/>
    </row>
    <row r="346" spans="1:90" s="231" customFormat="1" ht="58" customHeight="1">
      <c r="A346" s="262"/>
      <c r="B346" s="300"/>
      <c r="C346" s="278"/>
      <c r="D346" s="278"/>
      <c r="E346" s="278"/>
      <c r="F346" s="278"/>
      <c r="G346" s="279"/>
      <c r="H346" s="276"/>
      <c r="I346" s="276"/>
      <c r="J346" s="276"/>
      <c r="K346" s="276"/>
      <c r="L346" s="276"/>
      <c r="M346" s="276"/>
      <c r="N346" s="276"/>
      <c r="O346" s="266"/>
      <c r="P346" s="266"/>
      <c r="Q346" s="266"/>
      <c r="R346" s="266"/>
      <c r="S346" s="267"/>
      <c r="T346" s="268"/>
      <c r="U346" s="269"/>
      <c r="V346" s="270"/>
      <c r="W346" s="271"/>
      <c r="X346" s="268"/>
      <c r="Y346" s="272"/>
      <c r="Z346" s="273"/>
      <c r="AA346" s="273"/>
      <c r="AB346" s="274"/>
      <c r="AC346" s="217">
        <v>2</v>
      </c>
      <c r="AD346" s="218"/>
      <c r="AE346" s="219" t="s">
        <v>1386</v>
      </c>
      <c r="AF346" s="219" t="s">
        <v>1391</v>
      </c>
      <c r="AG346" s="219" t="s">
        <v>938</v>
      </c>
      <c r="AH346" s="219"/>
      <c r="AI346" s="220" t="str">
        <f t="shared" si="327"/>
        <v>Probabilidad</v>
      </c>
      <c r="AJ346" s="221" t="s">
        <v>292</v>
      </c>
      <c r="AK346" s="221" t="s">
        <v>297</v>
      </c>
      <c r="AL346" s="222" t="str">
        <f t="shared" si="328"/>
        <v>40%</v>
      </c>
      <c r="AM346" s="221" t="s">
        <v>301</v>
      </c>
      <c r="AN346" s="221" t="s">
        <v>305</v>
      </c>
      <c r="AO346" s="221" t="s">
        <v>308</v>
      </c>
      <c r="AP346" s="223" t="str">
        <f>IF(ISBLANK(AA345),(IFERROR(IF(AND(AI345="Probabilidad",AI346="Probabilidad"),(AR345-(+AR345*AL346)),IF(AI346="Probabilidad",(T345-(+T345*AL346)),IF(AI346="Impacto",AR345,""))),""))," ")</f>
        <v xml:space="preserve"> </v>
      </c>
      <c r="AQ346" s="224" t="str">
        <f>IF(ISBLANK(AA345),(IFERROR(IF(AP346="","",IF(AP346&lt;=0.2,"Muy Baja",IF(AP346&lt;=0.4,"Baja",IF(AP346&lt;=0.6,"Media",IF(AP346&lt;=0.8,"Alta","Muy Alta"))))),""))," ")</f>
        <v xml:space="preserve"> </v>
      </c>
      <c r="AR346" s="223" t="str">
        <f t="shared" si="329"/>
        <v xml:space="preserve"> </v>
      </c>
      <c r="AS346" s="225" t="str">
        <f t="shared" si="330"/>
        <v/>
      </c>
      <c r="AT346" s="223" t="str">
        <f>IFERROR(IF(AND(AI345="Impacto",AI346="Impacto"),(AT345-(+AT345*AL346)),IF(AI346="Impacto",(X345-(+X345*AL346)),IF(AI346="Probabilidad",AT345,""))),"")</f>
        <v/>
      </c>
      <c r="AU346" s="226" t="str">
        <f t="shared" si="331"/>
        <v/>
      </c>
      <c r="AV346" s="273"/>
      <c r="AW346" s="275"/>
      <c r="AX346" s="274"/>
      <c r="AY346" s="261"/>
      <c r="AZ346" s="228"/>
      <c r="BA346" s="229"/>
      <c r="BB346" s="216"/>
      <c r="BC346" s="216"/>
      <c r="BD346" s="230"/>
      <c r="BE346" s="230"/>
      <c r="BF346" s="230"/>
      <c r="BG346" s="227"/>
      <c r="BH346" s="276"/>
      <c r="BI346" s="216"/>
      <c r="BJ346" s="216"/>
      <c r="BK346" s="216"/>
      <c r="BL346" s="216"/>
      <c r="BM346" s="216"/>
      <c r="BN346" s="216"/>
      <c r="BO346" s="216"/>
      <c r="BP346" s="216"/>
      <c r="BQ346" s="216"/>
      <c r="BR346" s="216"/>
      <c r="BS346" s="216"/>
      <c r="BT346" s="216"/>
      <c r="BU346" s="216"/>
      <c r="BV346" s="216"/>
      <c r="BW346" s="216"/>
      <c r="BX346" s="216"/>
      <c r="BY346" s="216"/>
      <c r="BZ346" s="216"/>
      <c r="CA346" s="216"/>
      <c r="CB346" s="216"/>
      <c r="CC346" s="216"/>
      <c r="CD346" s="216"/>
      <c r="CE346" s="216"/>
      <c r="CF346" s="216"/>
      <c r="CG346" s="216"/>
      <c r="CH346" s="216"/>
      <c r="CI346" s="216"/>
      <c r="CJ346" s="216"/>
      <c r="CK346" s="216"/>
      <c r="CL346" s="216"/>
    </row>
    <row r="347" spans="1:90" s="231" customFormat="1" ht="14.5" customHeight="1">
      <c r="A347" s="262"/>
      <c r="B347" s="300"/>
      <c r="C347" s="278"/>
      <c r="D347" s="278"/>
      <c r="E347" s="278"/>
      <c r="F347" s="278"/>
      <c r="G347" s="279"/>
      <c r="H347" s="276"/>
      <c r="I347" s="276"/>
      <c r="J347" s="276"/>
      <c r="K347" s="276"/>
      <c r="L347" s="276"/>
      <c r="M347" s="276"/>
      <c r="N347" s="276"/>
      <c r="O347" s="266"/>
      <c r="P347" s="266"/>
      <c r="Q347" s="266"/>
      <c r="R347" s="266"/>
      <c r="S347" s="267"/>
      <c r="T347" s="268"/>
      <c r="U347" s="269"/>
      <c r="V347" s="270"/>
      <c r="W347" s="271"/>
      <c r="X347" s="268"/>
      <c r="Y347" s="272"/>
      <c r="Z347" s="273"/>
      <c r="AA347" s="273"/>
      <c r="AB347" s="274"/>
      <c r="AC347" s="217">
        <v>3</v>
      </c>
      <c r="AD347" s="218"/>
      <c r="AE347" s="219"/>
      <c r="AF347" s="219"/>
      <c r="AG347" s="219"/>
      <c r="AH347" s="219"/>
      <c r="AI347" s="220" t="str">
        <f t="shared" si="327"/>
        <v/>
      </c>
      <c r="AJ347" s="221"/>
      <c r="AK347" s="221"/>
      <c r="AL347" s="222" t="str">
        <f t="shared" si="328"/>
        <v/>
      </c>
      <c r="AM347" s="221"/>
      <c r="AN347" s="221"/>
      <c r="AO347" s="221"/>
      <c r="AP347" s="223" t="str">
        <f>IF(ISBLANK(AA345),(IFERROR(IF(AND(AI346="Probabilidad",AI347="Probabilidad"),(AR346-(+AR346*AL347)),IF(AND(AI346="Impacto",AI347="Probabilidad"),(AR345-(+AR345*AL347)),IF(AI347="Impacto",AR346,""))),""))," ")</f>
        <v xml:space="preserve"> </v>
      </c>
      <c r="AQ347" s="224" t="str">
        <f>IF(ISBLANK(AA345),(IFERROR(IF(AP347="","",IF(AP347&lt;=0.2,"Muy Baja",IF(AP347&lt;=0.4,"Baja",IF(AP347&lt;=0.6,"Media",IF(AP347&lt;=0.8,"Alta","Muy Alta"))))),""))," ")</f>
        <v xml:space="preserve"> </v>
      </c>
      <c r="AR347" s="223" t="str">
        <f t="shared" si="329"/>
        <v xml:space="preserve"> </v>
      </c>
      <c r="AS347" s="225" t="str">
        <f t="shared" si="330"/>
        <v/>
      </c>
      <c r="AT347" s="223" t="str">
        <f>IFERROR(IF(AND(AI346="Impacto",AI347="Impacto"),(AT346-(+AT346*AL347)),IF(AND(AI346="Probabilidad",AI347="Impacto"),(AT345-(+AT345*AL347)),IF(AI347="Probabilidad",AT346,""))),"")</f>
        <v/>
      </c>
      <c r="AU347" s="226" t="str">
        <f t="shared" si="331"/>
        <v/>
      </c>
      <c r="AV347" s="273"/>
      <c r="AW347" s="275"/>
      <c r="AX347" s="274"/>
      <c r="AY347" s="261"/>
      <c r="AZ347" s="228"/>
      <c r="BA347" s="229"/>
      <c r="BB347" s="216"/>
      <c r="BC347" s="216"/>
      <c r="BD347" s="230"/>
      <c r="BE347" s="230"/>
      <c r="BF347" s="230"/>
      <c r="BG347" s="227"/>
      <c r="BH347" s="276"/>
      <c r="BI347" s="216"/>
      <c r="BJ347" s="216"/>
      <c r="BK347" s="216"/>
      <c r="BL347" s="216"/>
      <c r="BM347" s="216"/>
      <c r="BN347" s="216"/>
      <c r="BO347" s="216"/>
      <c r="BP347" s="216"/>
      <c r="BQ347" s="216"/>
      <c r="BR347" s="216"/>
      <c r="BS347" s="216"/>
      <c r="BT347" s="216"/>
      <c r="BU347" s="216"/>
      <c r="BV347" s="216"/>
      <c r="BW347" s="216"/>
      <c r="BX347" s="216"/>
      <c r="BY347" s="216"/>
      <c r="BZ347" s="216"/>
      <c r="CA347" s="216"/>
      <c r="CB347" s="216"/>
      <c r="CC347" s="216"/>
      <c r="CD347" s="216"/>
      <c r="CE347" s="216"/>
      <c r="CF347" s="216"/>
      <c r="CG347" s="216"/>
      <c r="CH347" s="216"/>
      <c r="CI347" s="216"/>
      <c r="CJ347" s="216"/>
      <c r="CK347" s="216"/>
      <c r="CL347" s="216"/>
    </row>
    <row r="348" spans="1:90" s="231" customFormat="1" ht="14.5" customHeight="1">
      <c r="A348" s="262"/>
      <c r="B348" s="300"/>
      <c r="C348" s="278"/>
      <c r="D348" s="278"/>
      <c r="E348" s="278"/>
      <c r="F348" s="278"/>
      <c r="G348" s="279"/>
      <c r="H348" s="276"/>
      <c r="I348" s="276"/>
      <c r="J348" s="276"/>
      <c r="K348" s="276"/>
      <c r="L348" s="276"/>
      <c r="M348" s="276"/>
      <c r="N348" s="276"/>
      <c r="O348" s="266"/>
      <c r="P348" s="266"/>
      <c r="Q348" s="266"/>
      <c r="R348" s="266"/>
      <c r="S348" s="267"/>
      <c r="T348" s="268"/>
      <c r="U348" s="269"/>
      <c r="V348" s="270"/>
      <c r="W348" s="271"/>
      <c r="X348" s="268"/>
      <c r="Y348" s="272"/>
      <c r="Z348" s="273"/>
      <c r="AA348" s="273"/>
      <c r="AB348" s="274"/>
      <c r="AC348" s="217">
        <v>4</v>
      </c>
      <c r="AD348" s="218"/>
      <c r="AE348" s="219"/>
      <c r="AF348" s="219"/>
      <c r="AG348" s="219"/>
      <c r="AH348" s="219"/>
      <c r="AI348" s="220" t="str">
        <f t="shared" si="327"/>
        <v/>
      </c>
      <c r="AJ348" s="221"/>
      <c r="AK348" s="221"/>
      <c r="AL348" s="222" t="str">
        <f t="shared" si="328"/>
        <v/>
      </c>
      <c r="AM348" s="221"/>
      <c r="AN348" s="221"/>
      <c r="AO348" s="221"/>
      <c r="AP348" s="223" t="str">
        <f>IF(ISBLANK(AA345),(IFERROR(IF(AND(AI347="Probabilidad",AI348="Probabilidad"),(AR347-(+AR347*AL348)),IF(AND(AI347="Impacto",AI348="Probabilidad"),(AR346-(+AR346*AL348)),IF(AI348="Impacto",AR347,""))),""))," ")</f>
        <v xml:space="preserve"> </v>
      </c>
      <c r="AQ348" s="224" t="str">
        <f>IF(ISBLANK(AA345),(IFERROR(IF(AP348="","",IF(AP348&lt;=0.2,"Muy Baja",IF(AP348&lt;=0.4,"Baja",IF(AP348&lt;=0.6,"Media",IF(AP348&lt;=0.8,"Alta","Muy Alta"))))),""))," ")</f>
        <v xml:space="preserve"> </v>
      </c>
      <c r="AR348" s="223" t="str">
        <f t="shared" si="329"/>
        <v xml:space="preserve"> </v>
      </c>
      <c r="AS348" s="225" t="str">
        <f t="shared" si="330"/>
        <v/>
      </c>
      <c r="AT348" s="223" t="str">
        <f>IFERROR(IF(AND(AI347="Impacto",AI348="Impacto"),(AT347-(+AT347*AL348)),IF(AND(AI347="Probabilidad",AI348="Impacto"),(AT346-(+AT346*AL348)),IF(AI348="Probabilidad",AT347,""))),"")</f>
        <v/>
      </c>
      <c r="AU348" s="226" t="str">
        <f t="shared" si="331"/>
        <v/>
      </c>
      <c r="AV348" s="273"/>
      <c r="AW348" s="275"/>
      <c r="AX348" s="274"/>
      <c r="AY348" s="261"/>
      <c r="AZ348" s="228"/>
      <c r="BA348" s="229"/>
      <c r="BB348" s="216"/>
      <c r="BC348" s="216"/>
      <c r="BD348" s="230"/>
      <c r="BE348" s="230"/>
      <c r="BF348" s="230"/>
      <c r="BG348" s="227"/>
      <c r="BH348" s="276"/>
      <c r="BI348" s="216"/>
      <c r="BJ348" s="216"/>
      <c r="BK348" s="216"/>
      <c r="BL348" s="216"/>
      <c r="BM348" s="216"/>
      <c r="BN348" s="216"/>
      <c r="BO348" s="216"/>
      <c r="BP348" s="216"/>
      <c r="BQ348" s="216"/>
      <c r="BR348" s="216"/>
      <c r="BS348" s="216"/>
      <c r="BT348" s="216"/>
      <c r="BU348" s="216"/>
      <c r="BV348" s="216"/>
      <c r="BW348" s="216"/>
      <c r="BX348" s="216"/>
      <c r="BY348" s="216"/>
      <c r="BZ348" s="216"/>
      <c r="CA348" s="216"/>
      <c r="CB348" s="216"/>
      <c r="CC348" s="216"/>
      <c r="CD348" s="216"/>
      <c r="CE348" s="216"/>
      <c r="CF348" s="216"/>
      <c r="CG348" s="216"/>
      <c r="CH348" s="216"/>
      <c r="CI348" s="216"/>
      <c r="CJ348" s="216"/>
      <c r="CK348" s="216"/>
      <c r="CL348" s="216"/>
    </row>
    <row r="349" spans="1:90" s="231" customFormat="1" ht="14.5" customHeight="1">
      <c r="A349" s="262"/>
      <c r="B349" s="300"/>
      <c r="C349" s="278"/>
      <c r="D349" s="278"/>
      <c r="E349" s="278"/>
      <c r="F349" s="278"/>
      <c r="G349" s="279"/>
      <c r="H349" s="276"/>
      <c r="I349" s="276"/>
      <c r="J349" s="276"/>
      <c r="K349" s="276"/>
      <c r="L349" s="276"/>
      <c r="M349" s="276"/>
      <c r="N349" s="276"/>
      <c r="O349" s="266"/>
      <c r="P349" s="266"/>
      <c r="Q349" s="266"/>
      <c r="R349" s="266"/>
      <c r="S349" s="267"/>
      <c r="T349" s="268"/>
      <c r="U349" s="269"/>
      <c r="V349" s="270"/>
      <c r="W349" s="271"/>
      <c r="X349" s="268"/>
      <c r="Y349" s="272"/>
      <c r="Z349" s="273"/>
      <c r="AA349" s="273"/>
      <c r="AB349" s="274"/>
      <c r="AC349" s="217">
        <v>5</v>
      </c>
      <c r="AD349" s="218"/>
      <c r="AE349" s="219"/>
      <c r="AF349" s="219"/>
      <c r="AG349" s="219"/>
      <c r="AH349" s="219"/>
      <c r="AI349" s="220" t="str">
        <f t="shared" si="327"/>
        <v/>
      </c>
      <c r="AJ349" s="221"/>
      <c r="AK349" s="221"/>
      <c r="AL349" s="222" t="str">
        <f t="shared" si="328"/>
        <v/>
      </c>
      <c r="AM349" s="221"/>
      <c r="AN349" s="221"/>
      <c r="AO349" s="221"/>
      <c r="AP349" s="223" t="str">
        <f>IF(ISBLANK(AA345),(IFERROR(IF(AND(AI348="Probabilidad",AI349="Probabilidad"),(AR348-(+AR348*AL349)),IF(AND(AI348="Impacto",AI349="Probabilidad"),(AR347-(+AR347*AL349)),IF(AI349="Impacto",AR348,""))),""))," ")</f>
        <v xml:space="preserve"> </v>
      </c>
      <c r="AQ349" s="224" t="str">
        <f>IF(ISBLANK(AA345),(IFERROR(IF(AP349="","",IF(AP349&lt;=0.2,"Muy Baja",IF(AP349&lt;=0.4,"Baja",IF(AP349&lt;=0.6,"Media",IF(AP349&lt;=0.8,"Alta","Muy Alta"))))),""))," ")</f>
        <v xml:space="preserve"> </v>
      </c>
      <c r="AR349" s="223" t="str">
        <f t="shared" si="329"/>
        <v xml:space="preserve"> </v>
      </c>
      <c r="AS349" s="225" t="str">
        <f t="shared" si="330"/>
        <v/>
      </c>
      <c r="AT349" s="223" t="str">
        <f>IFERROR(IF(AND(AI348="Impacto",AI349="Impacto"),(AT348-(+AT348*AL349)),IF(AND(AI348="Probabilidad",AI349="Impacto"),(AT347-(+AT347*AL349)),IF(AI349="Probabilidad",AT348,""))),"")</f>
        <v/>
      </c>
      <c r="AU349" s="226" t="str">
        <f t="shared" si="331"/>
        <v/>
      </c>
      <c r="AV349" s="273"/>
      <c r="AW349" s="275"/>
      <c r="AX349" s="274"/>
      <c r="AY349" s="261"/>
      <c r="AZ349" s="228"/>
      <c r="BA349" s="229"/>
      <c r="BB349" s="216"/>
      <c r="BC349" s="216"/>
      <c r="BD349" s="230"/>
      <c r="BE349" s="230"/>
      <c r="BF349" s="230"/>
      <c r="BG349" s="227"/>
      <c r="BH349" s="276"/>
      <c r="BI349" s="216"/>
      <c r="BJ349" s="216"/>
      <c r="BK349" s="216"/>
      <c r="BL349" s="216"/>
      <c r="BM349" s="216"/>
      <c r="BN349" s="216"/>
      <c r="BO349" s="216"/>
      <c r="BP349" s="216"/>
      <c r="BQ349" s="216"/>
      <c r="BR349" s="216"/>
      <c r="BS349" s="216"/>
      <c r="BT349" s="216"/>
      <c r="BU349" s="216"/>
      <c r="BV349" s="216"/>
      <c r="BW349" s="216"/>
      <c r="BX349" s="216"/>
      <c r="BY349" s="216"/>
      <c r="BZ349" s="216"/>
      <c r="CA349" s="216"/>
      <c r="CB349" s="216"/>
      <c r="CC349" s="216"/>
      <c r="CD349" s="216"/>
      <c r="CE349" s="216"/>
      <c r="CF349" s="216"/>
      <c r="CG349" s="216"/>
      <c r="CH349" s="216"/>
      <c r="CI349" s="216"/>
      <c r="CJ349" s="216"/>
      <c r="CK349" s="216"/>
      <c r="CL349" s="216"/>
    </row>
    <row r="350" spans="1:90" s="231" customFormat="1" ht="13.5" customHeight="1">
      <c r="A350" s="262"/>
      <c r="B350" s="300"/>
      <c r="C350" s="278"/>
      <c r="D350" s="278"/>
      <c r="E350" s="278"/>
      <c r="F350" s="278"/>
      <c r="G350" s="279"/>
      <c r="H350" s="276"/>
      <c r="I350" s="276"/>
      <c r="J350" s="276"/>
      <c r="K350" s="276"/>
      <c r="L350" s="276"/>
      <c r="M350" s="276"/>
      <c r="N350" s="276"/>
      <c r="O350" s="266"/>
      <c r="P350" s="266"/>
      <c r="Q350" s="266"/>
      <c r="R350" s="266"/>
      <c r="S350" s="267"/>
      <c r="T350" s="268"/>
      <c r="U350" s="269"/>
      <c r="V350" s="270"/>
      <c r="W350" s="271"/>
      <c r="X350" s="268"/>
      <c r="Y350" s="272"/>
      <c r="Z350" s="273"/>
      <c r="AA350" s="273"/>
      <c r="AB350" s="274"/>
      <c r="AC350" s="217">
        <v>6</v>
      </c>
      <c r="AD350" s="218"/>
      <c r="AE350" s="219"/>
      <c r="AF350" s="219"/>
      <c r="AG350" s="219"/>
      <c r="AH350" s="219"/>
      <c r="AI350" s="220" t="str">
        <f t="shared" si="327"/>
        <v/>
      </c>
      <c r="AJ350" s="221"/>
      <c r="AK350" s="221"/>
      <c r="AL350" s="222" t="str">
        <f t="shared" si="328"/>
        <v/>
      </c>
      <c r="AM350" s="221"/>
      <c r="AN350" s="221"/>
      <c r="AO350" s="221"/>
      <c r="AP350" s="223" t="str">
        <f>IF(ISBLANK(AA345),(IFERROR(IF(AND(AI348="Probabilidad",AI350="Probabilidad"),(AR348-(+AR348*AL350)),IF(AND(AI348="Impacto",AI350="Probabilidad"),(AR347-(+AR347*AL350)),IF(AI350="Impacto",AR348,""))),""))," ")</f>
        <v xml:space="preserve"> </v>
      </c>
      <c r="AQ350" s="224" t="str">
        <f>IF(ISBLANK(AA345),(IFERROR(IF(AP350="","",IF(AP350&lt;=0.2,"Muy Baja",IF(AP350&lt;=0.4,"Baja",IF(AP350&lt;=0.6,"Media",IF(AP350&lt;=0.8,"Alta","Muy Alta"))))),"")), " ")</f>
        <v xml:space="preserve"> </v>
      </c>
      <c r="AR350" s="223" t="str">
        <f t="shared" si="329"/>
        <v xml:space="preserve"> </v>
      </c>
      <c r="AS350" s="225" t="str">
        <f t="shared" si="330"/>
        <v/>
      </c>
      <c r="AT350" s="223" t="str">
        <f>IFERROR(IF(AND(AI349="Impacto",AI350="Impacto"),(AT348-(+AT349*AL350)),IF(AND(AI348="Probabilidad",AI350="Impacto"),(AT347-(+AT347*AL350)),IF(AI350="Probabilidad",AT348,""))),"")</f>
        <v/>
      </c>
      <c r="AU350" s="226" t="str">
        <f t="shared" si="331"/>
        <v/>
      </c>
      <c r="AV350" s="273"/>
      <c r="AW350" s="275"/>
      <c r="AX350" s="274"/>
      <c r="AY350" s="261"/>
      <c r="AZ350" s="228"/>
      <c r="BA350" s="229"/>
      <c r="BB350" s="216"/>
      <c r="BC350" s="216"/>
      <c r="BD350" s="230"/>
      <c r="BE350" s="230"/>
      <c r="BF350" s="230"/>
      <c r="BG350" s="227"/>
      <c r="BH350" s="276"/>
      <c r="BI350" s="216"/>
      <c r="BJ350" s="216"/>
      <c r="BK350" s="216"/>
      <c r="BL350" s="216"/>
      <c r="BM350" s="216"/>
      <c r="BN350" s="216"/>
      <c r="BO350" s="216"/>
      <c r="BP350" s="216"/>
      <c r="BQ350" s="216"/>
      <c r="BR350" s="216"/>
      <c r="BS350" s="216"/>
      <c r="BT350" s="216"/>
      <c r="BU350" s="216"/>
      <c r="BV350" s="216"/>
      <c r="BW350" s="216"/>
      <c r="BX350" s="216"/>
      <c r="BY350" s="216"/>
      <c r="BZ350" s="216"/>
      <c r="CA350" s="216"/>
      <c r="CB350" s="216"/>
      <c r="CC350" s="216"/>
      <c r="CD350" s="216"/>
      <c r="CE350" s="216"/>
      <c r="CF350" s="216"/>
      <c r="CG350" s="216"/>
      <c r="CH350" s="216"/>
      <c r="CI350" s="216"/>
      <c r="CJ350" s="216"/>
      <c r="CK350" s="216"/>
      <c r="CL350" s="216"/>
    </row>
    <row r="351" spans="1:90" s="231" customFormat="1" ht="65" customHeight="1">
      <c r="A351" s="262">
        <v>58</v>
      </c>
      <c r="B351" s="300" t="s">
        <v>1078</v>
      </c>
      <c r="C351" s="278" t="s">
        <v>1079</v>
      </c>
      <c r="D351" s="278"/>
      <c r="E351" s="278"/>
      <c r="F351" s="278" t="s">
        <v>1488</v>
      </c>
      <c r="G351" s="279" t="str">
        <f t="shared" si="295"/>
        <v xml:space="preserve">Posibilidad de manipulación o extravío de información de la Historia Laboral para beneficio particular o de terceros </v>
      </c>
      <c r="H351" s="276" t="s">
        <v>224</v>
      </c>
      <c r="I351" s="276"/>
      <c r="J351" s="276" t="s">
        <v>1368</v>
      </c>
      <c r="K351" s="276" t="s">
        <v>1372</v>
      </c>
      <c r="L351" s="276" t="s">
        <v>1406</v>
      </c>
      <c r="M351" s="276" t="s">
        <v>227</v>
      </c>
      <c r="N351" s="276"/>
      <c r="O351" s="266"/>
      <c r="P351" s="266"/>
      <c r="Q351" s="266"/>
      <c r="R351" s="266"/>
      <c r="S351" s="267" t="str">
        <f t="shared" ref="S351" si="337">IF(ISBLANK(Z351),(IF(N351&lt;=0,"",IF(N351&lt;=2,"Muy Baja",IF(N351&lt;=24,"Baja",IF(N351&lt;=500,"Media",IF(N351&lt;=5000,"Alta","Muy Alta"))))))," ")</f>
        <v xml:space="preserve"> </v>
      </c>
      <c r="T351" s="268" t="str">
        <f t="shared" ref="T351" si="338">IF(ISBLANK(Z351),(IF(S351="","",IF(S351="Muy Baja",20%,IF(S351="Baja",40%,IF(S351="Media",60%,IF(S351="Alta",80%,IF(S351="Muy Alta",100%,0)))))))," ")</f>
        <v xml:space="preserve"> </v>
      </c>
      <c r="U351" s="269"/>
      <c r="V351" s="270" t="str">
        <f>IF(U351&gt;0,IF(NOT(ISERROR(MATCH(U351,'Listados Datos'!$N$3:$N$4,0))),'Listados Datos'!$N$6&amp;"Por favor no seleccionar este criterios de impacto (Afectación Económica o presupuestal y/o Pérdida Reputacional)",'Listados Datos'!$N$7),"")</f>
        <v/>
      </c>
      <c r="W351" s="271" t="str">
        <f>IF(OR(U351='Listados Datos'!$R$3,U351='Listados Datos'!$S$3),"Leve",IF(OR(U351='Listados Datos'!$R$4,U351='Listados Datos'!$S$4),"Menor",IF(OR(U351='Listados Datos'!$R$5,U351='Listados Datos'!$S$5),"Moderado",IF(OR(U351='Listados Datos'!$R$6,U351='Listados Datos'!$S$6),"Mayor",IF(OR(U351='Listados Datos'!$R$7,U351='Listados Datos'!$S$7),"Catastrófico","")))))</f>
        <v/>
      </c>
      <c r="X351" s="268" t="str">
        <f>IF(W351="","",IF(W351="Leve",20%,IF(W351="Menor",40%,IF(W351="Moderado",60%,IF(W351="Mayor",80%,IF(W351="Catastrófico",100%,0))))))</f>
        <v/>
      </c>
      <c r="Y351" s="272" t="str">
        <f>IF(OR(AND(S351="Muy Baja",W351="Leve"),AND(S351="Muy Baja",W351="Menor"),AND(S351="Baja",W351="Leve")),"Bajo",IF(OR(AND(S351="Muy baja",W351="Moderado"),AND(S351="Baja",W351="Menor"),AND(S351="Baja",W351="Moderado"),AND(S351="Media",W351="Leve"),AND(S351="Media",W351="Menor"),AND(S351="Media",W351="Moderado"),AND(S351="Alta",W351="Leve"),AND(S351="Alta",W351="Menor")),"Moderado",IF(OR(AND(S351="Muy Baja",W351="Mayor"),AND(S351="Baja",W351="Mayor"),AND(S351="Media",W351="Mayor"),AND(S351="Alta",W351="Moderado"),AND(S351="Alta",W351="Mayor"),AND(S351="Muy Alta",W351="Leve"),AND(S351="Muy Alta",W351="Menor"),AND(S351="Muy Alta",W351="Moderado"),AND(S351="Muy Alta",W351="Mayor")),"Alto",IF(OR(AND(S351="Muy Baja",W351="Catastrófico"),AND(S351="Baja",W351="Catastrófico"),AND(S351="Media",W351="Catastrófico"),AND(S351="Alta",W351="Catastrófico"),AND(S351="Muy Alta",W351="Catastrófico")),"Extremo",""))))</f>
        <v/>
      </c>
      <c r="Z351" s="273" t="s">
        <v>326</v>
      </c>
      <c r="AA351" s="273" t="s">
        <v>11</v>
      </c>
      <c r="AB351" s="274" t="str">
        <f t="shared" ref="AB351" si="339">IF(AND(Z351="Rara Vez",AA351="Insignificante"),("BAJA"),IF(AND(Z351="Rara Vez",AA351="Menor"),("BAJA"),IF(AND(Z351="Rara Vez",AA351="Moderado"),("MODERADA"),IF(AND(Z351="Rara Vez",AA351="Mayor"),("ALTA"),IF(AND(Z351="Improbable",AA351="Insignificante"),("BAJA"),IF(AND(Z351="Improbable",AA351="Menor"),("BAJA"),IF(AND(Z351="Improbable",AA351="Moderado"),("MODERADA"),IF(AND(Z351="Improbable",AA351="Mayor"),("ALTA"),IF(AND(Z351="Posible",AA351="Insignificante"),("BAJA"),IF(AND(Z351="Posible",AA351="Menor"),("MODERADA"),IF(AND(Z351="Posible",AA351="Moderado"),("ALTA"),IF(AND(Z351="Posible",AA351="Mayor"),("EXTREMA"),IF(AND(Z351="Probable",AA351="Insignificante"),("MODERADA"),IF(AND(Z351="Probable",AA351="Menor"),("ALTA"),IF(AND(Z351="Probable",AA351="Moderado"),("ALTA"),IF(AND(Z351="Probable",AA351="Mayor"),("EXTREMA"),IF(AND(Z351="Casi Seguro",AA351="Insignificante"),("ALTA"),IF(AND(Z351="Casi Seguro",AA351="Menor"),("ALTA"),IF(AND(Z351="Casi Seguro",AA351="Moderado"),("EXTREMA"),IF(AND(Z351="Casi Seguro",AA351="Mayor"),("EXTREMA"),IF(AA351="Catastrófico","EXTREMA","VALORAR")))))))))))))))))))))</f>
        <v>ALTA</v>
      </c>
      <c r="AC351" s="217">
        <v>1</v>
      </c>
      <c r="AD351" s="218"/>
      <c r="AE351" s="219" t="s">
        <v>1387</v>
      </c>
      <c r="AF351" s="219" t="s">
        <v>1392</v>
      </c>
      <c r="AG351" s="219" t="s">
        <v>938</v>
      </c>
      <c r="AH351" s="219"/>
      <c r="AI351" s="220" t="str">
        <f t="shared" si="327"/>
        <v>Probabilidad</v>
      </c>
      <c r="AJ351" s="221" t="s">
        <v>292</v>
      </c>
      <c r="AK351" s="221" t="s">
        <v>297</v>
      </c>
      <c r="AL351" s="222" t="str">
        <f t="shared" si="328"/>
        <v>40%</v>
      </c>
      <c r="AM351" s="221" t="s">
        <v>301</v>
      </c>
      <c r="AN351" s="221" t="s">
        <v>305</v>
      </c>
      <c r="AO351" s="221" t="s">
        <v>308</v>
      </c>
      <c r="AP351" s="223" t="str">
        <f>IF(ISBLANK(AA351),(IFERROR(IF(AI351="Probabilidad",(T351-(+T351*AL351)),IF(AI351="Impacto",T351,"")),""))," ")</f>
        <v xml:space="preserve"> </v>
      </c>
      <c r="AQ351" s="224" t="str">
        <f>IF(ISBLANK(AA351), (IFERROR(IF(AP351="","",IF(AP351&lt;=0.2,"Muy Baja",IF(AP351&lt;=0.4,"Baja",IF(AP351&lt;=0.6,"Media",IF(AP351&lt;=0.8,"Alta","Muy Alta"))))),""))," ")</f>
        <v xml:space="preserve"> </v>
      </c>
      <c r="AR351" s="223" t="str">
        <f t="shared" si="329"/>
        <v xml:space="preserve"> </v>
      </c>
      <c r="AS351" s="225" t="str">
        <f t="shared" si="330"/>
        <v/>
      </c>
      <c r="AT351" s="223" t="str">
        <f>IFERROR(IF(AI351="Impacto",(X351-(+X351*AL351)),IF(AI351="Probabilidad",X351,"")),"")</f>
        <v/>
      </c>
      <c r="AU351" s="226" t="str">
        <f t="shared" si="331"/>
        <v/>
      </c>
      <c r="AV351" s="273" t="s">
        <v>326</v>
      </c>
      <c r="AW351" s="275" t="str">
        <f>IF(ISBLANK(AA351), " ", AA351)</f>
        <v>Mayor</v>
      </c>
      <c r="AX351" s="274" t="str">
        <f t="shared" ref="AX351" si="340">IF(AND(AV351="Rara Vez",AW351="Insignificante"),("BAJA"),IF(AND(AV351="Rara Vez",AW351="Menor"),("BAJA"),IF(AND(AV351="Rara Vez",AW351="Moderado"),("MODERADA"),IF(AND(AV351="Rara Vez",AW351="Mayor"),("ALTA"),IF(AND(AV351="Improbable",AW351="Insignificante"),("BAJA"),IF(AND(AV351="Improbable",AW351="Menor"),("BAJA"),IF(AND(AV351="Improbable",AW351="Moderado"),("MODERADA"),IF(AND(AV351="Improbable",AW351="Mayor"),("ALTA"),IF(AND(AV351="Posible",AW351="Insignificante"),("BAJA"),IF(AND(AV351="Posible",AW351="Menor"),("MODERADA"),IF(AND(AV351="Posible",AW351="Moderado"),("ALTA"),IF(AND(AV351="Posible",AW351="Mayor"),("EXTREMA"),IF(AND(AV351="Probable",AW351="Insignificante"),("MODERADA"),IF(AND(AV351="Probable",AW351="Menor"),("ALTA"),IF(AND(AV351="Probable",AW351="Moderado"),("ALTA"),IF(AND(AV351="Probable",AW351="Mayor"),("EXTREMA"),IF(AND(AV351="Casi Seguro",AW351="Insignificante"),("ALTA"),IF(AND(AV351="Casi Seguro",AW351="Menor"),("ALTA"),IF(AND(AV351="Casi Seguro",AW351="Moderado"),("EXTREMA"),IF(AND(AV351="Casi Seguro",AW351="Mayor"),("EXTREMA"),IF(AW351="Catastrófico","EXTREMA","VALORAR")))))))))))))))))))))</f>
        <v>ALTA</v>
      </c>
      <c r="AY351" s="261" t="s">
        <v>315</v>
      </c>
      <c r="AZ351" s="228"/>
      <c r="BA351" s="229"/>
      <c r="BB351" s="216"/>
      <c r="BC351" s="216"/>
      <c r="BD351" s="230"/>
      <c r="BE351" s="230"/>
      <c r="BF351" s="230"/>
      <c r="BG351" s="227"/>
      <c r="BH351" s="276"/>
      <c r="BI351" s="216"/>
      <c r="BJ351" s="216"/>
      <c r="BK351" s="216"/>
      <c r="BL351" s="216"/>
      <c r="BM351" s="216"/>
      <c r="BN351" s="216"/>
      <c r="BO351" s="216"/>
      <c r="BP351" s="216"/>
      <c r="BQ351" s="216"/>
      <c r="BR351" s="216"/>
      <c r="BS351" s="216"/>
      <c r="BT351" s="216"/>
      <c r="BU351" s="216"/>
      <c r="BV351" s="216"/>
      <c r="BW351" s="216"/>
      <c r="BX351" s="216"/>
      <c r="BY351" s="216"/>
      <c r="BZ351" s="216"/>
      <c r="CA351" s="216"/>
      <c r="CB351" s="216"/>
      <c r="CC351" s="216"/>
      <c r="CD351" s="216"/>
      <c r="CE351" s="216"/>
      <c r="CF351" s="216"/>
      <c r="CG351" s="216"/>
      <c r="CH351" s="216"/>
      <c r="CI351" s="216"/>
      <c r="CJ351" s="216"/>
      <c r="CK351" s="216"/>
      <c r="CL351" s="216"/>
    </row>
    <row r="352" spans="1:90" s="231" customFormat="1" ht="65" customHeight="1">
      <c r="A352" s="262"/>
      <c r="B352" s="300"/>
      <c r="C352" s="278"/>
      <c r="D352" s="278"/>
      <c r="E352" s="278"/>
      <c r="F352" s="278"/>
      <c r="G352" s="279"/>
      <c r="H352" s="276"/>
      <c r="I352" s="276"/>
      <c r="J352" s="276"/>
      <c r="K352" s="276"/>
      <c r="L352" s="276"/>
      <c r="M352" s="276"/>
      <c r="N352" s="276"/>
      <c r="O352" s="266"/>
      <c r="P352" s="266"/>
      <c r="Q352" s="266"/>
      <c r="R352" s="266"/>
      <c r="S352" s="267"/>
      <c r="T352" s="268"/>
      <c r="U352" s="269"/>
      <c r="V352" s="270"/>
      <c r="W352" s="271"/>
      <c r="X352" s="268"/>
      <c r="Y352" s="272"/>
      <c r="Z352" s="273"/>
      <c r="AA352" s="273"/>
      <c r="AB352" s="274"/>
      <c r="AC352" s="217">
        <v>2</v>
      </c>
      <c r="AD352" s="218"/>
      <c r="AE352" s="219" t="s">
        <v>1388</v>
      </c>
      <c r="AF352" s="219" t="s">
        <v>1393</v>
      </c>
      <c r="AG352" s="219" t="s">
        <v>938</v>
      </c>
      <c r="AH352" s="219"/>
      <c r="AI352" s="220" t="str">
        <f t="shared" si="327"/>
        <v>Probabilidad</v>
      </c>
      <c r="AJ352" s="221" t="s">
        <v>292</v>
      </c>
      <c r="AK352" s="221" t="s">
        <v>297</v>
      </c>
      <c r="AL352" s="222" t="str">
        <f t="shared" si="328"/>
        <v>40%</v>
      </c>
      <c r="AM352" s="221" t="s">
        <v>301</v>
      </c>
      <c r="AN352" s="221" t="s">
        <v>305</v>
      </c>
      <c r="AO352" s="221" t="s">
        <v>308</v>
      </c>
      <c r="AP352" s="223" t="str">
        <f>IF(ISBLANK(AA351),(IFERROR(IF(AND(AI351="Probabilidad",AI352="Probabilidad"),(AR351-(+AR351*AL352)),IF(AI352="Probabilidad",(T351-(+T351*AL352)),IF(AI352="Impacto",AR351,""))),""))," ")</f>
        <v xml:space="preserve"> </v>
      </c>
      <c r="AQ352" s="224" t="str">
        <f>IF(ISBLANK(AA351),(IFERROR(IF(AP352="","",IF(AP352&lt;=0.2,"Muy Baja",IF(AP352&lt;=0.4,"Baja",IF(AP352&lt;=0.6,"Media",IF(AP352&lt;=0.8,"Alta","Muy Alta"))))),""))," ")</f>
        <v xml:space="preserve"> </v>
      </c>
      <c r="AR352" s="223" t="str">
        <f t="shared" si="329"/>
        <v xml:space="preserve"> </v>
      </c>
      <c r="AS352" s="225" t="str">
        <f t="shared" si="330"/>
        <v/>
      </c>
      <c r="AT352" s="223" t="str">
        <f>IFERROR(IF(AND(AI351="Impacto",AI352="Impacto"),(AT351-(+AT351*AL352)),IF(AI352="Impacto",(X351-(+X351*AL352)),IF(AI352="Probabilidad",AT351,""))),"")</f>
        <v/>
      </c>
      <c r="AU352" s="226" t="str">
        <f t="shared" si="331"/>
        <v/>
      </c>
      <c r="AV352" s="273"/>
      <c r="AW352" s="275"/>
      <c r="AX352" s="274"/>
      <c r="AY352" s="261"/>
      <c r="AZ352" s="228"/>
      <c r="BA352" s="229"/>
      <c r="BB352" s="216"/>
      <c r="BC352" s="216"/>
      <c r="BD352" s="230"/>
      <c r="BE352" s="230"/>
      <c r="BF352" s="230"/>
      <c r="BG352" s="227"/>
      <c r="BH352" s="276"/>
      <c r="BI352" s="216"/>
      <c r="BJ352" s="216"/>
      <c r="BK352" s="216"/>
      <c r="BL352" s="216"/>
      <c r="BM352" s="216"/>
      <c r="BN352" s="216"/>
      <c r="BO352" s="216"/>
      <c r="BP352" s="216"/>
      <c r="BQ352" s="216"/>
      <c r="BR352" s="216"/>
      <c r="BS352" s="216"/>
      <c r="BT352" s="216"/>
      <c r="BU352" s="216"/>
      <c r="BV352" s="216"/>
      <c r="BW352" s="216"/>
      <c r="BX352" s="216"/>
      <c r="BY352" s="216"/>
      <c r="BZ352" s="216"/>
      <c r="CA352" s="216"/>
      <c r="CB352" s="216"/>
      <c r="CC352" s="216"/>
      <c r="CD352" s="216"/>
      <c r="CE352" s="216"/>
      <c r="CF352" s="216"/>
      <c r="CG352" s="216"/>
      <c r="CH352" s="216"/>
      <c r="CI352" s="216"/>
      <c r="CJ352" s="216"/>
      <c r="CK352" s="216"/>
      <c r="CL352" s="216"/>
    </row>
    <row r="353" spans="1:90" s="231" customFormat="1" ht="65" customHeight="1">
      <c r="A353" s="262"/>
      <c r="B353" s="300"/>
      <c r="C353" s="278"/>
      <c r="D353" s="278"/>
      <c r="E353" s="278"/>
      <c r="F353" s="278"/>
      <c r="G353" s="279"/>
      <c r="H353" s="276"/>
      <c r="I353" s="276"/>
      <c r="J353" s="276"/>
      <c r="K353" s="276"/>
      <c r="L353" s="276"/>
      <c r="M353" s="276"/>
      <c r="N353" s="276"/>
      <c r="O353" s="266"/>
      <c r="P353" s="266"/>
      <c r="Q353" s="266"/>
      <c r="R353" s="266"/>
      <c r="S353" s="267"/>
      <c r="T353" s="268"/>
      <c r="U353" s="269"/>
      <c r="V353" s="270"/>
      <c r="W353" s="271"/>
      <c r="X353" s="268"/>
      <c r="Y353" s="272"/>
      <c r="Z353" s="273"/>
      <c r="AA353" s="273"/>
      <c r="AB353" s="274"/>
      <c r="AC353" s="217">
        <v>3</v>
      </c>
      <c r="AD353" s="218"/>
      <c r="AE353" s="219" t="s">
        <v>1384</v>
      </c>
      <c r="AF353" s="219" t="s">
        <v>1394</v>
      </c>
      <c r="AG353" s="219" t="s">
        <v>938</v>
      </c>
      <c r="AH353" s="219"/>
      <c r="AI353" s="220" t="str">
        <f t="shared" si="327"/>
        <v>Probabilidad</v>
      </c>
      <c r="AJ353" s="221" t="s">
        <v>292</v>
      </c>
      <c r="AK353" s="221" t="s">
        <v>297</v>
      </c>
      <c r="AL353" s="222" t="str">
        <f t="shared" si="328"/>
        <v>40%</v>
      </c>
      <c r="AM353" s="221" t="s">
        <v>301</v>
      </c>
      <c r="AN353" s="221" t="s">
        <v>305</v>
      </c>
      <c r="AO353" s="221" t="s">
        <v>308</v>
      </c>
      <c r="AP353" s="223" t="str">
        <f>IF(ISBLANK(AA351),(IFERROR(IF(AND(AI352="Probabilidad",AI353="Probabilidad"),(AR352-(+AR352*AL353)),IF(AND(AI352="Impacto",AI353="Probabilidad"),(AR351-(+AR351*AL353)),IF(AI353="Impacto",AR352,""))),""))," ")</f>
        <v xml:space="preserve"> </v>
      </c>
      <c r="AQ353" s="224" t="str">
        <f>IF(ISBLANK(AA351),(IFERROR(IF(AP353="","",IF(AP353&lt;=0.2,"Muy Baja",IF(AP353&lt;=0.4,"Baja",IF(AP353&lt;=0.6,"Media",IF(AP353&lt;=0.8,"Alta","Muy Alta"))))),""))," ")</f>
        <v xml:space="preserve"> </v>
      </c>
      <c r="AR353" s="223" t="str">
        <f t="shared" si="329"/>
        <v xml:space="preserve"> </v>
      </c>
      <c r="AS353" s="225" t="str">
        <f t="shared" si="330"/>
        <v/>
      </c>
      <c r="AT353" s="223" t="str">
        <f>IFERROR(IF(AND(AI352="Impacto",AI353="Impacto"),(AT352-(+AT352*AL353)),IF(AND(AI352="Probabilidad",AI353="Impacto"),(AT351-(+AT351*AL353)),IF(AI353="Probabilidad",AT352,""))),"")</f>
        <v/>
      </c>
      <c r="AU353" s="226" t="str">
        <f t="shared" si="331"/>
        <v/>
      </c>
      <c r="AV353" s="273"/>
      <c r="AW353" s="275"/>
      <c r="AX353" s="274"/>
      <c r="AY353" s="261"/>
      <c r="AZ353" s="228"/>
      <c r="BA353" s="229"/>
      <c r="BB353" s="216"/>
      <c r="BC353" s="216"/>
      <c r="BD353" s="230"/>
      <c r="BE353" s="230"/>
      <c r="BF353" s="230"/>
      <c r="BG353" s="227"/>
      <c r="BH353" s="276"/>
      <c r="BI353" s="216"/>
      <c r="BJ353" s="216"/>
      <c r="BK353" s="216"/>
      <c r="BL353" s="216"/>
      <c r="BM353" s="216"/>
      <c r="BN353" s="216"/>
      <c r="BO353" s="216"/>
      <c r="BP353" s="216"/>
      <c r="BQ353" s="216"/>
      <c r="BR353" s="216"/>
      <c r="BS353" s="216"/>
      <c r="BT353" s="216"/>
      <c r="BU353" s="216"/>
      <c r="BV353" s="216"/>
      <c r="BW353" s="216"/>
      <c r="BX353" s="216"/>
      <c r="BY353" s="216"/>
      <c r="BZ353" s="216"/>
      <c r="CA353" s="216"/>
      <c r="CB353" s="216"/>
      <c r="CC353" s="216"/>
      <c r="CD353" s="216"/>
      <c r="CE353" s="216"/>
      <c r="CF353" s="216"/>
      <c r="CG353" s="216"/>
      <c r="CH353" s="216"/>
      <c r="CI353" s="216"/>
      <c r="CJ353" s="216"/>
      <c r="CK353" s="216"/>
      <c r="CL353" s="216"/>
    </row>
    <row r="354" spans="1:90" s="231" customFormat="1" ht="14.5" customHeight="1">
      <c r="A354" s="262"/>
      <c r="B354" s="300"/>
      <c r="C354" s="278"/>
      <c r="D354" s="278"/>
      <c r="E354" s="278"/>
      <c r="F354" s="278"/>
      <c r="G354" s="279"/>
      <c r="H354" s="276"/>
      <c r="I354" s="276"/>
      <c r="J354" s="276"/>
      <c r="K354" s="276"/>
      <c r="L354" s="276"/>
      <c r="M354" s="276"/>
      <c r="N354" s="276"/>
      <c r="O354" s="266"/>
      <c r="P354" s="266"/>
      <c r="Q354" s="266"/>
      <c r="R354" s="266"/>
      <c r="S354" s="267"/>
      <c r="T354" s="268"/>
      <c r="U354" s="269"/>
      <c r="V354" s="270"/>
      <c r="W354" s="271"/>
      <c r="X354" s="268"/>
      <c r="Y354" s="272"/>
      <c r="Z354" s="273"/>
      <c r="AA354" s="273"/>
      <c r="AB354" s="274"/>
      <c r="AC354" s="217">
        <v>4</v>
      </c>
      <c r="AD354" s="218"/>
      <c r="AE354" s="219"/>
      <c r="AF354" s="219"/>
      <c r="AG354" s="219"/>
      <c r="AH354" s="219"/>
      <c r="AI354" s="220" t="str">
        <f t="shared" si="327"/>
        <v/>
      </c>
      <c r="AJ354" s="221"/>
      <c r="AK354" s="221"/>
      <c r="AL354" s="222" t="str">
        <f t="shared" si="328"/>
        <v/>
      </c>
      <c r="AM354" s="221"/>
      <c r="AN354" s="221"/>
      <c r="AO354" s="221"/>
      <c r="AP354" s="223" t="str">
        <f>IF(ISBLANK(AA351),(IFERROR(IF(AND(AI353="Probabilidad",AI354="Probabilidad"),(AR353-(+AR353*AL354)),IF(AND(AI353="Impacto",AI354="Probabilidad"),(AR352-(+AR352*AL354)),IF(AI354="Impacto",AR353,""))),""))," ")</f>
        <v xml:space="preserve"> </v>
      </c>
      <c r="AQ354" s="224" t="str">
        <f>IF(ISBLANK(AA351),(IFERROR(IF(AP354="","",IF(AP354&lt;=0.2,"Muy Baja",IF(AP354&lt;=0.4,"Baja",IF(AP354&lt;=0.6,"Media",IF(AP354&lt;=0.8,"Alta","Muy Alta"))))),""))," ")</f>
        <v xml:space="preserve"> </v>
      </c>
      <c r="AR354" s="223" t="str">
        <f t="shared" si="329"/>
        <v xml:space="preserve"> </v>
      </c>
      <c r="AS354" s="225" t="str">
        <f t="shared" si="330"/>
        <v/>
      </c>
      <c r="AT354" s="223" t="str">
        <f>IFERROR(IF(AND(AI353="Impacto",AI354="Impacto"),(AT353-(+AT353*AL354)),IF(AND(AI353="Probabilidad",AI354="Impacto"),(AT352-(+AT352*AL354)),IF(AI354="Probabilidad",AT353,""))),"")</f>
        <v/>
      </c>
      <c r="AU354" s="226" t="str">
        <f t="shared" si="331"/>
        <v/>
      </c>
      <c r="AV354" s="273"/>
      <c r="AW354" s="275"/>
      <c r="AX354" s="274"/>
      <c r="AY354" s="261"/>
      <c r="AZ354" s="228"/>
      <c r="BA354" s="229"/>
      <c r="BB354" s="216"/>
      <c r="BC354" s="216"/>
      <c r="BD354" s="230"/>
      <c r="BE354" s="230"/>
      <c r="BF354" s="230"/>
      <c r="BG354" s="227"/>
      <c r="BH354" s="276"/>
      <c r="BI354" s="216"/>
      <c r="BJ354" s="216"/>
      <c r="BK354" s="216"/>
      <c r="BL354" s="216"/>
      <c r="BM354" s="216"/>
      <c r="BN354" s="216"/>
      <c r="BO354" s="216"/>
      <c r="BP354" s="216"/>
      <c r="BQ354" s="216"/>
      <c r="BR354" s="216"/>
      <c r="BS354" s="216"/>
      <c r="BT354" s="216"/>
      <c r="BU354" s="216"/>
      <c r="BV354" s="216"/>
      <c r="BW354" s="216"/>
      <c r="BX354" s="216"/>
      <c r="BY354" s="216"/>
      <c r="BZ354" s="216"/>
      <c r="CA354" s="216"/>
      <c r="CB354" s="216"/>
      <c r="CC354" s="216"/>
      <c r="CD354" s="216"/>
      <c r="CE354" s="216"/>
      <c r="CF354" s="216"/>
      <c r="CG354" s="216"/>
      <c r="CH354" s="216"/>
      <c r="CI354" s="216"/>
      <c r="CJ354" s="216"/>
      <c r="CK354" s="216"/>
      <c r="CL354" s="216"/>
    </row>
    <row r="355" spans="1:90" s="231" customFormat="1" ht="14.5" customHeight="1">
      <c r="A355" s="262"/>
      <c r="B355" s="300"/>
      <c r="C355" s="278"/>
      <c r="D355" s="278"/>
      <c r="E355" s="278"/>
      <c r="F355" s="278"/>
      <c r="G355" s="279"/>
      <c r="H355" s="276"/>
      <c r="I355" s="276"/>
      <c r="J355" s="276"/>
      <c r="K355" s="276"/>
      <c r="L355" s="276"/>
      <c r="M355" s="276"/>
      <c r="N355" s="276"/>
      <c r="O355" s="266"/>
      <c r="P355" s="266"/>
      <c r="Q355" s="266"/>
      <c r="R355" s="266"/>
      <c r="S355" s="267"/>
      <c r="T355" s="268"/>
      <c r="U355" s="269"/>
      <c r="V355" s="270"/>
      <c r="W355" s="271"/>
      <c r="X355" s="268"/>
      <c r="Y355" s="272"/>
      <c r="Z355" s="273"/>
      <c r="AA355" s="273"/>
      <c r="AB355" s="274"/>
      <c r="AC355" s="217">
        <v>5</v>
      </c>
      <c r="AD355" s="218"/>
      <c r="AE355" s="219"/>
      <c r="AF355" s="219"/>
      <c r="AG355" s="219"/>
      <c r="AH355" s="219"/>
      <c r="AI355" s="220" t="str">
        <f t="shared" si="327"/>
        <v/>
      </c>
      <c r="AJ355" s="221"/>
      <c r="AK355" s="221"/>
      <c r="AL355" s="222" t="str">
        <f t="shared" si="328"/>
        <v/>
      </c>
      <c r="AM355" s="221"/>
      <c r="AN355" s="221"/>
      <c r="AO355" s="221"/>
      <c r="AP355" s="223" t="str">
        <f>IF(ISBLANK(AA351),(IFERROR(IF(AND(AI354="Probabilidad",AI355="Probabilidad"),(AR354-(+AR354*AL355)),IF(AND(AI354="Impacto",AI355="Probabilidad"),(AR353-(+AR353*AL355)),IF(AI355="Impacto",AR354,""))),""))," ")</f>
        <v xml:space="preserve"> </v>
      </c>
      <c r="AQ355" s="224" t="str">
        <f>IF(ISBLANK(AA351),(IFERROR(IF(AP355="","",IF(AP355&lt;=0.2,"Muy Baja",IF(AP355&lt;=0.4,"Baja",IF(AP355&lt;=0.6,"Media",IF(AP355&lt;=0.8,"Alta","Muy Alta"))))),""))," ")</f>
        <v xml:space="preserve"> </v>
      </c>
      <c r="AR355" s="223" t="str">
        <f t="shared" si="329"/>
        <v xml:space="preserve"> </v>
      </c>
      <c r="AS355" s="225" t="str">
        <f t="shared" si="330"/>
        <v/>
      </c>
      <c r="AT355" s="223" t="str">
        <f>IFERROR(IF(AND(AI354="Impacto",AI355="Impacto"),(AT354-(+AT354*AL355)),IF(AND(AI354="Probabilidad",AI355="Impacto"),(AT353-(+AT353*AL355)),IF(AI355="Probabilidad",AT354,""))),"")</f>
        <v/>
      </c>
      <c r="AU355" s="226" t="str">
        <f t="shared" si="331"/>
        <v/>
      </c>
      <c r="AV355" s="273"/>
      <c r="AW355" s="275"/>
      <c r="AX355" s="274"/>
      <c r="AY355" s="261"/>
      <c r="AZ355" s="228"/>
      <c r="BA355" s="229"/>
      <c r="BB355" s="216"/>
      <c r="BC355" s="216"/>
      <c r="BD355" s="230"/>
      <c r="BE355" s="230"/>
      <c r="BF355" s="230"/>
      <c r="BG355" s="227"/>
      <c r="BH355" s="276"/>
      <c r="BI355" s="216"/>
      <c r="BJ355" s="216"/>
      <c r="BK355" s="216"/>
      <c r="BL355" s="216"/>
      <c r="BM355" s="216"/>
      <c r="BN355" s="216"/>
      <c r="BO355" s="216"/>
      <c r="BP355" s="216"/>
      <c r="BQ355" s="216"/>
      <c r="BR355" s="216"/>
      <c r="BS355" s="216"/>
      <c r="BT355" s="216"/>
      <c r="BU355" s="216"/>
      <c r="BV355" s="216"/>
      <c r="BW355" s="216"/>
      <c r="BX355" s="216"/>
      <c r="BY355" s="216"/>
      <c r="BZ355" s="216"/>
      <c r="CA355" s="216"/>
      <c r="CB355" s="216"/>
      <c r="CC355" s="216"/>
      <c r="CD355" s="216"/>
      <c r="CE355" s="216"/>
      <c r="CF355" s="216"/>
      <c r="CG355" s="216"/>
      <c r="CH355" s="216"/>
      <c r="CI355" s="216"/>
      <c r="CJ355" s="216"/>
      <c r="CK355" s="216"/>
      <c r="CL355" s="216"/>
    </row>
    <row r="356" spans="1:90" s="231" customFormat="1" ht="14.5" customHeight="1">
      <c r="A356" s="262"/>
      <c r="B356" s="300"/>
      <c r="C356" s="278"/>
      <c r="D356" s="278"/>
      <c r="E356" s="278"/>
      <c r="F356" s="278"/>
      <c r="G356" s="279"/>
      <c r="H356" s="276"/>
      <c r="I356" s="276"/>
      <c r="J356" s="276"/>
      <c r="K356" s="276"/>
      <c r="L356" s="276"/>
      <c r="M356" s="276"/>
      <c r="N356" s="276"/>
      <c r="O356" s="266"/>
      <c r="P356" s="266"/>
      <c r="Q356" s="266"/>
      <c r="R356" s="266"/>
      <c r="S356" s="267"/>
      <c r="T356" s="268"/>
      <c r="U356" s="269"/>
      <c r="V356" s="270"/>
      <c r="W356" s="271"/>
      <c r="X356" s="268"/>
      <c r="Y356" s="272"/>
      <c r="Z356" s="273"/>
      <c r="AA356" s="273"/>
      <c r="AB356" s="274"/>
      <c r="AC356" s="217">
        <v>6</v>
      </c>
      <c r="AD356" s="218"/>
      <c r="AE356" s="219"/>
      <c r="AF356" s="219"/>
      <c r="AG356" s="219"/>
      <c r="AH356" s="219"/>
      <c r="AI356" s="220" t="str">
        <f t="shared" si="327"/>
        <v/>
      </c>
      <c r="AJ356" s="221"/>
      <c r="AK356" s="221"/>
      <c r="AL356" s="222" t="str">
        <f t="shared" si="328"/>
        <v/>
      </c>
      <c r="AM356" s="221"/>
      <c r="AN356" s="221"/>
      <c r="AO356" s="221"/>
      <c r="AP356" s="223" t="str">
        <f>IF(ISBLANK(AA351),(IFERROR(IF(AND(AI354="Probabilidad",AI356="Probabilidad"),(AR354-(+AR354*AL356)),IF(AND(AI354="Impacto",AI356="Probabilidad"),(AR353-(+AR353*AL356)),IF(AI356="Impacto",AR354,""))),""))," ")</f>
        <v xml:space="preserve"> </v>
      </c>
      <c r="AQ356" s="224" t="str">
        <f>IF(ISBLANK(AA351),(IFERROR(IF(AP356="","",IF(AP356&lt;=0.2,"Muy Baja",IF(AP356&lt;=0.4,"Baja",IF(AP356&lt;=0.6,"Media",IF(AP356&lt;=0.8,"Alta","Muy Alta"))))),"")), " ")</f>
        <v xml:space="preserve"> </v>
      </c>
      <c r="AR356" s="223" t="str">
        <f t="shared" si="329"/>
        <v xml:space="preserve"> </v>
      </c>
      <c r="AS356" s="225" t="str">
        <f t="shared" si="330"/>
        <v/>
      </c>
      <c r="AT356" s="223" t="str">
        <f>IFERROR(IF(AND(AI355="Impacto",AI356="Impacto"),(AT354-(+AT355*AL356)),IF(AND(AI354="Probabilidad",AI356="Impacto"),(AT353-(+AT353*AL356)),IF(AI356="Probabilidad",AT354,""))),"")</f>
        <v/>
      </c>
      <c r="AU356" s="226" t="str">
        <f t="shared" si="331"/>
        <v/>
      </c>
      <c r="AV356" s="273"/>
      <c r="AW356" s="275"/>
      <c r="AX356" s="274"/>
      <c r="AY356" s="261"/>
      <c r="AZ356" s="228"/>
      <c r="BA356" s="229"/>
      <c r="BB356" s="216"/>
      <c r="BC356" s="216"/>
      <c r="BD356" s="230"/>
      <c r="BE356" s="230"/>
      <c r="BF356" s="230"/>
      <c r="BG356" s="227"/>
      <c r="BH356" s="276"/>
      <c r="BI356" s="216"/>
      <c r="BJ356" s="216"/>
      <c r="BK356" s="216"/>
      <c r="BL356" s="216"/>
      <c r="BM356" s="216"/>
      <c r="BN356" s="216"/>
      <c r="BO356" s="216"/>
      <c r="BP356" s="216"/>
      <c r="BQ356" s="216"/>
      <c r="BR356" s="216"/>
      <c r="BS356" s="216"/>
      <c r="BT356" s="216"/>
      <c r="BU356" s="216"/>
      <c r="BV356" s="216"/>
      <c r="BW356" s="216"/>
      <c r="BX356" s="216"/>
      <c r="BY356" s="216"/>
      <c r="BZ356" s="216"/>
      <c r="CA356" s="216"/>
      <c r="CB356" s="216"/>
      <c r="CC356" s="216"/>
      <c r="CD356" s="216"/>
      <c r="CE356" s="216"/>
      <c r="CF356" s="216"/>
      <c r="CG356" s="216"/>
      <c r="CH356" s="216"/>
      <c r="CI356" s="216"/>
      <c r="CJ356" s="216"/>
      <c r="CK356" s="216"/>
      <c r="CL356" s="216"/>
    </row>
    <row r="357" spans="1:90" s="231" customFormat="1" ht="74.5" customHeight="1">
      <c r="A357" s="262">
        <v>59</v>
      </c>
      <c r="B357" s="300" t="s">
        <v>1078</v>
      </c>
      <c r="C357" s="278" t="s">
        <v>1079</v>
      </c>
      <c r="D357" s="278"/>
      <c r="E357" s="278"/>
      <c r="F357" s="278" t="s">
        <v>1488</v>
      </c>
      <c r="G357" s="279" t="str">
        <f t="shared" si="295"/>
        <v>Posibilidad de recibir y/o solicitar dineros o beneficios por los servicios que presta la Subdirección de Gestión del Talento Humano para favorecer intereses propios o de terceros</v>
      </c>
      <c r="H357" s="276" t="s">
        <v>1097</v>
      </c>
      <c r="I357" s="276"/>
      <c r="J357" s="276" t="s">
        <v>1369</v>
      </c>
      <c r="K357" s="276" t="s">
        <v>1373</v>
      </c>
      <c r="L357" s="276" t="s">
        <v>1406</v>
      </c>
      <c r="M357" s="276" t="s">
        <v>227</v>
      </c>
      <c r="N357" s="276"/>
      <c r="O357" s="266"/>
      <c r="P357" s="266"/>
      <c r="Q357" s="266"/>
      <c r="R357" s="266"/>
      <c r="S357" s="267" t="str">
        <f t="shared" ref="S357" si="341">IF(ISBLANK(Z357),(IF(N357&lt;=0,"",IF(N357&lt;=2,"Muy Baja",IF(N357&lt;=24,"Baja",IF(N357&lt;=500,"Media",IF(N357&lt;=5000,"Alta","Muy Alta"))))))," ")</f>
        <v xml:space="preserve"> </v>
      </c>
      <c r="T357" s="268" t="str">
        <f t="shared" ref="T357" si="342">IF(ISBLANK(Z357),(IF(S357="","",IF(S357="Muy Baja",20%,IF(S357="Baja",40%,IF(S357="Media",60%,IF(S357="Alta",80%,IF(S357="Muy Alta",100%,0)))))))," ")</f>
        <v xml:space="preserve"> </v>
      </c>
      <c r="U357" s="269"/>
      <c r="V357" s="270" t="str">
        <f>IF(U357&gt;0,IF(NOT(ISERROR(MATCH(U357,'Listados Datos'!$N$3:$N$4,0))),'Listados Datos'!$N$6&amp;"Por favor no seleccionar este criterios de impacto (Afectación Económica o presupuestal y/o Pérdida Reputacional)",'Listados Datos'!$N$7),"")</f>
        <v/>
      </c>
      <c r="W357" s="271" t="str">
        <f>IF(OR(U357='Listados Datos'!$R$3,U357='Listados Datos'!$S$3),"Leve",IF(OR(U357='Listados Datos'!$R$4,U357='Listados Datos'!$S$4),"Menor",IF(OR(U357='Listados Datos'!$R$5,U357='Listados Datos'!$S$5),"Moderado",IF(OR(U357='Listados Datos'!$R$6,U357='Listados Datos'!$S$6),"Mayor",IF(OR(U357='Listados Datos'!$R$7,U357='Listados Datos'!$S$7),"Catastrófico","")))))</f>
        <v/>
      </c>
      <c r="X357" s="268" t="str">
        <f>IF(W357="","",IF(W357="Leve",20%,IF(W357="Menor",40%,IF(W357="Moderado",60%,IF(W357="Mayor",80%,IF(W357="Catastrófico",100%,0))))))</f>
        <v/>
      </c>
      <c r="Y357" s="272" t="str">
        <f>IF(OR(AND(S357="Muy Baja",W357="Leve"),AND(S357="Muy Baja",W357="Menor"),AND(S357="Baja",W357="Leve")),"Bajo",IF(OR(AND(S357="Muy baja",W357="Moderado"),AND(S357="Baja",W357="Menor"),AND(S357="Baja",W357="Moderado"),AND(S357="Media",W357="Leve"),AND(S357="Media",W357="Menor"),AND(S357="Media",W357="Moderado"),AND(S357="Alta",W357="Leve"),AND(S357="Alta",W357="Menor")),"Moderado",IF(OR(AND(S357="Muy Baja",W357="Mayor"),AND(S357="Baja",W357="Mayor"),AND(S357="Media",W357="Mayor"),AND(S357="Alta",W357="Moderado"),AND(S357="Alta",W357="Mayor"),AND(S357="Muy Alta",W357="Leve"),AND(S357="Muy Alta",W357="Menor"),AND(S357="Muy Alta",W357="Moderado"),AND(S357="Muy Alta",W357="Mayor")),"Alto",IF(OR(AND(S357="Muy Baja",W357="Catastrófico"),AND(S357="Baja",W357="Catastrófico"),AND(S357="Media",W357="Catastrófico"),AND(S357="Alta",W357="Catastrófico"),AND(S357="Muy Alta",W357="Catastrófico")),"Extremo",""))))</f>
        <v/>
      </c>
      <c r="Z357" s="273" t="s">
        <v>326</v>
      </c>
      <c r="AA357" s="273" t="s">
        <v>11</v>
      </c>
      <c r="AB357" s="274" t="str">
        <f t="shared" ref="AB357" si="343">IF(AND(Z357="Rara Vez",AA357="Insignificante"),("BAJA"),IF(AND(Z357="Rara Vez",AA357="Menor"),("BAJA"),IF(AND(Z357="Rara Vez",AA357="Moderado"),("MODERADA"),IF(AND(Z357="Rara Vez",AA357="Mayor"),("ALTA"),IF(AND(Z357="Improbable",AA357="Insignificante"),("BAJA"),IF(AND(Z357="Improbable",AA357="Menor"),("BAJA"),IF(AND(Z357="Improbable",AA357="Moderado"),("MODERADA"),IF(AND(Z357="Improbable",AA357="Mayor"),("ALTA"),IF(AND(Z357="Posible",AA357="Insignificante"),("BAJA"),IF(AND(Z357="Posible",AA357="Menor"),("MODERADA"),IF(AND(Z357="Posible",AA357="Moderado"),("ALTA"),IF(AND(Z357="Posible",AA357="Mayor"),("EXTREMA"),IF(AND(Z357="Probable",AA357="Insignificante"),("MODERADA"),IF(AND(Z357="Probable",AA357="Menor"),("ALTA"),IF(AND(Z357="Probable",AA357="Moderado"),("ALTA"),IF(AND(Z357="Probable",AA357="Mayor"),("EXTREMA"),IF(AND(Z357="Casi Seguro",AA357="Insignificante"),("ALTA"),IF(AND(Z357="Casi Seguro",AA357="Menor"),("ALTA"),IF(AND(Z357="Casi Seguro",AA357="Moderado"),("EXTREMA"),IF(AND(Z357="Casi Seguro",AA357="Mayor"),("EXTREMA"),IF(AA357="Catastrófico","EXTREMA","VALORAR")))))))))))))))))))))</f>
        <v>ALTA</v>
      </c>
      <c r="AC357" s="217">
        <v>1</v>
      </c>
      <c r="AD357" s="218"/>
      <c r="AE357" s="237" t="s">
        <v>1389</v>
      </c>
      <c r="AF357" s="219" t="s">
        <v>1395</v>
      </c>
      <c r="AG357" s="219" t="s">
        <v>938</v>
      </c>
      <c r="AH357" s="219"/>
      <c r="AI357" s="220" t="str">
        <f t="shared" si="327"/>
        <v>Probabilidad</v>
      </c>
      <c r="AJ357" s="221" t="s">
        <v>292</v>
      </c>
      <c r="AK357" s="221" t="s">
        <v>297</v>
      </c>
      <c r="AL357" s="222" t="str">
        <f t="shared" si="328"/>
        <v>40%</v>
      </c>
      <c r="AM357" s="221" t="s">
        <v>301</v>
      </c>
      <c r="AN357" s="221" t="s">
        <v>305</v>
      </c>
      <c r="AO357" s="221" t="s">
        <v>308</v>
      </c>
      <c r="AP357" s="223" t="str">
        <f>IF(ISBLANK(AA357),(IFERROR(IF(AI357="Probabilidad",(T357-(+T357*AL357)),IF(AI357="Impacto",T357,"")),""))," ")</f>
        <v xml:space="preserve"> </v>
      </c>
      <c r="AQ357" s="224" t="str">
        <f>IF(ISBLANK(AA357), (IFERROR(IF(AP357="","",IF(AP357&lt;=0.2,"Muy Baja",IF(AP357&lt;=0.4,"Baja",IF(AP357&lt;=0.6,"Media",IF(AP357&lt;=0.8,"Alta","Muy Alta"))))),""))," ")</f>
        <v xml:space="preserve"> </v>
      </c>
      <c r="AR357" s="223" t="str">
        <f t="shared" si="329"/>
        <v xml:space="preserve"> </v>
      </c>
      <c r="AS357" s="225" t="str">
        <f t="shared" si="330"/>
        <v/>
      </c>
      <c r="AT357" s="223" t="str">
        <f>IFERROR(IF(AI357="Impacto",(X357-(+X357*AL357)),IF(AI357="Probabilidad",X357,"")),"")</f>
        <v/>
      </c>
      <c r="AU357" s="226" t="str">
        <f t="shared" si="331"/>
        <v/>
      </c>
      <c r="AV357" s="273" t="s">
        <v>326</v>
      </c>
      <c r="AW357" s="275" t="str">
        <f>IF(ISBLANK(AA357), " ", AA357)</f>
        <v>Mayor</v>
      </c>
      <c r="AX357" s="274" t="str">
        <f t="shared" ref="AX357" si="344">IF(AND(AV357="Rara Vez",AW357="Insignificante"),("BAJA"),IF(AND(AV357="Rara Vez",AW357="Menor"),("BAJA"),IF(AND(AV357="Rara Vez",AW357="Moderado"),("MODERADA"),IF(AND(AV357="Rara Vez",AW357="Mayor"),("ALTA"),IF(AND(AV357="Improbable",AW357="Insignificante"),("BAJA"),IF(AND(AV357="Improbable",AW357="Menor"),("BAJA"),IF(AND(AV357="Improbable",AW357="Moderado"),("MODERADA"),IF(AND(AV357="Improbable",AW357="Mayor"),("ALTA"),IF(AND(AV357="Posible",AW357="Insignificante"),("BAJA"),IF(AND(AV357="Posible",AW357="Menor"),("MODERADA"),IF(AND(AV357="Posible",AW357="Moderado"),("ALTA"),IF(AND(AV357="Posible",AW357="Mayor"),("EXTREMA"),IF(AND(AV357="Probable",AW357="Insignificante"),("MODERADA"),IF(AND(AV357="Probable",AW357="Menor"),("ALTA"),IF(AND(AV357="Probable",AW357="Moderado"),("ALTA"),IF(AND(AV357="Probable",AW357="Mayor"),("EXTREMA"),IF(AND(AV357="Casi Seguro",AW357="Insignificante"),("ALTA"),IF(AND(AV357="Casi Seguro",AW357="Menor"),("ALTA"),IF(AND(AV357="Casi Seguro",AW357="Moderado"),("EXTREMA"),IF(AND(AV357="Casi Seguro",AW357="Mayor"),("EXTREMA"),IF(AW357="Catastrófico","EXTREMA","VALORAR")))))))))))))))))))))</f>
        <v>ALTA</v>
      </c>
      <c r="AY357" s="261" t="s">
        <v>315</v>
      </c>
      <c r="AZ357" s="228"/>
      <c r="BA357" s="229"/>
      <c r="BB357" s="216"/>
      <c r="BC357" s="216"/>
      <c r="BD357" s="230"/>
      <c r="BE357" s="230"/>
      <c r="BF357" s="230"/>
      <c r="BG357" s="227"/>
      <c r="BH357" s="276"/>
      <c r="BI357" s="216"/>
      <c r="BJ357" s="216"/>
      <c r="BK357" s="216"/>
      <c r="BL357" s="216"/>
      <c r="BM357" s="216"/>
      <c r="BN357" s="216"/>
      <c r="BO357" s="216"/>
      <c r="BP357" s="216"/>
      <c r="BQ357" s="216"/>
      <c r="BR357" s="216"/>
      <c r="BS357" s="216"/>
      <c r="BT357" s="216"/>
      <c r="BU357" s="216"/>
      <c r="BV357" s="216"/>
      <c r="BW357" s="216"/>
      <c r="BX357" s="216"/>
      <c r="BY357" s="216"/>
      <c r="BZ357" s="216"/>
      <c r="CA357" s="216"/>
      <c r="CB357" s="216"/>
      <c r="CC357" s="216"/>
      <c r="CD357" s="216"/>
      <c r="CE357" s="216"/>
      <c r="CF357" s="216"/>
      <c r="CG357" s="216"/>
      <c r="CH357" s="216"/>
      <c r="CI357" s="216"/>
      <c r="CJ357" s="216"/>
      <c r="CK357" s="216"/>
      <c r="CL357" s="216"/>
    </row>
    <row r="358" spans="1:90" s="231" customFormat="1" ht="14.5" customHeight="1">
      <c r="A358" s="262"/>
      <c r="B358" s="300"/>
      <c r="C358" s="278"/>
      <c r="D358" s="278"/>
      <c r="E358" s="278"/>
      <c r="F358" s="278"/>
      <c r="G358" s="279"/>
      <c r="H358" s="276"/>
      <c r="I358" s="276"/>
      <c r="J358" s="276"/>
      <c r="K358" s="276"/>
      <c r="L358" s="276"/>
      <c r="M358" s="276"/>
      <c r="N358" s="276"/>
      <c r="O358" s="266"/>
      <c r="P358" s="266"/>
      <c r="Q358" s="266"/>
      <c r="R358" s="266"/>
      <c r="S358" s="267"/>
      <c r="T358" s="268"/>
      <c r="U358" s="269"/>
      <c r="V358" s="270"/>
      <c r="W358" s="271"/>
      <c r="X358" s="268"/>
      <c r="Y358" s="272"/>
      <c r="Z358" s="273"/>
      <c r="AA358" s="273"/>
      <c r="AB358" s="274"/>
      <c r="AC358" s="217">
        <v>2</v>
      </c>
      <c r="AD358" s="218"/>
      <c r="AE358" s="219"/>
      <c r="AF358" s="219"/>
      <c r="AG358" s="219"/>
      <c r="AH358" s="219"/>
      <c r="AI358" s="220" t="str">
        <f t="shared" si="327"/>
        <v/>
      </c>
      <c r="AJ358" s="221"/>
      <c r="AK358" s="221"/>
      <c r="AL358" s="222" t="str">
        <f t="shared" si="328"/>
        <v/>
      </c>
      <c r="AM358" s="221"/>
      <c r="AN358" s="221"/>
      <c r="AO358" s="221"/>
      <c r="AP358" s="223" t="str">
        <f>IF(ISBLANK(AA357),(IFERROR(IF(AND(AI357="Probabilidad",AI358="Probabilidad"),(AR357-(+AR357*AL358)),IF(AI358="Probabilidad",(T357-(+T357*AL358)),IF(AI358="Impacto",AR357,""))),""))," ")</f>
        <v xml:space="preserve"> </v>
      </c>
      <c r="AQ358" s="224" t="str">
        <f>IF(ISBLANK(AA357),(IFERROR(IF(AP358="","",IF(AP358&lt;=0.2,"Muy Baja",IF(AP358&lt;=0.4,"Baja",IF(AP358&lt;=0.6,"Media",IF(AP358&lt;=0.8,"Alta","Muy Alta"))))),""))," ")</f>
        <v xml:space="preserve"> </v>
      </c>
      <c r="AR358" s="223" t="str">
        <f t="shared" si="329"/>
        <v xml:space="preserve"> </v>
      </c>
      <c r="AS358" s="225" t="str">
        <f t="shared" si="330"/>
        <v/>
      </c>
      <c r="AT358" s="223" t="str">
        <f>IFERROR(IF(AND(AI357="Impacto",AI358="Impacto"),(AT357-(+AT357*AL358)),IF(AI358="Impacto",(X357-(+X357*AL358)),IF(AI358="Probabilidad",AT357,""))),"")</f>
        <v/>
      </c>
      <c r="AU358" s="226" t="str">
        <f t="shared" si="331"/>
        <v/>
      </c>
      <c r="AV358" s="273"/>
      <c r="AW358" s="275"/>
      <c r="AX358" s="274"/>
      <c r="AY358" s="261"/>
      <c r="AZ358" s="228"/>
      <c r="BA358" s="229"/>
      <c r="BB358" s="216"/>
      <c r="BC358" s="216"/>
      <c r="BD358" s="230"/>
      <c r="BE358" s="230"/>
      <c r="BF358" s="230"/>
      <c r="BG358" s="227"/>
      <c r="BH358" s="276"/>
      <c r="BI358" s="216"/>
      <c r="BJ358" s="216"/>
      <c r="BK358" s="216"/>
      <c r="BL358" s="216"/>
      <c r="BM358" s="216"/>
      <c r="BN358" s="216"/>
      <c r="BO358" s="216"/>
      <c r="BP358" s="216"/>
      <c r="BQ358" s="216"/>
      <c r="BR358" s="216"/>
      <c r="BS358" s="216"/>
      <c r="BT358" s="216"/>
      <c r="BU358" s="216"/>
      <c r="BV358" s="216"/>
      <c r="BW358" s="216"/>
      <c r="BX358" s="216"/>
      <c r="BY358" s="216"/>
      <c r="BZ358" s="216"/>
      <c r="CA358" s="216"/>
      <c r="CB358" s="216"/>
      <c r="CC358" s="216"/>
      <c r="CD358" s="216"/>
      <c r="CE358" s="216"/>
      <c r="CF358" s="216"/>
      <c r="CG358" s="216"/>
      <c r="CH358" s="216"/>
      <c r="CI358" s="216"/>
      <c r="CJ358" s="216"/>
      <c r="CK358" s="216"/>
      <c r="CL358" s="216"/>
    </row>
    <row r="359" spans="1:90" s="231" customFormat="1" ht="14.5" customHeight="1">
      <c r="A359" s="262"/>
      <c r="B359" s="300"/>
      <c r="C359" s="278"/>
      <c r="D359" s="278"/>
      <c r="E359" s="278"/>
      <c r="F359" s="278"/>
      <c r="G359" s="279"/>
      <c r="H359" s="276"/>
      <c r="I359" s="276"/>
      <c r="J359" s="276"/>
      <c r="K359" s="276"/>
      <c r="L359" s="276"/>
      <c r="M359" s="276"/>
      <c r="N359" s="276"/>
      <c r="O359" s="266"/>
      <c r="P359" s="266"/>
      <c r="Q359" s="266"/>
      <c r="R359" s="266"/>
      <c r="S359" s="267"/>
      <c r="T359" s="268"/>
      <c r="U359" s="269"/>
      <c r="V359" s="270"/>
      <c r="W359" s="271"/>
      <c r="X359" s="268"/>
      <c r="Y359" s="272"/>
      <c r="Z359" s="273"/>
      <c r="AA359" s="273"/>
      <c r="AB359" s="274"/>
      <c r="AC359" s="217">
        <v>3</v>
      </c>
      <c r="AD359" s="218"/>
      <c r="AE359" s="219"/>
      <c r="AF359" s="219"/>
      <c r="AG359" s="219"/>
      <c r="AH359" s="219"/>
      <c r="AI359" s="220" t="str">
        <f t="shared" si="327"/>
        <v/>
      </c>
      <c r="AJ359" s="221"/>
      <c r="AK359" s="221"/>
      <c r="AL359" s="222" t="str">
        <f t="shared" si="328"/>
        <v/>
      </c>
      <c r="AM359" s="221"/>
      <c r="AN359" s="221"/>
      <c r="AO359" s="221"/>
      <c r="AP359" s="223" t="str">
        <f>IF(ISBLANK(AA357),(IFERROR(IF(AND(AI358="Probabilidad",AI359="Probabilidad"),(AR358-(+AR358*AL359)),IF(AND(AI358="Impacto",AI359="Probabilidad"),(AR357-(+AR357*AL359)),IF(AI359="Impacto",AR358,""))),""))," ")</f>
        <v xml:space="preserve"> </v>
      </c>
      <c r="AQ359" s="224" t="str">
        <f>IF(ISBLANK(AA357),(IFERROR(IF(AP359="","",IF(AP359&lt;=0.2,"Muy Baja",IF(AP359&lt;=0.4,"Baja",IF(AP359&lt;=0.6,"Media",IF(AP359&lt;=0.8,"Alta","Muy Alta"))))),""))," ")</f>
        <v xml:space="preserve"> </v>
      </c>
      <c r="AR359" s="223" t="str">
        <f t="shared" si="329"/>
        <v xml:space="preserve"> </v>
      </c>
      <c r="AS359" s="225" t="str">
        <f t="shared" si="330"/>
        <v/>
      </c>
      <c r="AT359" s="223" t="str">
        <f>IFERROR(IF(AND(AI358="Impacto",AI359="Impacto"),(AT358-(+AT358*AL359)),IF(AND(AI358="Probabilidad",AI359="Impacto"),(AT357-(+AT357*AL359)),IF(AI359="Probabilidad",AT358,""))),"")</f>
        <v/>
      </c>
      <c r="AU359" s="226" t="str">
        <f t="shared" si="331"/>
        <v/>
      </c>
      <c r="AV359" s="273"/>
      <c r="AW359" s="275"/>
      <c r="AX359" s="274"/>
      <c r="AY359" s="261"/>
      <c r="AZ359" s="228"/>
      <c r="BA359" s="229"/>
      <c r="BB359" s="216"/>
      <c r="BC359" s="216"/>
      <c r="BD359" s="230"/>
      <c r="BE359" s="230"/>
      <c r="BF359" s="230"/>
      <c r="BG359" s="227"/>
      <c r="BH359" s="276"/>
      <c r="BI359" s="216"/>
      <c r="BJ359" s="216"/>
      <c r="BK359" s="216"/>
      <c r="BL359" s="216"/>
      <c r="BM359" s="216"/>
      <c r="BN359" s="216"/>
      <c r="BO359" s="216"/>
      <c r="BP359" s="216"/>
      <c r="BQ359" s="216"/>
      <c r="BR359" s="216"/>
      <c r="BS359" s="216"/>
      <c r="BT359" s="216"/>
      <c r="BU359" s="216"/>
      <c r="BV359" s="216"/>
      <c r="BW359" s="216"/>
      <c r="BX359" s="216"/>
      <c r="BY359" s="216"/>
      <c r="BZ359" s="216"/>
      <c r="CA359" s="216"/>
      <c r="CB359" s="216"/>
      <c r="CC359" s="216"/>
      <c r="CD359" s="216"/>
      <c r="CE359" s="216"/>
      <c r="CF359" s="216"/>
      <c r="CG359" s="216"/>
      <c r="CH359" s="216"/>
      <c r="CI359" s="216"/>
      <c r="CJ359" s="216"/>
      <c r="CK359" s="216"/>
      <c r="CL359" s="216"/>
    </row>
    <row r="360" spans="1:90" s="231" customFormat="1" ht="14.5" customHeight="1">
      <c r="A360" s="262"/>
      <c r="B360" s="300"/>
      <c r="C360" s="278"/>
      <c r="D360" s="278"/>
      <c r="E360" s="278"/>
      <c r="F360" s="278"/>
      <c r="G360" s="279"/>
      <c r="H360" s="276"/>
      <c r="I360" s="276"/>
      <c r="J360" s="276"/>
      <c r="K360" s="276"/>
      <c r="L360" s="276"/>
      <c r="M360" s="276"/>
      <c r="N360" s="276"/>
      <c r="O360" s="266"/>
      <c r="P360" s="266"/>
      <c r="Q360" s="266"/>
      <c r="R360" s="266"/>
      <c r="S360" s="267"/>
      <c r="T360" s="268"/>
      <c r="U360" s="269"/>
      <c r="V360" s="270"/>
      <c r="W360" s="271"/>
      <c r="X360" s="268"/>
      <c r="Y360" s="272"/>
      <c r="Z360" s="273"/>
      <c r="AA360" s="273"/>
      <c r="AB360" s="274"/>
      <c r="AC360" s="217">
        <v>4</v>
      </c>
      <c r="AD360" s="218"/>
      <c r="AE360" s="219"/>
      <c r="AF360" s="219"/>
      <c r="AG360" s="219"/>
      <c r="AH360" s="219"/>
      <c r="AI360" s="220" t="str">
        <f t="shared" si="327"/>
        <v/>
      </c>
      <c r="AJ360" s="221"/>
      <c r="AK360" s="221"/>
      <c r="AL360" s="222" t="str">
        <f t="shared" si="328"/>
        <v/>
      </c>
      <c r="AM360" s="221"/>
      <c r="AN360" s="221"/>
      <c r="AO360" s="221"/>
      <c r="AP360" s="223" t="str">
        <f>IF(ISBLANK(AA357),(IFERROR(IF(AND(AI359="Probabilidad",AI360="Probabilidad"),(AR359-(+AR359*AL360)),IF(AND(AI359="Impacto",AI360="Probabilidad"),(AR358-(+AR358*AL360)),IF(AI360="Impacto",AR359,""))),""))," ")</f>
        <v xml:space="preserve"> </v>
      </c>
      <c r="AQ360" s="224" t="str">
        <f>IF(ISBLANK(AA357),(IFERROR(IF(AP360="","",IF(AP360&lt;=0.2,"Muy Baja",IF(AP360&lt;=0.4,"Baja",IF(AP360&lt;=0.6,"Media",IF(AP360&lt;=0.8,"Alta","Muy Alta"))))),""))," ")</f>
        <v xml:space="preserve"> </v>
      </c>
      <c r="AR360" s="223" t="str">
        <f t="shared" si="329"/>
        <v xml:space="preserve"> </v>
      </c>
      <c r="AS360" s="225" t="str">
        <f t="shared" si="330"/>
        <v/>
      </c>
      <c r="AT360" s="223" t="str">
        <f>IFERROR(IF(AND(AI359="Impacto",AI360="Impacto"),(AT359-(+AT359*AL360)),IF(AND(AI359="Probabilidad",AI360="Impacto"),(AT358-(+AT358*AL360)),IF(AI360="Probabilidad",AT359,""))),"")</f>
        <v/>
      </c>
      <c r="AU360" s="226" t="str">
        <f t="shared" si="331"/>
        <v/>
      </c>
      <c r="AV360" s="273"/>
      <c r="AW360" s="275"/>
      <c r="AX360" s="274"/>
      <c r="AY360" s="261"/>
      <c r="AZ360" s="228"/>
      <c r="BA360" s="229"/>
      <c r="BB360" s="216"/>
      <c r="BC360" s="216"/>
      <c r="BD360" s="230"/>
      <c r="BE360" s="230"/>
      <c r="BF360" s="230"/>
      <c r="BG360" s="227"/>
      <c r="BH360" s="276"/>
      <c r="BI360" s="216"/>
      <c r="BJ360" s="216"/>
      <c r="BK360" s="216"/>
      <c r="BL360" s="216"/>
      <c r="BM360" s="216"/>
      <c r="BN360" s="216"/>
      <c r="BO360" s="216"/>
      <c r="BP360" s="216"/>
      <c r="BQ360" s="216"/>
      <c r="BR360" s="216"/>
      <c r="BS360" s="216"/>
      <c r="BT360" s="216"/>
      <c r="BU360" s="216"/>
      <c r="BV360" s="216"/>
      <c r="BW360" s="216"/>
      <c r="BX360" s="216"/>
      <c r="BY360" s="216"/>
      <c r="BZ360" s="216"/>
      <c r="CA360" s="216"/>
      <c r="CB360" s="216"/>
      <c r="CC360" s="216"/>
      <c r="CD360" s="216"/>
      <c r="CE360" s="216"/>
      <c r="CF360" s="216"/>
      <c r="CG360" s="216"/>
      <c r="CH360" s="216"/>
      <c r="CI360" s="216"/>
      <c r="CJ360" s="216"/>
      <c r="CK360" s="216"/>
      <c r="CL360" s="216"/>
    </row>
    <row r="361" spans="1:90" s="231" customFormat="1" ht="14.5" customHeight="1">
      <c r="A361" s="262"/>
      <c r="B361" s="300"/>
      <c r="C361" s="278"/>
      <c r="D361" s="278"/>
      <c r="E361" s="278"/>
      <c r="F361" s="278"/>
      <c r="G361" s="279"/>
      <c r="H361" s="276"/>
      <c r="I361" s="276"/>
      <c r="J361" s="276"/>
      <c r="K361" s="276"/>
      <c r="L361" s="276"/>
      <c r="M361" s="276"/>
      <c r="N361" s="276"/>
      <c r="O361" s="266"/>
      <c r="P361" s="266"/>
      <c r="Q361" s="266"/>
      <c r="R361" s="266"/>
      <c r="S361" s="267"/>
      <c r="T361" s="268"/>
      <c r="U361" s="269"/>
      <c r="V361" s="270"/>
      <c r="W361" s="271"/>
      <c r="X361" s="268"/>
      <c r="Y361" s="272"/>
      <c r="Z361" s="273"/>
      <c r="AA361" s="273"/>
      <c r="AB361" s="274"/>
      <c r="AC361" s="217">
        <v>5</v>
      </c>
      <c r="AD361" s="218"/>
      <c r="AE361" s="219"/>
      <c r="AF361" s="219"/>
      <c r="AG361" s="219"/>
      <c r="AH361" s="219"/>
      <c r="AI361" s="220" t="str">
        <f t="shared" si="327"/>
        <v/>
      </c>
      <c r="AJ361" s="221"/>
      <c r="AK361" s="221"/>
      <c r="AL361" s="222" t="str">
        <f t="shared" si="328"/>
        <v/>
      </c>
      <c r="AM361" s="221"/>
      <c r="AN361" s="221"/>
      <c r="AO361" s="221"/>
      <c r="AP361" s="223" t="str">
        <f>IF(ISBLANK(AA357),(IFERROR(IF(AND(AI360="Probabilidad",AI361="Probabilidad"),(AR360-(+AR360*AL361)),IF(AND(AI360="Impacto",AI361="Probabilidad"),(AR359-(+AR359*AL361)),IF(AI361="Impacto",AR360,""))),""))," ")</f>
        <v xml:space="preserve"> </v>
      </c>
      <c r="AQ361" s="224" t="str">
        <f>IF(ISBLANK(AA357),(IFERROR(IF(AP361="","",IF(AP361&lt;=0.2,"Muy Baja",IF(AP361&lt;=0.4,"Baja",IF(AP361&lt;=0.6,"Media",IF(AP361&lt;=0.8,"Alta","Muy Alta"))))),""))," ")</f>
        <v xml:space="preserve"> </v>
      </c>
      <c r="AR361" s="223" t="str">
        <f t="shared" si="329"/>
        <v xml:space="preserve"> </v>
      </c>
      <c r="AS361" s="225" t="str">
        <f t="shared" si="330"/>
        <v/>
      </c>
      <c r="AT361" s="223" t="str">
        <f>IFERROR(IF(AND(AI360="Impacto",AI361="Impacto"),(AT360-(+AT360*AL361)),IF(AND(AI360="Probabilidad",AI361="Impacto"),(AT359-(+AT359*AL361)),IF(AI361="Probabilidad",AT360,""))),"")</f>
        <v/>
      </c>
      <c r="AU361" s="226" t="str">
        <f t="shared" si="331"/>
        <v/>
      </c>
      <c r="AV361" s="273"/>
      <c r="AW361" s="275"/>
      <c r="AX361" s="274"/>
      <c r="AY361" s="261"/>
      <c r="AZ361" s="228"/>
      <c r="BA361" s="229"/>
      <c r="BB361" s="216"/>
      <c r="BC361" s="216"/>
      <c r="BD361" s="230"/>
      <c r="BE361" s="230"/>
      <c r="BF361" s="230"/>
      <c r="BG361" s="227"/>
      <c r="BH361" s="276"/>
      <c r="BI361" s="216"/>
      <c r="BJ361" s="216"/>
      <c r="BK361" s="216"/>
      <c r="BL361" s="216"/>
      <c r="BM361" s="216"/>
      <c r="BN361" s="216"/>
      <c r="BO361" s="216"/>
      <c r="BP361" s="216"/>
      <c r="BQ361" s="216"/>
      <c r="BR361" s="216"/>
      <c r="BS361" s="216"/>
      <c r="BT361" s="216"/>
      <c r="BU361" s="216"/>
      <c r="BV361" s="216"/>
      <c r="BW361" s="216"/>
      <c r="BX361" s="216"/>
      <c r="BY361" s="216"/>
      <c r="BZ361" s="216"/>
      <c r="CA361" s="216"/>
      <c r="CB361" s="216"/>
      <c r="CC361" s="216"/>
      <c r="CD361" s="216"/>
      <c r="CE361" s="216"/>
      <c r="CF361" s="216"/>
      <c r="CG361" s="216"/>
      <c r="CH361" s="216"/>
      <c r="CI361" s="216"/>
      <c r="CJ361" s="216"/>
      <c r="CK361" s="216"/>
      <c r="CL361" s="216"/>
    </row>
    <row r="362" spans="1:90" s="231" customFormat="1" ht="14.5" customHeight="1">
      <c r="A362" s="262"/>
      <c r="B362" s="300"/>
      <c r="C362" s="278"/>
      <c r="D362" s="278"/>
      <c r="E362" s="278"/>
      <c r="F362" s="278"/>
      <c r="G362" s="279"/>
      <c r="H362" s="276"/>
      <c r="I362" s="276"/>
      <c r="J362" s="276"/>
      <c r="K362" s="276"/>
      <c r="L362" s="276"/>
      <c r="M362" s="276"/>
      <c r="N362" s="276"/>
      <c r="O362" s="266"/>
      <c r="P362" s="266"/>
      <c r="Q362" s="266"/>
      <c r="R362" s="266"/>
      <c r="S362" s="267"/>
      <c r="T362" s="268"/>
      <c r="U362" s="269"/>
      <c r="V362" s="270"/>
      <c r="W362" s="271"/>
      <c r="X362" s="268"/>
      <c r="Y362" s="272"/>
      <c r="Z362" s="273"/>
      <c r="AA362" s="273"/>
      <c r="AB362" s="274"/>
      <c r="AC362" s="217">
        <v>6</v>
      </c>
      <c r="AD362" s="218"/>
      <c r="AE362" s="219"/>
      <c r="AF362" s="219"/>
      <c r="AG362" s="219"/>
      <c r="AH362" s="219"/>
      <c r="AI362" s="220" t="str">
        <f t="shared" si="327"/>
        <v/>
      </c>
      <c r="AJ362" s="221"/>
      <c r="AK362" s="221"/>
      <c r="AL362" s="222" t="str">
        <f t="shared" si="328"/>
        <v/>
      </c>
      <c r="AM362" s="221"/>
      <c r="AN362" s="221"/>
      <c r="AO362" s="221"/>
      <c r="AP362" s="223" t="str">
        <f>IF(ISBLANK(AA357),(IFERROR(IF(AND(AI360="Probabilidad",AI362="Probabilidad"),(AR360-(+AR360*AL362)),IF(AND(AI360="Impacto",AI362="Probabilidad"),(AR359-(+AR359*AL362)),IF(AI362="Impacto",AR360,""))),""))," ")</f>
        <v xml:space="preserve"> </v>
      </c>
      <c r="AQ362" s="224" t="str">
        <f>IF(ISBLANK(AA357),(IFERROR(IF(AP362="","",IF(AP362&lt;=0.2,"Muy Baja",IF(AP362&lt;=0.4,"Baja",IF(AP362&lt;=0.6,"Media",IF(AP362&lt;=0.8,"Alta","Muy Alta"))))),"")), " ")</f>
        <v xml:space="preserve"> </v>
      </c>
      <c r="AR362" s="223" t="str">
        <f t="shared" si="329"/>
        <v xml:space="preserve"> </v>
      </c>
      <c r="AS362" s="225" t="str">
        <f t="shared" si="330"/>
        <v/>
      </c>
      <c r="AT362" s="223" t="str">
        <f>IFERROR(IF(AND(AI361="Impacto",AI362="Impacto"),(AT360-(+AT361*AL362)),IF(AND(AI360="Probabilidad",AI362="Impacto"),(AT359-(+AT359*AL362)),IF(AI362="Probabilidad",AT360,""))),"")</f>
        <v/>
      </c>
      <c r="AU362" s="226" t="str">
        <f t="shared" si="331"/>
        <v/>
      </c>
      <c r="AV362" s="273"/>
      <c r="AW362" s="275"/>
      <c r="AX362" s="274"/>
      <c r="AY362" s="261"/>
      <c r="AZ362" s="228"/>
      <c r="BA362" s="229"/>
      <c r="BB362" s="216"/>
      <c r="BC362" s="216"/>
      <c r="BD362" s="230"/>
      <c r="BE362" s="230"/>
      <c r="BF362" s="230"/>
      <c r="BG362" s="227"/>
      <c r="BH362" s="276"/>
      <c r="BI362" s="216"/>
      <c r="BJ362" s="216"/>
      <c r="BK362" s="216"/>
      <c r="BL362" s="216"/>
      <c r="BM362" s="216"/>
      <c r="BN362" s="216"/>
      <c r="BO362" s="216"/>
      <c r="BP362" s="216"/>
      <c r="BQ362" s="216"/>
      <c r="BR362" s="216"/>
      <c r="BS362" s="216"/>
      <c r="BT362" s="216"/>
      <c r="BU362" s="216"/>
      <c r="BV362" s="216"/>
      <c r="BW362" s="216"/>
      <c r="BX362" s="216"/>
      <c r="BY362" s="216"/>
      <c r="BZ362" s="216"/>
      <c r="CA362" s="216"/>
      <c r="CB362" s="216"/>
      <c r="CC362" s="216"/>
      <c r="CD362" s="216"/>
      <c r="CE362" s="216"/>
      <c r="CF362" s="216"/>
      <c r="CG362" s="216"/>
      <c r="CH362" s="216"/>
      <c r="CI362" s="216"/>
      <c r="CJ362" s="216"/>
      <c r="CK362" s="216"/>
      <c r="CL362" s="216"/>
    </row>
    <row r="363" spans="1:90" s="231" customFormat="1" ht="38.5" hidden="1" customHeight="1">
      <c r="A363" s="262">
        <v>60</v>
      </c>
      <c r="B363" s="300" t="s">
        <v>1080</v>
      </c>
      <c r="C363" s="278" t="s">
        <v>1081</v>
      </c>
      <c r="D363" s="278"/>
      <c r="E363" s="278"/>
      <c r="F363" s="278" t="s">
        <v>1485</v>
      </c>
      <c r="G363" s="279" t="str">
        <f t="shared" si="295"/>
        <v>Posibilidad de afectación Económica y Reputacional por Falta de seguimiento y monitoreo al cumplimiento de los procedimientos de Gestión de Bienes establecido en el proceso de Gestión de Servicios Administrativos. debido a la insuficiente administración y gestión de los bienes contabilizados de la entidad</v>
      </c>
      <c r="H363" s="276" t="s">
        <v>1097</v>
      </c>
      <c r="I363" s="276" t="s">
        <v>1396</v>
      </c>
      <c r="J363" s="276" t="s">
        <v>1397</v>
      </c>
      <c r="K363" s="276" t="str">
        <f t="shared" ref="K363" si="345">CONCATENATE("Posibilidad de afectación"," ",H363," por ",I363," ",J363)</f>
        <v>Posibilidad de afectación Económica y Reputacional por Falta de seguimiento y monitoreo al cumplimiento de los procedimientos de Gestión de Bienes establecido en el proceso de Gestión de Servicios Administrativos. debido a la insuficiente administración y gestión de los bienes contabilizados de la entidad</v>
      </c>
      <c r="L363" s="276" t="s">
        <v>1408</v>
      </c>
      <c r="M363" s="280" t="s">
        <v>809</v>
      </c>
      <c r="N363" s="276">
        <v>28000</v>
      </c>
      <c r="O363" s="266"/>
      <c r="P363" s="266"/>
      <c r="Q363" s="266"/>
      <c r="R363" s="266"/>
      <c r="S363" s="267" t="str">
        <f t="shared" ref="S363" si="346">IF(ISBLANK(Z363),(IF(N363&lt;=0,"",IF(N363&lt;=2,"Muy Baja",IF(N363&lt;=24,"Baja",IF(N363&lt;=500,"Media",IF(N363&lt;=5000,"Alta","Muy Alta"))))))," ")</f>
        <v>Muy Alta</v>
      </c>
      <c r="T363" s="268">
        <f t="shared" ref="T363" si="347">IF(ISBLANK(Z363),(IF(S363="","",IF(S363="Muy Baja",20%,IF(S363="Baja",40%,IF(S363="Media",60%,IF(S363="Alta",80%,IF(S363="Muy Alta",100%,0)))))))," ")</f>
        <v>1</v>
      </c>
      <c r="U363" s="269" t="s">
        <v>923</v>
      </c>
      <c r="V363" s="270" t="str">
        <f>IF(U363&gt;0,IF(NOT(ISERROR(MATCH(U363,'Listados Datos'!$N$3:$N$4,0))),'Listados Datos'!$N$6&amp;"Por favor no seleccionar este criterios de impacto (Afectación Económica o presupuestal y/o Pérdida Reputacional)",'Listados Datos'!$N$7),"")</f>
        <v>✔</v>
      </c>
      <c r="W363" s="271" t="str">
        <f>IF(OR(U363='Listados Datos'!$R$3,U363='Listados Datos'!$S$3),"Leve",IF(OR(U363='Listados Datos'!$R$4,U363='Listados Datos'!$S$4),"Menor",IF(OR(U363='Listados Datos'!$R$5,U363='Listados Datos'!$S$5),"Moderado",IF(OR(U363='Listados Datos'!$R$6,U363='Listados Datos'!$S$6),"Mayor",IF(OR(U363='Listados Datos'!$R$7,U363='Listados Datos'!$S$7),"Catastrófico","")))))</f>
        <v>Menor</v>
      </c>
      <c r="X363" s="268">
        <f>IF(W363="","",IF(W363="Leve",20%,IF(W363="Menor",40%,IF(W363="Moderado",60%,IF(W363="Mayor",80%,IF(W363="Catastrófico",100%,0))))))</f>
        <v>0.4</v>
      </c>
      <c r="Y363" s="272" t="str">
        <f>IF(OR(AND(S363="Muy Baja",W363="Leve"),AND(S363="Muy Baja",W363="Menor"),AND(S363="Baja",W363="Leve")),"Bajo",IF(OR(AND(S363="Muy baja",W363="Moderado"),AND(S363="Baja",W363="Menor"),AND(S363="Baja",W363="Moderado"),AND(S363="Media",W363="Leve"),AND(S363="Media",W363="Menor"),AND(S363="Media",W363="Moderado"),AND(S363="Alta",W363="Leve"),AND(S363="Alta",W363="Menor")),"Moderado",IF(OR(AND(S363="Muy Baja",W363="Mayor"),AND(S363="Baja",W363="Mayor"),AND(S363="Media",W363="Mayor"),AND(S363="Alta",W363="Moderado"),AND(S363="Alta",W363="Mayor"),AND(S363="Muy Alta",W363="Leve"),AND(S363="Muy Alta",W363="Menor"),AND(S363="Muy Alta",W363="Moderado"),AND(S363="Muy Alta",W363="Mayor")),"Alto",IF(OR(AND(S363="Muy Baja",W363="Catastrófico"),AND(S363="Baja",W363="Catastrófico"),AND(S363="Media",W363="Catastrófico"),AND(S363="Alta",W363="Catastrófico"),AND(S363="Muy Alta",W363="Catastrófico")),"Extremo",""))))</f>
        <v>Alto</v>
      </c>
      <c r="Z363" s="273"/>
      <c r="AA363" s="273"/>
      <c r="AB363" s="274" t="str">
        <f t="shared" ref="AB363" si="348">IF(AND(Z363="Rara Vez",AA363="Insignificante"),("BAJA"),IF(AND(Z363="Rara Vez",AA363="Menor"),("BAJA"),IF(AND(Z363="Rara Vez",AA363="Moderado"),("MODERADA"),IF(AND(Z363="Rara Vez",AA363="Mayor"),("ALTA"),IF(AND(Z363="Improbable",AA363="Insignificante"),("BAJA"),IF(AND(Z363="Improbable",AA363="Menor"),("BAJA"),IF(AND(Z363="Improbable",AA363="Moderado"),("MODERADA"),IF(AND(Z363="Improbable",AA363="Mayor"),("ALTA"),IF(AND(Z363="Posible",AA363="Insignificante"),("BAJA"),IF(AND(Z363="Posible",AA363="Menor"),("MODERADA"),IF(AND(Z363="Posible",AA363="Moderado"),("ALTA"),IF(AND(Z363="Posible",AA363="Mayor"),("EXTREMA"),IF(AND(Z363="Probable",AA363="Insignificante"),("MODERADA"),IF(AND(Z363="Probable",AA363="Menor"),("ALTA"),IF(AND(Z363="Probable",AA363="Moderado"),("ALTA"),IF(AND(Z363="Probable",AA363="Mayor"),("EXTREMA"),IF(AND(Z363="Casi Seguro",AA363="Insignificante"),("ALTA"),IF(AND(Z363="Casi Seguro",AA363="Menor"),("ALTA"),IF(AND(Z363="Casi Seguro",AA363="Moderado"),("EXTREMA"),IF(AND(Z363="Casi Seguro",AA363="Mayor"),("EXTREMA"),IF(AA363="Catastrófico","EXTREMA","VALORAR")))))))))))))))))))))</f>
        <v>VALORAR</v>
      </c>
      <c r="AC363" s="217">
        <v>1</v>
      </c>
      <c r="AD363" s="218"/>
      <c r="AE363" s="219" t="s">
        <v>1419</v>
      </c>
      <c r="AF363" s="219" t="s">
        <v>1169</v>
      </c>
      <c r="AG363" s="219" t="s">
        <v>942</v>
      </c>
      <c r="AH363" s="219"/>
      <c r="AI363" s="220" t="str">
        <f t="shared" si="327"/>
        <v>Probabilidad</v>
      </c>
      <c r="AJ363" s="221" t="s">
        <v>292</v>
      </c>
      <c r="AK363" s="221" t="s">
        <v>297</v>
      </c>
      <c r="AL363" s="222" t="str">
        <f t="shared" si="328"/>
        <v>40%</v>
      </c>
      <c r="AM363" s="221" t="s">
        <v>301</v>
      </c>
      <c r="AN363" s="221" t="s">
        <v>305</v>
      </c>
      <c r="AO363" s="221" t="s">
        <v>308</v>
      </c>
      <c r="AP363" s="223">
        <f>IF(ISBLANK(AA363),(IFERROR(IF(AI363="Probabilidad",(T363-(+T363*AL363)),IF(AI363="Impacto",T363,"")),""))," ")</f>
        <v>0.6</v>
      </c>
      <c r="AQ363" s="224" t="str">
        <f>IF(ISBLANK(AA363), (IFERROR(IF(AP363="","",IF(AP363&lt;=0.2,"Muy Baja",IF(AP363&lt;=0.4,"Baja",IF(AP363&lt;=0.6,"Media",IF(AP363&lt;=0.8,"Alta","Muy Alta"))))),""))," ")</f>
        <v>Media</v>
      </c>
      <c r="AR363" s="223">
        <f t="shared" si="329"/>
        <v>0.6</v>
      </c>
      <c r="AS363" s="225" t="str">
        <f t="shared" si="330"/>
        <v>Menor</v>
      </c>
      <c r="AT363" s="223">
        <f>IFERROR(IF(AI363="Impacto",(X363-(+X363*AL363)),IF(AI363="Probabilidad",X363,"")),"")</f>
        <v>0.4</v>
      </c>
      <c r="AU363" s="226" t="str">
        <f t="shared" si="331"/>
        <v>Moderado</v>
      </c>
      <c r="AV363" s="273"/>
      <c r="AW363" s="275" t="str">
        <f>IF(ISBLANK(AA363), " ", AA363)</f>
        <v xml:space="preserve"> </v>
      </c>
      <c r="AX363" s="274" t="str">
        <f t="shared" ref="AX363" si="349">IF(AND(AV363="Rara Vez",AW363="Insignificante"),("BAJA"),IF(AND(AV363="Rara Vez",AW363="Menor"),("BAJA"),IF(AND(AV363="Rara Vez",AW363="Moderado"),("MODERADA"),IF(AND(AV363="Rara Vez",AW363="Mayor"),("ALTA"),IF(AND(AV363="Improbable",AW363="Insignificante"),("BAJA"),IF(AND(AV363="Improbable",AW363="Menor"),("BAJA"),IF(AND(AV363="Improbable",AW363="Moderado"),("MODERADA"),IF(AND(AV363="Improbable",AW363="Mayor"),("ALTA"),IF(AND(AV363="Posible",AW363="Insignificante"),("BAJA"),IF(AND(AV363="Posible",AW363="Menor"),("MODERADA"),IF(AND(AV363="Posible",AW363="Moderado"),("ALTA"),IF(AND(AV363="Posible",AW363="Mayor"),("EXTREMA"),IF(AND(AV363="Probable",AW363="Insignificante"),("MODERADA"),IF(AND(AV363="Probable",AW363="Menor"),("ALTA"),IF(AND(AV363="Probable",AW363="Moderado"),("ALTA"),IF(AND(AV363="Probable",AW363="Mayor"),("EXTREMA"),IF(AND(AV363="Casi Seguro",AW363="Insignificante"),("ALTA"),IF(AND(AV363="Casi Seguro",AW363="Menor"),("ALTA"),IF(AND(AV363="Casi Seguro",AW363="Moderado"),("EXTREMA"),IF(AND(AV363="Casi Seguro",AW363="Mayor"),("EXTREMA"),IF(AW363="Catastrófico","EXTREMA","VALORAR")))))))))))))))))))))</f>
        <v>VALORAR</v>
      </c>
      <c r="AY363" s="261" t="s">
        <v>314</v>
      </c>
      <c r="AZ363" s="228"/>
      <c r="BA363" s="229"/>
      <c r="BB363" s="216"/>
      <c r="BC363" s="216"/>
      <c r="BD363" s="230"/>
      <c r="BE363" s="230"/>
      <c r="BF363" s="230"/>
      <c r="BG363" s="227"/>
      <c r="BH363" s="276"/>
      <c r="BI363" s="216"/>
      <c r="BJ363" s="216"/>
      <c r="BK363" s="216"/>
      <c r="BL363" s="216"/>
      <c r="BM363" s="216"/>
      <c r="BN363" s="216"/>
      <c r="BO363" s="216"/>
      <c r="BP363" s="216"/>
      <c r="BQ363" s="216"/>
      <c r="BR363" s="216"/>
      <c r="BS363" s="216"/>
      <c r="BT363" s="216"/>
      <c r="BU363" s="216"/>
      <c r="BV363" s="216"/>
      <c r="BW363" s="216"/>
      <c r="BX363" s="216"/>
      <c r="BY363" s="216"/>
      <c r="BZ363" s="216"/>
      <c r="CA363" s="216"/>
      <c r="CB363" s="216"/>
      <c r="CC363" s="216"/>
      <c r="CD363" s="216"/>
      <c r="CE363" s="216"/>
      <c r="CF363" s="216"/>
      <c r="CG363" s="216"/>
      <c r="CH363" s="216"/>
      <c r="CI363" s="216"/>
      <c r="CJ363" s="216"/>
      <c r="CK363" s="216"/>
      <c r="CL363" s="216"/>
    </row>
    <row r="364" spans="1:90" s="231" customFormat="1" ht="14.5" hidden="1" customHeight="1">
      <c r="A364" s="262"/>
      <c r="B364" s="300"/>
      <c r="C364" s="278"/>
      <c r="D364" s="278"/>
      <c r="E364" s="278"/>
      <c r="F364" s="278"/>
      <c r="G364" s="279"/>
      <c r="H364" s="276"/>
      <c r="I364" s="276"/>
      <c r="J364" s="276"/>
      <c r="K364" s="276"/>
      <c r="L364" s="276"/>
      <c r="M364" s="281"/>
      <c r="N364" s="276"/>
      <c r="O364" s="266"/>
      <c r="P364" s="266"/>
      <c r="Q364" s="266"/>
      <c r="R364" s="266"/>
      <c r="S364" s="267"/>
      <c r="T364" s="268"/>
      <c r="U364" s="269"/>
      <c r="V364" s="270"/>
      <c r="W364" s="271"/>
      <c r="X364" s="268"/>
      <c r="Y364" s="272"/>
      <c r="Z364" s="273"/>
      <c r="AA364" s="273"/>
      <c r="AB364" s="274"/>
      <c r="AC364" s="217">
        <v>2</v>
      </c>
      <c r="AD364" s="218"/>
      <c r="AE364" s="219"/>
      <c r="AF364" s="219"/>
      <c r="AG364" s="219"/>
      <c r="AH364" s="219"/>
      <c r="AI364" s="220" t="str">
        <f t="shared" si="327"/>
        <v/>
      </c>
      <c r="AJ364" s="221"/>
      <c r="AK364" s="221"/>
      <c r="AL364" s="222" t="str">
        <f t="shared" si="328"/>
        <v/>
      </c>
      <c r="AM364" s="221"/>
      <c r="AN364" s="221"/>
      <c r="AO364" s="221"/>
      <c r="AP364" s="223" t="str">
        <f>IF(ISBLANK(AA363),(IFERROR(IF(AND(AI363="Probabilidad",AI364="Probabilidad"),(AR363-(+AR363*AL364)),IF(AI364="Probabilidad",(T363-(+T363*AL364)),IF(AI364="Impacto",AR363,""))),""))," ")</f>
        <v/>
      </c>
      <c r="AQ364" s="224" t="str">
        <f>IF(ISBLANK(AA363),(IFERROR(IF(AP364="","",IF(AP364&lt;=0.2,"Muy Baja",IF(AP364&lt;=0.4,"Baja",IF(AP364&lt;=0.6,"Media",IF(AP364&lt;=0.8,"Alta","Muy Alta"))))),""))," ")</f>
        <v/>
      </c>
      <c r="AR364" s="223" t="str">
        <f t="shared" si="329"/>
        <v/>
      </c>
      <c r="AS364" s="225" t="str">
        <f t="shared" si="330"/>
        <v/>
      </c>
      <c r="AT364" s="223" t="str">
        <f>IFERROR(IF(AND(AI363="Impacto",AI364="Impacto"),(AT363-(+AT363*AL364)),IF(AI364="Impacto",(X363-(+X363*AL364)),IF(AI364="Probabilidad",AT363,""))),"")</f>
        <v/>
      </c>
      <c r="AU364" s="226" t="str">
        <f t="shared" si="331"/>
        <v/>
      </c>
      <c r="AV364" s="273"/>
      <c r="AW364" s="275"/>
      <c r="AX364" s="274"/>
      <c r="AY364" s="261"/>
      <c r="AZ364" s="228"/>
      <c r="BA364" s="229"/>
      <c r="BB364" s="216"/>
      <c r="BC364" s="216"/>
      <c r="BD364" s="230"/>
      <c r="BE364" s="230"/>
      <c r="BF364" s="230"/>
      <c r="BG364" s="227"/>
      <c r="BH364" s="276"/>
      <c r="BI364" s="216"/>
      <c r="BJ364" s="216"/>
      <c r="BK364" s="216"/>
      <c r="BL364" s="216"/>
      <c r="BM364" s="216"/>
      <c r="BN364" s="216"/>
      <c r="BO364" s="216"/>
      <c r="BP364" s="216"/>
      <c r="BQ364" s="216"/>
      <c r="BR364" s="216"/>
      <c r="BS364" s="216"/>
      <c r="BT364" s="216"/>
      <c r="BU364" s="216"/>
      <c r="BV364" s="216"/>
      <c r="BW364" s="216"/>
      <c r="BX364" s="216"/>
      <c r="BY364" s="216"/>
      <c r="BZ364" s="216"/>
      <c r="CA364" s="216"/>
      <c r="CB364" s="216"/>
      <c r="CC364" s="216"/>
      <c r="CD364" s="216"/>
      <c r="CE364" s="216"/>
      <c r="CF364" s="216"/>
      <c r="CG364" s="216"/>
      <c r="CH364" s="216"/>
      <c r="CI364" s="216"/>
      <c r="CJ364" s="216"/>
      <c r="CK364" s="216"/>
      <c r="CL364" s="216"/>
    </row>
    <row r="365" spans="1:90" s="231" customFormat="1" ht="14.5" hidden="1" customHeight="1">
      <c r="A365" s="262"/>
      <c r="B365" s="300"/>
      <c r="C365" s="278"/>
      <c r="D365" s="278"/>
      <c r="E365" s="278"/>
      <c r="F365" s="278"/>
      <c r="G365" s="279"/>
      <c r="H365" s="276"/>
      <c r="I365" s="276"/>
      <c r="J365" s="276"/>
      <c r="K365" s="276"/>
      <c r="L365" s="276"/>
      <c r="M365" s="281"/>
      <c r="N365" s="276"/>
      <c r="O365" s="266"/>
      <c r="P365" s="266"/>
      <c r="Q365" s="266"/>
      <c r="R365" s="266"/>
      <c r="S365" s="267"/>
      <c r="T365" s="268"/>
      <c r="U365" s="269"/>
      <c r="V365" s="270"/>
      <c r="W365" s="271"/>
      <c r="X365" s="268"/>
      <c r="Y365" s="272"/>
      <c r="Z365" s="273"/>
      <c r="AA365" s="273"/>
      <c r="AB365" s="274"/>
      <c r="AC365" s="217">
        <v>3</v>
      </c>
      <c r="AD365" s="218"/>
      <c r="AE365" s="219"/>
      <c r="AF365" s="219"/>
      <c r="AG365" s="219"/>
      <c r="AH365" s="219"/>
      <c r="AI365" s="220" t="str">
        <f t="shared" si="327"/>
        <v/>
      </c>
      <c r="AJ365" s="221"/>
      <c r="AK365" s="221"/>
      <c r="AL365" s="222" t="str">
        <f t="shared" si="328"/>
        <v/>
      </c>
      <c r="AM365" s="221"/>
      <c r="AN365" s="221"/>
      <c r="AO365" s="221"/>
      <c r="AP365" s="223" t="str">
        <f>IF(ISBLANK(AA363),(IFERROR(IF(AND(AI364="Probabilidad",AI365="Probabilidad"),(AR364-(+AR364*AL365)),IF(AND(AI364="Impacto",AI365="Probabilidad"),(AR363-(+AR363*AL365)),IF(AI365="Impacto",AR364,""))),""))," ")</f>
        <v/>
      </c>
      <c r="AQ365" s="224" t="str">
        <f>IF(ISBLANK(AA363),(IFERROR(IF(AP365="","",IF(AP365&lt;=0.2,"Muy Baja",IF(AP365&lt;=0.4,"Baja",IF(AP365&lt;=0.6,"Media",IF(AP365&lt;=0.8,"Alta","Muy Alta"))))),""))," ")</f>
        <v/>
      </c>
      <c r="AR365" s="223" t="str">
        <f t="shared" si="329"/>
        <v/>
      </c>
      <c r="AS365" s="225" t="str">
        <f t="shared" si="330"/>
        <v/>
      </c>
      <c r="AT365" s="223" t="str">
        <f>IFERROR(IF(AND(AI364="Impacto",AI365="Impacto"),(AT364-(+AT364*AL365)),IF(AND(AI364="Probabilidad",AI365="Impacto"),(AT363-(+AT363*AL365)),IF(AI365="Probabilidad",AT364,""))),"")</f>
        <v/>
      </c>
      <c r="AU365" s="226" t="str">
        <f t="shared" si="331"/>
        <v/>
      </c>
      <c r="AV365" s="273"/>
      <c r="AW365" s="275"/>
      <c r="AX365" s="274"/>
      <c r="AY365" s="261"/>
      <c r="AZ365" s="228"/>
      <c r="BA365" s="229"/>
      <c r="BB365" s="216"/>
      <c r="BC365" s="216"/>
      <c r="BD365" s="230"/>
      <c r="BE365" s="230"/>
      <c r="BF365" s="230"/>
      <c r="BG365" s="227"/>
      <c r="BH365" s="276"/>
      <c r="BI365" s="216"/>
      <c r="BJ365" s="216"/>
      <c r="BK365" s="216"/>
      <c r="BL365" s="216"/>
      <c r="BM365" s="216"/>
      <c r="BN365" s="216"/>
      <c r="BO365" s="216"/>
      <c r="BP365" s="216"/>
      <c r="BQ365" s="216"/>
      <c r="BR365" s="216"/>
      <c r="BS365" s="216"/>
      <c r="BT365" s="216"/>
      <c r="BU365" s="216"/>
      <c r="BV365" s="216"/>
      <c r="BW365" s="216"/>
      <c r="BX365" s="216"/>
      <c r="BY365" s="216"/>
      <c r="BZ365" s="216"/>
      <c r="CA365" s="216"/>
      <c r="CB365" s="216"/>
      <c r="CC365" s="216"/>
      <c r="CD365" s="216"/>
      <c r="CE365" s="216"/>
      <c r="CF365" s="216"/>
      <c r="CG365" s="216"/>
      <c r="CH365" s="216"/>
      <c r="CI365" s="216"/>
      <c r="CJ365" s="216"/>
      <c r="CK365" s="216"/>
      <c r="CL365" s="216"/>
    </row>
    <row r="366" spans="1:90" s="231" customFormat="1" ht="14.5" hidden="1" customHeight="1">
      <c r="A366" s="262"/>
      <c r="B366" s="300"/>
      <c r="C366" s="278"/>
      <c r="D366" s="278"/>
      <c r="E366" s="278"/>
      <c r="F366" s="278"/>
      <c r="G366" s="279"/>
      <c r="H366" s="276"/>
      <c r="I366" s="276"/>
      <c r="J366" s="276"/>
      <c r="K366" s="276"/>
      <c r="L366" s="276"/>
      <c r="M366" s="281"/>
      <c r="N366" s="276"/>
      <c r="O366" s="266"/>
      <c r="P366" s="266"/>
      <c r="Q366" s="266"/>
      <c r="R366" s="266"/>
      <c r="S366" s="267"/>
      <c r="T366" s="268"/>
      <c r="U366" s="269"/>
      <c r="V366" s="270"/>
      <c r="W366" s="271"/>
      <c r="X366" s="268"/>
      <c r="Y366" s="272"/>
      <c r="Z366" s="273"/>
      <c r="AA366" s="273"/>
      <c r="AB366" s="274"/>
      <c r="AC366" s="217">
        <v>4</v>
      </c>
      <c r="AD366" s="218"/>
      <c r="AE366" s="219"/>
      <c r="AF366" s="219"/>
      <c r="AG366" s="219"/>
      <c r="AH366" s="219"/>
      <c r="AI366" s="220" t="str">
        <f t="shared" si="327"/>
        <v/>
      </c>
      <c r="AJ366" s="221"/>
      <c r="AK366" s="221"/>
      <c r="AL366" s="222" t="str">
        <f t="shared" si="328"/>
        <v/>
      </c>
      <c r="AM366" s="221"/>
      <c r="AN366" s="221"/>
      <c r="AO366" s="221"/>
      <c r="AP366" s="223" t="str">
        <f>IF(ISBLANK(AA363),(IFERROR(IF(AND(AI365="Probabilidad",AI366="Probabilidad"),(AR365-(+AR365*AL366)),IF(AND(AI365="Impacto",AI366="Probabilidad"),(AR364-(+AR364*AL366)),IF(AI366="Impacto",AR365,""))),""))," ")</f>
        <v/>
      </c>
      <c r="AQ366" s="224" t="str">
        <f>IF(ISBLANK(AA363),(IFERROR(IF(AP366="","",IF(AP366&lt;=0.2,"Muy Baja",IF(AP366&lt;=0.4,"Baja",IF(AP366&lt;=0.6,"Media",IF(AP366&lt;=0.8,"Alta","Muy Alta"))))),""))," ")</f>
        <v/>
      </c>
      <c r="AR366" s="223" t="str">
        <f t="shared" si="329"/>
        <v/>
      </c>
      <c r="AS366" s="225" t="str">
        <f t="shared" si="330"/>
        <v/>
      </c>
      <c r="AT366" s="223" t="str">
        <f>IFERROR(IF(AND(AI365="Impacto",AI366="Impacto"),(AT365-(+AT365*AL366)),IF(AND(AI365="Probabilidad",AI366="Impacto"),(AT364-(+AT364*AL366)),IF(AI366="Probabilidad",AT365,""))),"")</f>
        <v/>
      </c>
      <c r="AU366" s="226" t="str">
        <f t="shared" si="331"/>
        <v/>
      </c>
      <c r="AV366" s="273"/>
      <c r="AW366" s="275"/>
      <c r="AX366" s="274"/>
      <c r="AY366" s="261"/>
      <c r="AZ366" s="228"/>
      <c r="BA366" s="229"/>
      <c r="BB366" s="216"/>
      <c r="BC366" s="216"/>
      <c r="BD366" s="230"/>
      <c r="BE366" s="230"/>
      <c r="BF366" s="230"/>
      <c r="BG366" s="227"/>
      <c r="BH366" s="276"/>
      <c r="BI366" s="216"/>
      <c r="BJ366" s="216"/>
      <c r="BK366" s="216"/>
      <c r="BL366" s="216"/>
      <c r="BM366" s="216"/>
      <c r="BN366" s="216"/>
      <c r="BO366" s="216"/>
      <c r="BP366" s="216"/>
      <c r="BQ366" s="216"/>
      <c r="BR366" s="216"/>
      <c r="BS366" s="216"/>
      <c r="BT366" s="216"/>
      <c r="BU366" s="216"/>
      <c r="BV366" s="216"/>
      <c r="BW366" s="216"/>
      <c r="BX366" s="216"/>
      <c r="BY366" s="216"/>
      <c r="BZ366" s="216"/>
      <c r="CA366" s="216"/>
      <c r="CB366" s="216"/>
      <c r="CC366" s="216"/>
      <c r="CD366" s="216"/>
      <c r="CE366" s="216"/>
      <c r="CF366" s="216"/>
      <c r="CG366" s="216"/>
      <c r="CH366" s="216"/>
      <c r="CI366" s="216"/>
      <c r="CJ366" s="216"/>
      <c r="CK366" s="216"/>
      <c r="CL366" s="216"/>
    </row>
    <row r="367" spans="1:90" s="231" customFormat="1" ht="14.5" hidden="1" customHeight="1">
      <c r="A367" s="262"/>
      <c r="B367" s="300"/>
      <c r="C367" s="278"/>
      <c r="D367" s="278"/>
      <c r="E367" s="278"/>
      <c r="F367" s="278"/>
      <c r="G367" s="279"/>
      <c r="H367" s="276"/>
      <c r="I367" s="276"/>
      <c r="J367" s="276"/>
      <c r="K367" s="276"/>
      <c r="L367" s="276"/>
      <c r="M367" s="281"/>
      <c r="N367" s="276"/>
      <c r="O367" s="266"/>
      <c r="P367" s="266"/>
      <c r="Q367" s="266"/>
      <c r="R367" s="266"/>
      <c r="S367" s="267"/>
      <c r="T367" s="268"/>
      <c r="U367" s="269"/>
      <c r="V367" s="270"/>
      <c r="W367" s="271"/>
      <c r="X367" s="268"/>
      <c r="Y367" s="272"/>
      <c r="Z367" s="273"/>
      <c r="AA367" s="273"/>
      <c r="AB367" s="274"/>
      <c r="AC367" s="217">
        <v>5</v>
      </c>
      <c r="AD367" s="218"/>
      <c r="AE367" s="219"/>
      <c r="AF367" s="219"/>
      <c r="AG367" s="219"/>
      <c r="AH367" s="219"/>
      <c r="AI367" s="220" t="str">
        <f t="shared" si="327"/>
        <v/>
      </c>
      <c r="AJ367" s="221"/>
      <c r="AK367" s="221"/>
      <c r="AL367" s="222" t="str">
        <f t="shared" si="328"/>
        <v/>
      </c>
      <c r="AM367" s="221"/>
      <c r="AN367" s="221"/>
      <c r="AO367" s="221"/>
      <c r="AP367" s="223" t="str">
        <f>IF(ISBLANK(AA363),(IFERROR(IF(AND(AI366="Probabilidad",AI367="Probabilidad"),(AR366-(+AR366*AL367)),IF(AND(AI366="Impacto",AI367="Probabilidad"),(AR365-(+AR365*AL367)),IF(AI367="Impacto",AR366,""))),""))," ")</f>
        <v/>
      </c>
      <c r="AQ367" s="224" t="str">
        <f>IF(ISBLANK(AA363),(IFERROR(IF(AP367="","",IF(AP367&lt;=0.2,"Muy Baja",IF(AP367&lt;=0.4,"Baja",IF(AP367&lt;=0.6,"Media",IF(AP367&lt;=0.8,"Alta","Muy Alta"))))),""))," ")</f>
        <v/>
      </c>
      <c r="AR367" s="223" t="str">
        <f t="shared" si="329"/>
        <v/>
      </c>
      <c r="AS367" s="225" t="str">
        <f t="shared" si="330"/>
        <v/>
      </c>
      <c r="AT367" s="223" t="str">
        <f>IFERROR(IF(AND(AI366="Impacto",AI367="Impacto"),(AT366-(+AT366*AL367)),IF(AND(AI366="Probabilidad",AI367="Impacto"),(AT365-(+AT365*AL367)),IF(AI367="Probabilidad",AT366,""))),"")</f>
        <v/>
      </c>
      <c r="AU367" s="226" t="str">
        <f t="shared" si="331"/>
        <v/>
      </c>
      <c r="AV367" s="273"/>
      <c r="AW367" s="275"/>
      <c r="AX367" s="274"/>
      <c r="AY367" s="261"/>
      <c r="AZ367" s="228"/>
      <c r="BA367" s="229"/>
      <c r="BB367" s="216"/>
      <c r="BC367" s="216"/>
      <c r="BD367" s="230"/>
      <c r="BE367" s="230"/>
      <c r="BF367" s="230"/>
      <c r="BG367" s="227"/>
      <c r="BH367" s="276"/>
      <c r="BI367" s="216"/>
      <c r="BJ367" s="216"/>
      <c r="BK367" s="216"/>
      <c r="BL367" s="216"/>
      <c r="BM367" s="216"/>
      <c r="BN367" s="216"/>
      <c r="BO367" s="216"/>
      <c r="BP367" s="216"/>
      <c r="BQ367" s="216"/>
      <c r="BR367" s="216"/>
      <c r="BS367" s="216"/>
      <c r="BT367" s="216"/>
      <c r="BU367" s="216"/>
      <c r="BV367" s="216"/>
      <c r="BW367" s="216"/>
      <c r="BX367" s="216"/>
      <c r="BY367" s="216"/>
      <c r="BZ367" s="216"/>
      <c r="CA367" s="216"/>
      <c r="CB367" s="216"/>
      <c r="CC367" s="216"/>
      <c r="CD367" s="216"/>
      <c r="CE367" s="216"/>
      <c r="CF367" s="216"/>
      <c r="CG367" s="216"/>
      <c r="CH367" s="216"/>
      <c r="CI367" s="216"/>
      <c r="CJ367" s="216"/>
      <c r="CK367" s="216"/>
      <c r="CL367" s="216"/>
    </row>
    <row r="368" spans="1:90" s="231" customFormat="1" ht="14.5" hidden="1" customHeight="1">
      <c r="A368" s="262"/>
      <c r="B368" s="300"/>
      <c r="C368" s="278"/>
      <c r="D368" s="278"/>
      <c r="E368" s="278"/>
      <c r="F368" s="278"/>
      <c r="G368" s="279"/>
      <c r="H368" s="276"/>
      <c r="I368" s="276"/>
      <c r="J368" s="276"/>
      <c r="K368" s="276"/>
      <c r="L368" s="276"/>
      <c r="M368" s="282"/>
      <c r="N368" s="276"/>
      <c r="O368" s="266"/>
      <c r="P368" s="266"/>
      <c r="Q368" s="266"/>
      <c r="R368" s="266"/>
      <c r="S368" s="267"/>
      <c r="T368" s="268"/>
      <c r="U368" s="269"/>
      <c r="V368" s="270"/>
      <c r="W368" s="271"/>
      <c r="X368" s="268"/>
      <c r="Y368" s="272"/>
      <c r="Z368" s="273"/>
      <c r="AA368" s="273"/>
      <c r="AB368" s="274"/>
      <c r="AC368" s="217">
        <v>6</v>
      </c>
      <c r="AD368" s="218"/>
      <c r="AE368" s="219"/>
      <c r="AF368" s="219"/>
      <c r="AG368" s="219"/>
      <c r="AH368" s="219"/>
      <c r="AI368" s="220" t="str">
        <f t="shared" si="327"/>
        <v/>
      </c>
      <c r="AJ368" s="221"/>
      <c r="AK368" s="221"/>
      <c r="AL368" s="222" t="str">
        <f t="shared" si="328"/>
        <v/>
      </c>
      <c r="AM368" s="221"/>
      <c r="AN368" s="221"/>
      <c r="AO368" s="221"/>
      <c r="AP368" s="223" t="str">
        <f>IF(ISBLANK(AA363),(IFERROR(IF(AND(AI366="Probabilidad",AI368="Probabilidad"),(AR366-(+AR366*AL368)),IF(AND(AI366="Impacto",AI368="Probabilidad"),(AR365-(+AR365*AL368)),IF(AI368="Impacto",AR366,""))),""))," ")</f>
        <v/>
      </c>
      <c r="AQ368" s="224" t="str">
        <f>IF(ISBLANK(AA363),(IFERROR(IF(AP368="","",IF(AP368&lt;=0.2,"Muy Baja",IF(AP368&lt;=0.4,"Baja",IF(AP368&lt;=0.6,"Media",IF(AP368&lt;=0.8,"Alta","Muy Alta"))))),"")), " ")</f>
        <v/>
      </c>
      <c r="AR368" s="223" t="str">
        <f t="shared" si="329"/>
        <v/>
      </c>
      <c r="AS368" s="225" t="str">
        <f t="shared" si="330"/>
        <v/>
      </c>
      <c r="AT368" s="223" t="str">
        <f>IFERROR(IF(AND(AI367="Impacto",AI368="Impacto"),(AT366-(+AT367*AL368)),IF(AND(AI366="Probabilidad",AI368="Impacto"),(AT365-(+AT365*AL368)),IF(AI368="Probabilidad",AT366,""))),"")</f>
        <v/>
      </c>
      <c r="AU368" s="226" t="str">
        <f t="shared" si="331"/>
        <v/>
      </c>
      <c r="AV368" s="273"/>
      <c r="AW368" s="275"/>
      <c r="AX368" s="274"/>
      <c r="AY368" s="261"/>
      <c r="AZ368" s="228"/>
      <c r="BA368" s="229"/>
      <c r="BB368" s="216"/>
      <c r="BC368" s="216"/>
      <c r="BD368" s="230"/>
      <c r="BE368" s="230"/>
      <c r="BF368" s="230"/>
      <c r="BG368" s="227"/>
      <c r="BH368" s="276"/>
      <c r="BI368" s="216"/>
      <c r="BJ368" s="216"/>
      <c r="BK368" s="216"/>
      <c r="BL368" s="216"/>
      <c r="BM368" s="216"/>
      <c r="BN368" s="216"/>
      <c r="BO368" s="216"/>
      <c r="BP368" s="216"/>
      <c r="BQ368" s="216"/>
      <c r="BR368" s="216"/>
      <c r="BS368" s="216"/>
      <c r="BT368" s="216"/>
      <c r="BU368" s="216"/>
      <c r="BV368" s="216"/>
      <c r="BW368" s="216"/>
      <c r="BX368" s="216"/>
      <c r="BY368" s="216"/>
      <c r="BZ368" s="216"/>
      <c r="CA368" s="216"/>
      <c r="CB368" s="216"/>
      <c r="CC368" s="216"/>
      <c r="CD368" s="216"/>
      <c r="CE368" s="216"/>
      <c r="CF368" s="216"/>
      <c r="CG368" s="216"/>
      <c r="CH368" s="216"/>
      <c r="CI368" s="216"/>
      <c r="CJ368" s="216"/>
      <c r="CK368" s="216"/>
      <c r="CL368" s="216"/>
    </row>
    <row r="369" spans="1:90" s="231" customFormat="1" ht="77" hidden="1" customHeight="1">
      <c r="A369" s="262">
        <v>61</v>
      </c>
      <c r="B369" s="300" t="s">
        <v>1080</v>
      </c>
      <c r="C369" s="278" t="s">
        <v>1081</v>
      </c>
      <c r="D369" s="278"/>
      <c r="E369" s="278"/>
      <c r="F369" s="278" t="s">
        <v>1485</v>
      </c>
      <c r="G369" s="279" t="str">
        <f t="shared" ref="G369:G429" si="350">+K369</f>
        <v>Posibilidad de afectación Económica y Reputacional por No recepción oportuna de las respectivas solicitudes de comisiones en la plataforma de la INTRANET. debido a la insuficiente gestión oportuna de los viáticos, gastos de viaje o desplazamiento a los servidores públicos y/o contratistas de la entidad</v>
      </c>
      <c r="H369" s="276" t="s">
        <v>1097</v>
      </c>
      <c r="I369" s="276" t="s">
        <v>1398</v>
      </c>
      <c r="J369" s="276" t="s">
        <v>1399</v>
      </c>
      <c r="K369" s="276" t="str">
        <f t="shared" ref="K369" si="351">CONCATENATE("Posibilidad de afectación"," ",H369," por ",I369," ",J369)</f>
        <v>Posibilidad de afectación Económica y Reputacional por No recepción oportuna de las respectivas solicitudes de comisiones en la plataforma de la INTRANET. debido a la insuficiente gestión oportuna de los viáticos, gastos de viaje o desplazamiento a los servidores públicos y/o contratistas de la entidad</v>
      </c>
      <c r="L369" s="276" t="s">
        <v>1408</v>
      </c>
      <c r="M369" s="280" t="s">
        <v>809</v>
      </c>
      <c r="N369" s="276">
        <v>14000</v>
      </c>
      <c r="O369" s="266"/>
      <c r="P369" s="266"/>
      <c r="Q369" s="266"/>
      <c r="R369" s="266"/>
      <c r="S369" s="267" t="str">
        <f t="shared" ref="S369" si="352">IF(ISBLANK(Z369),(IF(N369&lt;=0,"",IF(N369&lt;=2,"Muy Baja",IF(N369&lt;=24,"Baja",IF(N369&lt;=500,"Media",IF(N369&lt;=5000,"Alta","Muy Alta"))))))," ")</f>
        <v>Muy Alta</v>
      </c>
      <c r="T369" s="268">
        <f t="shared" ref="T369" si="353">IF(ISBLANK(Z369),(IF(S369="","",IF(S369="Muy Baja",20%,IF(S369="Baja",40%,IF(S369="Media",60%,IF(S369="Alta",80%,IF(S369="Muy Alta",100%,0)))))))," ")</f>
        <v>1</v>
      </c>
      <c r="U369" s="269" t="s">
        <v>286</v>
      </c>
      <c r="V369" s="270" t="str">
        <f>IF(U369&gt;0,IF(NOT(ISERROR(MATCH(U369,'Listados Datos'!$N$3:$N$4,0))),'Listados Datos'!$N$6&amp;"Por favor no seleccionar este criterios de impacto (Afectación Económica o presupuestal y/o Pérdida Reputacional)",'Listados Datos'!$N$7),"")</f>
        <v>✔</v>
      </c>
      <c r="W369" s="271" t="str">
        <f>IF(OR(U369='Listados Datos'!$R$3,U369='Listados Datos'!$S$3),"Leve",IF(OR(U369='Listados Datos'!$R$4,U369='Listados Datos'!$S$4),"Menor",IF(OR(U369='Listados Datos'!$R$5,U369='Listados Datos'!$S$5),"Moderado",IF(OR(U369='Listados Datos'!$R$6,U369='Listados Datos'!$S$6),"Mayor",IF(OR(U369='Listados Datos'!$R$7,U369='Listados Datos'!$S$7),"Catastrófico","")))))</f>
        <v>Moderado</v>
      </c>
      <c r="X369" s="268">
        <f>IF(W369="","",IF(W369="Leve",20%,IF(W369="Menor",40%,IF(W369="Moderado",60%,IF(W369="Mayor",80%,IF(W369="Catastrófico",100%,0))))))</f>
        <v>0.6</v>
      </c>
      <c r="Y369" s="272" t="str">
        <f>IF(OR(AND(S369="Muy Baja",W369="Leve"),AND(S369="Muy Baja",W369="Menor"),AND(S369="Baja",W369="Leve")),"Bajo",IF(OR(AND(S369="Muy baja",W369="Moderado"),AND(S369="Baja",W369="Menor"),AND(S369="Baja",W369="Moderado"),AND(S369="Media",W369="Leve"),AND(S369="Media",W369="Menor"),AND(S369="Media",W369="Moderado"),AND(S369="Alta",W369="Leve"),AND(S369="Alta",W369="Menor")),"Moderado",IF(OR(AND(S369="Muy Baja",W369="Mayor"),AND(S369="Baja",W369="Mayor"),AND(S369="Media",W369="Mayor"),AND(S369="Alta",W369="Moderado"),AND(S369="Alta",W369="Mayor"),AND(S369="Muy Alta",W369="Leve"),AND(S369="Muy Alta",W369="Menor"),AND(S369="Muy Alta",W369="Moderado"),AND(S369="Muy Alta",W369="Mayor")),"Alto",IF(OR(AND(S369="Muy Baja",W369="Catastrófico"),AND(S369="Baja",W369="Catastrófico"),AND(S369="Media",W369="Catastrófico"),AND(S369="Alta",W369="Catastrófico"),AND(S369="Muy Alta",W369="Catastrófico")),"Extremo",""))))</f>
        <v>Alto</v>
      </c>
      <c r="Z369" s="273"/>
      <c r="AA369" s="273"/>
      <c r="AB369" s="274" t="str">
        <f t="shared" ref="AB369" si="354">IF(AND(Z369="Rara Vez",AA369="Insignificante"),("BAJA"),IF(AND(Z369="Rara Vez",AA369="Menor"),("BAJA"),IF(AND(Z369="Rara Vez",AA369="Moderado"),("MODERADA"),IF(AND(Z369="Rara Vez",AA369="Mayor"),("ALTA"),IF(AND(Z369="Improbable",AA369="Insignificante"),("BAJA"),IF(AND(Z369="Improbable",AA369="Menor"),("BAJA"),IF(AND(Z369="Improbable",AA369="Moderado"),("MODERADA"),IF(AND(Z369="Improbable",AA369="Mayor"),("ALTA"),IF(AND(Z369="Posible",AA369="Insignificante"),("BAJA"),IF(AND(Z369="Posible",AA369="Menor"),("MODERADA"),IF(AND(Z369="Posible",AA369="Moderado"),("ALTA"),IF(AND(Z369="Posible",AA369="Mayor"),("EXTREMA"),IF(AND(Z369="Probable",AA369="Insignificante"),("MODERADA"),IF(AND(Z369="Probable",AA369="Menor"),("ALTA"),IF(AND(Z369="Probable",AA369="Moderado"),("ALTA"),IF(AND(Z369="Probable",AA369="Mayor"),("EXTREMA"),IF(AND(Z369="Casi Seguro",AA369="Insignificante"),("ALTA"),IF(AND(Z369="Casi Seguro",AA369="Menor"),("ALTA"),IF(AND(Z369="Casi Seguro",AA369="Moderado"),("EXTREMA"),IF(AND(Z369="Casi Seguro",AA369="Mayor"),("EXTREMA"),IF(AA369="Catastrófico","EXTREMA","VALORAR")))))))))))))))))))))</f>
        <v>VALORAR</v>
      </c>
      <c r="AC369" s="217">
        <v>1</v>
      </c>
      <c r="AD369" s="218"/>
      <c r="AE369" s="219" t="s">
        <v>1420</v>
      </c>
      <c r="AF369" s="219" t="s">
        <v>1170</v>
      </c>
      <c r="AG369" s="219" t="s">
        <v>936</v>
      </c>
      <c r="AH369" s="219"/>
      <c r="AI369" s="220" t="str">
        <f t="shared" si="327"/>
        <v>Probabilidad</v>
      </c>
      <c r="AJ369" s="221" t="s">
        <v>292</v>
      </c>
      <c r="AK369" s="221" t="s">
        <v>297</v>
      </c>
      <c r="AL369" s="222" t="str">
        <f t="shared" si="328"/>
        <v>40%</v>
      </c>
      <c r="AM369" s="221" t="s">
        <v>301</v>
      </c>
      <c r="AN369" s="221" t="s">
        <v>305</v>
      </c>
      <c r="AO369" s="221" t="s">
        <v>308</v>
      </c>
      <c r="AP369" s="223">
        <f>IF(ISBLANK(AA369),(IFERROR(IF(AI369="Probabilidad",(T369-(+T369*AL369)),IF(AI369="Impacto",T369,"")),""))," ")</f>
        <v>0.6</v>
      </c>
      <c r="AQ369" s="224" t="str">
        <f>IF(ISBLANK(AA369), (IFERROR(IF(AP369="","",IF(AP369&lt;=0.2,"Muy Baja",IF(AP369&lt;=0.4,"Baja",IF(AP369&lt;=0.6,"Media",IF(AP369&lt;=0.8,"Alta","Muy Alta"))))),""))," ")</f>
        <v>Media</v>
      </c>
      <c r="AR369" s="223">
        <f t="shared" si="329"/>
        <v>0.6</v>
      </c>
      <c r="AS369" s="225" t="str">
        <f t="shared" si="330"/>
        <v>Moderado</v>
      </c>
      <c r="AT369" s="223">
        <f>IFERROR(IF(AI369="Impacto",(X369-(+X369*AL369)),IF(AI369="Probabilidad",X369,"")),"")</f>
        <v>0.6</v>
      </c>
      <c r="AU369" s="226" t="str">
        <f t="shared" si="331"/>
        <v>Moderado</v>
      </c>
      <c r="AV369" s="273"/>
      <c r="AW369" s="275" t="str">
        <f>IF(ISBLANK(AA369), " ", AA369)</f>
        <v xml:space="preserve"> </v>
      </c>
      <c r="AX369" s="274" t="str">
        <f t="shared" ref="AX369" si="355">IF(AND(AV369="Rara Vez",AW369="Insignificante"),("BAJA"),IF(AND(AV369="Rara Vez",AW369="Menor"),("BAJA"),IF(AND(AV369="Rara Vez",AW369="Moderado"),("MODERADA"),IF(AND(AV369="Rara Vez",AW369="Mayor"),("ALTA"),IF(AND(AV369="Improbable",AW369="Insignificante"),("BAJA"),IF(AND(AV369="Improbable",AW369="Menor"),("BAJA"),IF(AND(AV369="Improbable",AW369="Moderado"),("MODERADA"),IF(AND(AV369="Improbable",AW369="Mayor"),("ALTA"),IF(AND(AV369="Posible",AW369="Insignificante"),("BAJA"),IF(AND(AV369="Posible",AW369="Menor"),("MODERADA"),IF(AND(AV369="Posible",AW369="Moderado"),("ALTA"),IF(AND(AV369="Posible",AW369="Mayor"),("EXTREMA"),IF(AND(AV369="Probable",AW369="Insignificante"),("MODERADA"),IF(AND(AV369="Probable",AW369="Menor"),("ALTA"),IF(AND(AV369="Probable",AW369="Moderado"),("ALTA"),IF(AND(AV369="Probable",AW369="Mayor"),("EXTREMA"),IF(AND(AV369="Casi Seguro",AW369="Insignificante"),("ALTA"),IF(AND(AV369="Casi Seguro",AW369="Menor"),("ALTA"),IF(AND(AV369="Casi Seguro",AW369="Moderado"),("EXTREMA"),IF(AND(AV369="Casi Seguro",AW369="Mayor"),("EXTREMA"),IF(AW369="Catastrófico","EXTREMA","VALORAR")))))))))))))))))))))</f>
        <v>VALORAR</v>
      </c>
      <c r="AY369" s="261" t="s">
        <v>314</v>
      </c>
      <c r="AZ369" s="228"/>
      <c r="BA369" s="229"/>
      <c r="BB369" s="216"/>
      <c r="BC369" s="216"/>
      <c r="BD369" s="230"/>
      <c r="BE369" s="230"/>
      <c r="BF369" s="230"/>
      <c r="BG369" s="227"/>
      <c r="BH369" s="276"/>
      <c r="BI369" s="216"/>
      <c r="BJ369" s="216"/>
      <c r="BK369" s="216"/>
      <c r="BL369" s="216"/>
      <c r="BM369" s="216"/>
      <c r="BN369" s="216"/>
      <c r="BO369" s="216"/>
      <c r="BP369" s="216"/>
      <c r="BQ369" s="216"/>
      <c r="BR369" s="216"/>
      <c r="BS369" s="216"/>
      <c r="BT369" s="216"/>
      <c r="BU369" s="216"/>
      <c r="BV369" s="216"/>
      <c r="BW369" s="216"/>
      <c r="BX369" s="216"/>
      <c r="BY369" s="216"/>
      <c r="BZ369" s="216"/>
      <c r="CA369" s="216"/>
      <c r="CB369" s="216"/>
      <c r="CC369" s="216"/>
      <c r="CD369" s="216"/>
      <c r="CE369" s="216"/>
      <c r="CF369" s="216"/>
      <c r="CG369" s="216"/>
      <c r="CH369" s="216"/>
      <c r="CI369" s="216"/>
      <c r="CJ369" s="216"/>
      <c r="CK369" s="216"/>
      <c r="CL369" s="216"/>
    </row>
    <row r="370" spans="1:90" s="231" customFormat="1" ht="14.5" hidden="1" customHeight="1">
      <c r="A370" s="262"/>
      <c r="B370" s="300"/>
      <c r="C370" s="278"/>
      <c r="D370" s="278"/>
      <c r="E370" s="278"/>
      <c r="F370" s="278"/>
      <c r="G370" s="279"/>
      <c r="H370" s="276"/>
      <c r="I370" s="276"/>
      <c r="J370" s="276"/>
      <c r="K370" s="276"/>
      <c r="L370" s="276"/>
      <c r="M370" s="281"/>
      <c r="N370" s="276"/>
      <c r="O370" s="266"/>
      <c r="P370" s="266"/>
      <c r="Q370" s="266"/>
      <c r="R370" s="266"/>
      <c r="S370" s="267"/>
      <c r="T370" s="268"/>
      <c r="U370" s="269"/>
      <c r="V370" s="270"/>
      <c r="W370" s="271"/>
      <c r="X370" s="268"/>
      <c r="Y370" s="272"/>
      <c r="Z370" s="273"/>
      <c r="AA370" s="273"/>
      <c r="AB370" s="274"/>
      <c r="AC370" s="217">
        <v>2</v>
      </c>
      <c r="AD370" s="218"/>
      <c r="AE370" s="219"/>
      <c r="AF370" s="219"/>
      <c r="AG370" s="219"/>
      <c r="AH370" s="219"/>
      <c r="AI370" s="220" t="str">
        <f t="shared" si="327"/>
        <v/>
      </c>
      <c r="AJ370" s="221"/>
      <c r="AK370" s="221"/>
      <c r="AL370" s="222" t="str">
        <f t="shared" si="328"/>
        <v/>
      </c>
      <c r="AM370" s="221"/>
      <c r="AN370" s="221"/>
      <c r="AO370" s="221"/>
      <c r="AP370" s="223" t="str">
        <f>IF(ISBLANK(AA369),(IFERROR(IF(AND(AI369="Probabilidad",AI370="Probabilidad"),(AR369-(+AR369*AL370)),IF(AI370="Probabilidad",(T369-(+T369*AL370)),IF(AI370="Impacto",AR369,""))),""))," ")</f>
        <v/>
      </c>
      <c r="AQ370" s="224" t="str">
        <f>IF(ISBLANK(AA369),(IFERROR(IF(AP370="","",IF(AP370&lt;=0.2,"Muy Baja",IF(AP370&lt;=0.4,"Baja",IF(AP370&lt;=0.6,"Media",IF(AP370&lt;=0.8,"Alta","Muy Alta"))))),""))," ")</f>
        <v/>
      </c>
      <c r="AR370" s="223" t="str">
        <f t="shared" si="329"/>
        <v/>
      </c>
      <c r="AS370" s="225" t="str">
        <f t="shared" si="330"/>
        <v/>
      </c>
      <c r="AT370" s="223" t="str">
        <f>IFERROR(IF(AND(AI369="Impacto",AI370="Impacto"),(AT369-(+AT369*AL370)),IF(AI370="Impacto",(X369-(+X369*AL370)),IF(AI370="Probabilidad",AT369,""))),"")</f>
        <v/>
      </c>
      <c r="AU370" s="226" t="str">
        <f t="shared" si="331"/>
        <v/>
      </c>
      <c r="AV370" s="273"/>
      <c r="AW370" s="275"/>
      <c r="AX370" s="274"/>
      <c r="AY370" s="261"/>
      <c r="AZ370" s="228"/>
      <c r="BA370" s="229"/>
      <c r="BB370" s="216"/>
      <c r="BC370" s="216"/>
      <c r="BD370" s="230"/>
      <c r="BE370" s="230"/>
      <c r="BF370" s="230"/>
      <c r="BG370" s="227"/>
      <c r="BH370" s="276"/>
      <c r="BI370" s="216"/>
      <c r="BJ370" s="216"/>
      <c r="BK370" s="216"/>
      <c r="BL370" s="216"/>
      <c r="BM370" s="216"/>
      <c r="BN370" s="216"/>
      <c r="BO370" s="216"/>
      <c r="BP370" s="216"/>
      <c r="BQ370" s="216"/>
      <c r="BR370" s="216"/>
      <c r="BS370" s="216"/>
      <c r="BT370" s="216"/>
      <c r="BU370" s="216"/>
      <c r="BV370" s="216"/>
      <c r="BW370" s="216"/>
      <c r="BX370" s="216"/>
      <c r="BY370" s="216"/>
      <c r="BZ370" s="216"/>
      <c r="CA370" s="216"/>
      <c r="CB370" s="216"/>
      <c r="CC370" s="216"/>
      <c r="CD370" s="216"/>
      <c r="CE370" s="216"/>
      <c r="CF370" s="216"/>
      <c r="CG370" s="216"/>
      <c r="CH370" s="216"/>
      <c r="CI370" s="216"/>
      <c r="CJ370" s="216"/>
      <c r="CK370" s="216"/>
      <c r="CL370" s="216"/>
    </row>
    <row r="371" spans="1:90" s="231" customFormat="1" ht="14.5" hidden="1" customHeight="1">
      <c r="A371" s="262"/>
      <c r="B371" s="300"/>
      <c r="C371" s="278"/>
      <c r="D371" s="278"/>
      <c r="E371" s="278"/>
      <c r="F371" s="278"/>
      <c r="G371" s="279"/>
      <c r="H371" s="276"/>
      <c r="I371" s="276"/>
      <c r="J371" s="276"/>
      <c r="K371" s="276"/>
      <c r="L371" s="276"/>
      <c r="M371" s="281"/>
      <c r="N371" s="276"/>
      <c r="O371" s="266"/>
      <c r="P371" s="266"/>
      <c r="Q371" s="266"/>
      <c r="R371" s="266"/>
      <c r="S371" s="267"/>
      <c r="T371" s="268"/>
      <c r="U371" s="269"/>
      <c r="V371" s="270"/>
      <c r="W371" s="271"/>
      <c r="X371" s="268"/>
      <c r="Y371" s="272"/>
      <c r="Z371" s="273"/>
      <c r="AA371" s="273"/>
      <c r="AB371" s="274"/>
      <c r="AC371" s="217">
        <v>3</v>
      </c>
      <c r="AD371" s="218"/>
      <c r="AE371" s="219"/>
      <c r="AF371" s="219"/>
      <c r="AG371" s="219"/>
      <c r="AH371" s="219"/>
      <c r="AI371" s="220" t="str">
        <f t="shared" si="327"/>
        <v/>
      </c>
      <c r="AJ371" s="221"/>
      <c r="AK371" s="221"/>
      <c r="AL371" s="222" t="str">
        <f t="shared" si="328"/>
        <v/>
      </c>
      <c r="AM371" s="221"/>
      <c r="AN371" s="221"/>
      <c r="AO371" s="221"/>
      <c r="AP371" s="223" t="str">
        <f>IF(ISBLANK(AA369),(IFERROR(IF(AND(AI370="Probabilidad",AI371="Probabilidad"),(AR370-(+AR370*AL371)),IF(AND(AI370="Impacto",AI371="Probabilidad"),(AR369-(+AR369*AL371)),IF(AI371="Impacto",AR370,""))),""))," ")</f>
        <v/>
      </c>
      <c r="AQ371" s="224" t="str">
        <f>IF(ISBLANK(AA369),(IFERROR(IF(AP371="","",IF(AP371&lt;=0.2,"Muy Baja",IF(AP371&lt;=0.4,"Baja",IF(AP371&lt;=0.6,"Media",IF(AP371&lt;=0.8,"Alta","Muy Alta"))))),""))," ")</f>
        <v/>
      </c>
      <c r="AR371" s="223" t="str">
        <f t="shared" si="329"/>
        <v/>
      </c>
      <c r="AS371" s="225" t="str">
        <f t="shared" si="330"/>
        <v/>
      </c>
      <c r="AT371" s="223" t="str">
        <f>IFERROR(IF(AND(AI370="Impacto",AI371="Impacto"),(AT370-(+AT370*AL371)),IF(AND(AI370="Probabilidad",AI371="Impacto"),(AT369-(+AT369*AL371)),IF(AI371="Probabilidad",AT370,""))),"")</f>
        <v/>
      </c>
      <c r="AU371" s="226" t="str">
        <f t="shared" si="331"/>
        <v/>
      </c>
      <c r="AV371" s="273"/>
      <c r="AW371" s="275"/>
      <c r="AX371" s="274"/>
      <c r="AY371" s="261"/>
      <c r="AZ371" s="228"/>
      <c r="BA371" s="229"/>
      <c r="BB371" s="216"/>
      <c r="BC371" s="216"/>
      <c r="BD371" s="230"/>
      <c r="BE371" s="230"/>
      <c r="BF371" s="230"/>
      <c r="BG371" s="227"/>
      <c r="BH371" s="276"/>
      <c r="BI371" s="216"/>
      <c r="BJ371" s="216"/>
      <c r="BK371" s="216"/>
      <c r="BL371" s="216"/>
      <c r="BM371" s="216"/>
      <c r="BN371" s="216"/>
      <c r="BO371" s="216"/>
      <c r="BP371" s="216"/>
      <c r="BQ371" s="216"/>
      <c r="BR371" s="216"/>
      <c r="BS371" s="216"/>
      <c r="BT371" s="216"/>
      <c r="BU371" s="216"/>
      <c r="BV371" s="216"/>
      <c r="BW371" s="216"/>
      <c r="BX371" s="216"/>
      <c r="BY371" s="216"/>
      <c r="BZ371" s="216"/>
      <c r="CA371" s="216"/>
      <c r="CB371" s="216"/>
      <c r="CC371" s="216"/>
      <c r="CD371" s="216"/>
      <c r="CE371" s="216"/>
      <c r="CF371" s="216"/>
      <c r="CG371" s="216"/>
      <c r="CH371" s="216"/>
      <c r="CI371" s="216"/>
      <c r="CJ371" s="216"/>
      <c r="CK371" s="216"/>
      <c r="CL371" s="216"/>
    </row>
    <row r="372" spans="1:90" s="231" customFormat="1" ht="14.5" hidden="1" customHeight="1">
      <c r="A372" s="262"/>
      <c r="B372" s="300"/>
      <c r="C372" s="278"/>
      <c r="D372" s="278"/>
      <c r="E372" s="278"/>
      <c r="F372" s="278"/>
      <c r="G372" s="279"/>
      <c r="H372" s="276"/>
      <c r="I372" s="276"/>
      <c r="J372" s="276"/>
      <c r="K372" s="276"/>
      <c r="L372" s="276"/>
      <c r="M372" s="281"/>
      <c r="N372" s="276"/>
      <c r="O372" s="266"/>
      <c r="P372" s="266"/>
      <c r="Q372" s="266"/>
      <c r="R372" s="266"/>
      <c r="S372" s="267"/>
      <c r="T372" s="268"/>
      <c r="U372" s="269"/>
      <c r="V372" s="270"/>
      <c r="W372" s="271"/>
      <c r="X372" s="268"/>
      <c r="Y372" s="272"/>
      <c r="Z372" s="273"/>
      <c r="AA372" s="273"/>
      <c r="AB372" s="274"/>
      <c r="AC372" s="217">
        <v>4</v>
      </c>
      <c r="AD372" s="218"/>
      <c r="AE372" s="219"/>
      <c r="AF372" s="219"/>
      <c r="AG372" s="219"/>
      <c r="AH372" s="219"/>
      <c r="AI372" s="220" t="str">
        <f t="shared" si="327"/>
        <v/>
      </c>
      <c r="AJ372" s="221"/>
      <c r="AK372" s="221"/>
      <c r="AL372" s="222" t="str">
        <f t="shared" si="328"/>
        <v/>
      </c>
      <c r="AM372" s="221"/>
      <c r="AN372" s="221"/>
      <c r="AO372" s="221"/>
      <c r="AP372" s="223" t="str">
        <f>IF(ISBLANK(AA369),(IFERROR(IF(AND(AI371="Probabilidad",AI372="Probabilidad"),(AR371-(+AR371*AL372)),IF(AND(AI371="Impacto",AI372="Probabilidad"),(AR370-(+AR370*AL372)),IF(AI372="Impacto",AR371,""))),""))," ")</f>
        <v/>
      </c>
      <c r="AQ372" s="224" t="str">
        <f>IF(ISBLANK(AA369),(IFERROR(IF(AP372="","",IF(AP372&lt;=0.2,"Muy Baja",IF(AP372&lt;=0.4,"Baja",IF(AP372&lt;=0.6,"Media",IF(AP372&lt;=0.8,"Alta","Muy Alta"))))),""))," ")</f>
        <v/>
      </c>
      <c r="AR372" s="223" t="str">
        <f t="shared" si="329"/>
        <v/>
      </c>
      <c r="AS372" s="225" t="str">
        <f t="shared" si="330"/>
        <v/>
      </c>
      <c r="AT372" s="223" t="str">
        <f>IFERROR(IF(AND(AI371="Impacto",AI372="Impacto"),(AT371-(+AT371*AL372)),IF(AND(AI371="Probabilidad",AI372="Impacto"),(AT370-(+AT370*AL372)),IF(AI372="Probabilidad",AT371,""))),"")</f>
        <v/>
      </c>
      <c r="AU372" s="226" t="str">
        <f t="shared" si="331"/>
        <v/>
      </c>
      <c r="AV372" s="273"/>
      <c r="AW372" s="275"/>
      <c r="AX372" s="274"/>
      <c r="AY372" s="261"/>
      <c r="AZ372" s="228"/>
      <c r="BA372" s="229"/>
      <c r="BB372" s="216"/>
      <c r="BC372" s="216"/>
      <c r="BD372" s="230"/>
      <c r="BE372" s="230"/>
      <c r="BF372" s="230"/>
      <c r="BG372" s="227"/>
      <c r="BH372" s="276"/>
      <c r="BI372" s="216"/>
      <c r="BJ372" s="216"/>
      <c r="BK372" s="216"/>
      <c r="BL372" s="216"/>
      <c r="BM372" s="216"/>
      <c r="BN372" s="216"/>
      <c r="BO372" s="216"/>
      <c r="BP372" s="216"/>
      <c r="BQ372" s="216"/>
      <c r="BR372" s="216"/>
      <c r="BS372" s="216"/>
      <c r="BT372" s="216"/>
      <c r="BU372" s="216"/>
      <c r="BV372" s="216"/>
      <c r="BW372" s="216"/>
      <c r="BX372" s="216"/>
      <c r="BY372" s="216"/>
      <c r="BZ372" s="216"/>
      <c r="CA372" s="216"/>
      <c r="CB372" s="216"/>
      <c r="CC372" s="216"/>
      <c r="CD372" s="216"/>
      <c r="CE372" s="216"/>
      <c r="CF372" s="216"/>
      <c r="CG372" s="216"/>
      <c r="CH372" s="216"/>
      <c r="CI372" s="216"/>
      <c r="CJ372" s="216"/>
      <c r="CK372" s="216"/>
      <c r="CL372" s="216"/>
    </row>
    <row r="373" spans="1:90" s="231" customFormat="1" ht="14.5" hidden="1" customHeight="1">
      <c r="A373" s="262"/>
      <c r="B373" s="300"/>
      <c r="C373" s="278"/>
      <c r="D373" s="278"/>
      <c r="E373" s="278"/>
      <c r="F373" s="278"/>
      <c r="G373" s="279"/>
      <c r="H373" s="276"/>
      <c r="I373" s="276"/>
      <c r="J373" s="276"/>
      <c r="K373" s="276"/>
      <c r="L373" s="276"/>
      <c r="M373" s="281"/>
      <c r="N373" s="276"/>
      <c r="O373" s="266"/>
      <c r="P373" s="266"/>
      <c r="Q373" s="266"/>
      <c r="R373" s="266"/>
      <c r="S373" s="267"/>
      <c r="T373" s="268"/>
      <c r="U373" s="269"/>
      <c r="V373" s="270"/>
      <c r="W373" s="271"/>
      <c r="X373" s="268"/>
      <c r="Y373" s="272"/>
      <c r="Z373" s="273"/>
      <c r="AA373" s="273"/>
      <c r="AB373" s="274"/>
      <c r="AC373" s="217">
        <v>5</v>
      </c>
      <c r="AD373" s="218"/>
      <c r="AE373" s="219"/>
      <c r="AF373" s="219"/>
      <c r="AG373" s="219"/>
      <c r="AH373" s="219"/>
      <c r="AI373" s="220" t="str">
        <f t="shared" si="327"/>
        <v/>
      </c>
      <c r="AJ373" s="221"/>
      <c r="AK373" s="221"/>
      <c r="AL373" s="222" t="str">
        <f t="shared" si="328"/>
        <v/>
      </c>
      <c r="AM373" s="221"/>
      <c r="AN373" s="221"/>
      <c r="AO373" s="221"/>
      <c r="AP373" s="223" t="str">
        <f>IF(ISBLANK(AA369),(IFERROR(IF(AND(AI372="Probabilidad",AI373="Probabilidad"),(AR372-(+AR372*AL373)),IF(AND(AI372="Impacto",AI373="Probabilidad"),(AR371-(+AR371*AL373)),IF(AI373="Impacto",AR372,""))),""))," ")</f>
        <v/>
      </c>
      <c r="AQ373" s="224" t="str">
        <f>IF(ISBLANK(AA369),(IFERROR(IF(AP373="","",IF(AP373&lt;=0.2,"Muy Baja",IF(AP373&lt;=0.4,"Baja",IF(AP373&lt;=0.6,"Media",IF(AP373&lt;=0.8,"Alta","Muy Alta"))))),""))," ")</f>
        <v/>
      </c>
      <c r="AR373" s="223" t="str">
        <f t="shared" si="329"/>
        <v/>
      </c>
      <c r="AS373" s="225" t="str">
        <f t="shared" si="330"/>
        <v/>
      </c>
      <c r="AT373" s="223" t="str">
        <f>IFERROR(IF(AND(AI372="Impacto",AI373="Impacto"),(AT372-(+AT372*AL373)),IF(AND(AI372="Probabilidad",AI373="Impacto"),(AT371-(+AT371*AL373)),IF(AI373="Probabilidad",AT372,""))),"")</f>
        <v/>
      </c>
      <c r="AU373" s="226" t="str">
        <f t="shared" si="331"/>
        <v/>
      </c>
      <c r="AV373" s="273"/>
      <c r="AW373" s="275"/>
      <c r="AX373" s="274"/>
      <c r="AY373" s="261"/>
      <c r="AZ373" s="228"/>
      <c r="BA373" s="229"/>
      <c r="BB373" s="216"/>
      <c r="BC373" s="216"/>
      <c r="BD373" s="230"/>
      <c r="BE373" s="230"/>
      <c r="BF373" s="230"/>
      <c r="BG373" s="227"/>
      <c r="BH373" s="276"/>
      <c r="BI373" s="216"/>
      <c r="BJ373" s="216"/>
      <c r="BK373" s="216"/>
      <c r="BL373" s="216"/>
      <c r="BM373" s="216"/>
      <c r="BN373" s="216"/>
      <c r="BO373" s="216"/>
      <c r="BP373" s="216"/>
      <c r="BQ373" s="216"/>
      <c r="BR373" s="216"/>
      <c r="BS373" s="216"/>
      <c r="BT373" s="216"/>
      <c r="BU373" s="216"/>
      <c r="BV373" s="216"/>
      <c r="BW373" s="216"/>
      <c r="BX373" s="216"/>
      <c r="BY373" s="216"/>
      <c r="BZ373" s="216"/>
      <c r="CA373" s="216"/>
      <c r="CB373" s="216"/>
      <c r="CC373" s="216"/>
      <c r="CD373" s="216"/>
      <c r="CE373" s="216"/>
      <c r="CF373" s="216"/>
      <c r="CG373" s="216"/>
      <c r="CH373" s="216"/>
      <c r="CI373" s="216"/>
      <c r="CJ373" s="216"/>
      <c r="CK373" s="216"/>
      <c r="CL373" s="216"/>
    </row>
    <row r="374" spans="1:90" s="231" customFormat="1" ht="14.5" hidden="1" customHeight="1">
      <c r="A374" s="262"/>
      <c r="B374" s="300"/>
      <c r="C374" s="278"/>
      <c r="D374" s="278"/>
      <c r="E374" s="278"/>
      <c r="F374" s="278"/>
      <c r="G374" s="279"/>
      <c r="H374" s="276"/>
      <c r="I374" s="276"/>
      <c r="J374" s="276"/>
      <c r="K374" s="276"/>
      <c r="L374" s="276"/>
      <c r="M374" s="282"/>
      <c r="N374" s="276"/>
      <c r="O374" s="266"/>
      <c r="P374" s="266"/>
      <c r="Q374" s="266"/>
      <c r="R374" s="266"/>
      <c r="S374" s="267"/>
      <c r="T374" s="268"/>
      <c r="U374" s="269"/>
      <c r="V374" s="270"/>
      <c r="W374" s="271"/>
      <c r="X374" s="268"/>
      <c r="Y374" s="272"/>
      <c r="Z374" s="273"/>
      <c r="AA374" s="273"/>
      <c r="AB374" s="274"/>
      <c r="AC374" s="217">
        <v>6</v>
      </c>
      <c r="AD374" s="218"/>
      <c r="AE374" s="219"/>
      <c r="AF374" s="219"/>
      <c r="AG374" s="219"/>
      <c r="AH374" s="219"/>
      <c r="AI374" s="220" t="str">
        <f t="shared" si="327"/>
        <v/>
      </c>
      <c r="AJ374" s="221"/>
      <c r="AK374" s="221"/>
      <c r="AL374" s="222" t="str">
        <f t="shared" si="328"/>
        <v/>
      </c>
      <c r="AM374" s="221"/>
      <c r="AN374" s="221"/>
      <c r="AO374" s="221"/>
      <c r="AP374" s="223" t="str">
        <f>IF(ISBLANK(AA369),(IFERROR(IF(AND(AI372="Probabilidad",AI374="Probabilidad"),(AR372-(+AR372*AL374)),IF(AND(AI372="Impacto",AI374="Probabilidad"),(AR371-(+AR371*AL374)),IF(AI374="Impacto",AR372,""))),""))," ")</f>
        <v/>
      </c>
      <c r="AQ374" s="224" t="str">
        <f>IF(ISBLANK(AA369),(IFERROR(IF(AP374="","",IF(AP374&lt;=0.2,"Muy Baja",IF(AP374&lt;=0.4,"Baja",IF(AP374&lt;=0.6,"Media",IF(AP374&lt;=0.8,"Alta","Muy Alta"))))),"")), " ")</f>
        <v/>
      </c>
      <c r="AR374" s="223" t="str">
        <f t="shared" si="329"/>
        <v/>
      </c>
      <c r="AS374" s="225" t="str">
        <f t="shared" si="330"/>
        <v/>
      </c>
      <c r="AT374" s="223" t="str">
        <f>IFERROR(IF(AND(AI373="Impacto",AI374="Impacto"),(AT372-(+AT373*AL374)),IF(AND(AI372="Probabilidad",AI374="Impacto"),(AT371-(+AT371*AL374)),IF(AI374="Probabilidad",AT372,""))),"")</f>
        <v/>
      </c>
      <c r="AU374" s="226" t="str">
        <f t="shared" si="331"/>
        <v/>
      </c>
      <c r="AV374" s="273"/>
      <c r="AW374" s="275"/>
      <c r="AX374" s="274"/>
      <c r="AY374" s="261"/>
      <c r="AZ374" s="228"/>
      <c r="BA374" s="229"/>
      <c r="BB374" s="216"/>
      <c r="BC374" s="216"/>
      <c r="BD374" s="230"/>
      <c r="BE374" s="230"/>
      <c r="BF374" s="230"/>
      <c r="BG374" s="227"/>
      <c r="BH374" s="276"/>
      <c r="BI374" s="216"/>
      <c r="BJ374" s="216"/>
      <c r="BK374" s="216"/>
      <c r="BL374" s="216"/>
      <c r="BM374" s="216"/>
      <c r="BN374" s="216"/>
      <c r="BO374" s="216"/>
      <c r="BP374" s="216"/>
      <c r="BQ374" s="216"/>
      <c r="BR374" s="216"/>
      <c r="BS374" s="216"/>
      <c r="BT374" s="216"/>
      <c r="BU374" s="216"/>
      <c r="BV374" s="216"/>
      <c r="BW374" s="216"/>
      <c r="BX374" s="216"/>
      <c r="BY374" s="216"/>
      <c r="BZ374" s="216"/>
      <c r="CA374" s="216"/>
      <c r="CB374" s="216"/>
      <c r="CC374" s="216"/>
      <c r="CD374" s="216"/>
      <c r="CE374" s="216"/>
      <c r="CF374" s="216"/>
      <c r="CG374" s="216"/>
      <c r="CH374" s="216"/>
      <c r="CI374" s="216"/>
      <c r="CJ374" s="216"/>
      <c r="CK374" s="216"/>
      <c r="CL374" s="216"/>
    </row>
    <row r="375" spans="1:90" s="231" customFormat="1" ht="89.5" hidden="1" customHeight="1">
      <c r="A375" s="262">
        <v>62</v>
      </c>
      <c r="B375" s="300" t="s">
        <v>1080</v>
      </c>
      <c r="C375" s="278" t="s">
        <v>1081</v>
      </c>
      <c r="D375" s="278"/>
      <c r="E375" s="278"/>
      <c r="F375" s="278" t="s">
        <v>1485</v>
      </c>
      <c r="G375" s="279" t="str">
        <f t="shared" si="350"/>
        <v>Posibilidad de afectación Económica y Reputacional por Incapacidad del parque automotor para cubrir la demanda de uso de los funcionarios de la entidad a nivel nacional y falta de recursos presupuestales para el abastecimiento de combustible. debido a la inadecuada administración y mantenimiento del parque automotor y abastecimiento de combustible.</v>
      </c>
      <c r="H375" s="276" t="s">
        <v>1097</v>
      </c>
      <c r="I375" s="276" t="s">
        <v>1400</v>
      </c>
      <c r="J375" s="276" t="s">
        <v>1401</v>
      </c>
      <c r="K375" s="276" t="str">
        <f t="shared" ref="K375" si="356">CONCATENATE("Posibilidad de afectación"," ",H375," por ",I375," ",J375)</f>
        <v>Posibilidad de afectación Económica y Reputacional por Incapacidad del parque automotor para cubrir la demanda de uso de los funcionarios de la entidad a nivel nacional y falta de recursos presupuestales para el abastecimiento de combustible. debido a la inadecuada administración y mantenimiento del parque automotor y abastecimiento de combustible.</v>
      </c>
      <c r="L375" s="276" t="s">
        <v>1408</v>
      </c>
      <c r="M375" s="280" t="s">
        <v>809</v>
      </c>
      <c r="N375" s="276">
        <v>500</v>
      </c>
      <c r="O375" s="266"/>
      <c r="P375" s="266"/>
      <c r="Q375" s="266"/>
      <c r="R375" s="266"/>
      <c r="S375" s="267" t="str">
        <f t="shared" ref="S375" si="357">IF(ISBLANK(Z375),(IF(N375&lt;=0,"",IF(N375&lt;=2,"Muy Baja",IF(N375&lt;=24,"Baja",IF(N375&lt;=500,"Media",IF(N375&lt;=5000,"Alta","Muy Alta"))))))," ")</f>
        <v>Media</v>
      </c>
      <c r="T375" s="268">
        <f t="shared" ref="T375" si="358">IF(ISBLANK(Z375),(IF(S375="","",IF(S375="Muy Baja",20%,IF(S375="Baja",40%,IF(S375="Media",60%,IF(S375="Alta",80%,IF(S375="Muy Alta",100%,0)))))))," ")</f>
        <v>0.6</v>
      </c>
      <c r="U375" s="269" t="s">
        <v>285</v>
      </c>
      <c r="V375" s="270" t="str">
        <f>IF(U375&gt;0,IF(NOT(ISERROR(MATCH(U375,'Listados Datos'!$N$3:$N$4,0))),'Listados Datos'!$N$6&amp;"Por favor no seleccionar este criterios de impacto (Afectación Económica o presupuestal y/o Pérdida Reputacional)",'Listados Datos'!$N$7),"")</f>
        <v>✔</v>
      </c>
      <c r="W375" s="271" t="str">
        <f>IF(OR(U375='Listados Datos'!$R$3,U375='Listados Datos'!$S$3),"Leve",IF(OR(U375='Listados Datos'!$R$4,U375='Listados Datos'!$S$4),"Menor",IF(OR(U375='Listados Datos'!$R$5,U375='Listados Datos'!$S$5),"Moderado",IF(OR(U375='Listados Datos'!$R$6,U375='Listados Datos'!$S$6),"Mayor",IF(OR(U375='Listados Datos'!$R$7,U375='Listados Datos'!$S$7),"Catastrófico","")))))</f>
        <v>Leve</v>
      </c>
      <c r="X375" s="268">
        <f>IF(W375="","",IF(W375="Leve",20%,IF(W375="Menor",40%,IF(W375="Moderado",60%,IF(W375="Mayor",80%,IF(W375="Catastrófico",100%,0))))))</f>
        <v>0.2</v>
      </c>
      <c r="Y375" s="272" t="str">
        <f>IF(OR(AND(S375="Muy Baja",W375="Leve"),AND(S375="Muy Baja",W375="Menor"),AND(S375="Baja",W375="Leve")),"Bajo",IF(OR(AND(S375="Muy baja",W375="Moderado"),AND(S375="Baja",W375="Menor"),AND(S375="Baja",W375="Moderado"),AND(S375="Media",W375="Leve"),AND(S375="Media",W375="Menor"),AND(S375="Media",W375="Moderado"),AND(S375="Alta",W375="Leve"),AND(S375="Alta",W375="Menor")),"Moderado",IF(OR(AND(S375="Muy Baja",W375="Mayor"),AND(S375="Baja",W375="Mayor"),AND(S375="Media",W375="Mayor"),AND(S375="Alta",W375="Moderado"),AND(S375="Alta",W375="Mayor"),AND(S375="Muy Alta",W375="Leve"),AND(S375="Muy Alta",W375="Menor"),AND(S375="Muy Alta",W375="Moderado"),AND(S375="Muy Alta",W375="Mayor")),"Alto",IF(OR(AND(S375="Muy Baja",W375="Catastrófico"),AND(S375="Baja",W375="Catastrófico"),AND(S375="Media",W375="Catastrófico"),AND(S375="Alta",W375="Catastrófico"),AND(S375="Muy Alta",W375="Catastrófico")),"Extremo",""))))</f>
        <v>Moderado</v>
      </c>
      <c r="Z375" s="273"/>
      <c r="AA375" s="273"/>
      <c r="AB375" s="274" t="str">
        <f t="shared" ref="AB375" si="359">IF(AND(Z375="Rara Vez",AA375="Insignificante"),("BAJA"),IF(AND(Z375="Rara Vez",AA375="Menor"),("BAJA"),IF(AND(Z375="Rara Vez",AA375="Moderado"),("MODERADA"),IF(AND(Z375="Rara Vez",AA375="Mayor"),("ALTA"),IF(AND(Z375="Improbable",AA375="Insignificante"),("BAJA"),IF(AND(Z375="Improbable",AA375="Menor"),("BAJA"),IF(AND(Z375="Improbable",AA375="Moderado"),("MODERADA"),IF(AND(Z375="Improbable",AA375="Mayor"),("ALTA"),IF(AND(Z375="Posible",AA375="Insignificante"),("BAJA"),IF(AND(Z375="Posible",AA375="Menor"),("MODERADA"),IF(AND(Z375="Posible",AA375="Moderado"),("ALTA"),IF(AND(Z375="Posible",AA375="Mayor"),("EXTREMA"),IF(AND(Z375="Probable",AA375="Insignificante"),("MODERADA"),IF(AND(Z375="Probable",AA375="Menor"),("ALTA"),IF(AND(Z375="Probable",AA375="Moderado"),("ALTA"),IF(AND(Z375="Probable",AA375="Mayor"),("EXTREMA"),IF(AND(Z375="Casi Seguro",AA375="Insignificante"),("ALTA"),IF(AND(Z375="Casi Seguro",AA375="Menor"),("ALTA"),IF(AND(Z375="Casi Seguro",AA375="Moderado"),("EXTREMA"),IF(AND(Z375="Casi Seguro",AA375="Mayor"),("EXTREMA"),IF(AA375="Catastrófico","EXTREMA","VALORAR")))))))))))))))))))))</f>
        <v>VALORAR</v>
      </c>
      <c r="AC375" s="217">
        <v>1</v>
      </c>
      <c r="AD375" s="218"/>
      <c r="AE375" s="219" t="s">
        <v>1421</v>
      </c>
      <c r="AF375" s="219" t="s">
        <v>1171</v>
      </c>
      <c r="AG375" s="219" t="s">
        <v>938</v>
      </c>
      <c r="AH375" s="219"/>
      <c r="AI375" s="220" t="str">
        <f t="shared" si="327"/>
        <v>Probabilidad</v>
      </c>
      <c r="AJ375" s="221" t="s">
        <v>292</v>
      </c>
      <c r="AK375" s="221" t="s">
        <v>297</v>
      </c>
      <c r="AL375" s="222" t="str">
        <f t="shared" si="328"/>
        <v>40%</v>
      </c>
      <c r="AM375" s="221" t="s">
        <v>301</v>
      </c>
      <c r="AN375" s="221" t="s">
        <v>305</v>
      </c>
      <c r="AO375" s="221" t="s">
        <v>308</v>
      </c>
      <c r="AP375" s="223">
        <f>IF(ISBLANK(AA375),(IFERROR(IF(AI375="Probabilidad",(T375-(+T375*AL375)),IF(AI375="Impacto",T375,"")),""))," ")</f>
        <v>0.36</v>
      </c>
      <c r="AQ375" s="224" t="str">
        <f>IF(ISBLANK(AA375), (IFERROR(IF(AP375="","",IF(AP375&lt;=0.2,"Muy Baja",IF(AP375&lt;=0.4,"Baja",IF(AP375&lt;=0.6,"Media",IF(AP375&lt;=0.8,"Alta","Muy Alta"))))),""))," ")</f>
        <v>Baja</v>
      </c>
      <c r="AR375" s="223">
        <f t="shared" si="329"/>
        <v>0.36</v>
      </c>
      <c r="AS375" s="225" t="str">
        <f t="shared" si="330"/>
        <v>Leve</v>
      </c>
      <c r="AT375" s="223">
        <f>IFERROR(IF(AI375="Impacto",(X375-(+X375*AL375)),IF(AI375="Probabilidad",X375,"")),"")</f>
        <v>0.2</v>
      </c>
      <c r="AU375" s="226" t="str">
        <f t="shared" si="331"/>
        <v>Bajo</v>
      </c>
      <c r="AV375" s="273"/>
      <c r="AW375" s="275" t="str">
        <f>IF(ISBLANK(AA375), " ", AA375)</f>
        <v xml:space="preserve"> </v>
      </c>
      <c r="AX375" s="274" t="str">
        <f t="shared" ref="AX375" si="360">IF(AND(AV375="Rara Vez",AW375="Insignificante"),("BAJA"),IF(AND(AV375="Rara Vez",AW375="Menor"),("BAJA"),IF(AND(AV375="Rara Vez",AW375="Moderado"),("MODERADA"),IF(AND(AV375="Rara Vez",AW375="Mayor"),("ALTA"),IF(AND(AV375="Improbable",AW375="Insignificante"),("BAJA"),IF(AND(AV375="Improbable",AW375="Menor"),("BAJA"),IF(AND(AV375="Improbable",AW375="Moderado"),("MODERADA"),IF(AND(AV375="Improbable",AW375="Mayor"),("ALTA"),IF(AND(AV375="Posible",AW375="Insignificante"),("BAJA"),IF(AND(AV375="Posible",AW375="Menor"),("MODERADA"),IF(AND(AV375="Posible",AW375="Moderado"),("ALTA"),IF(AND(AV375="Posible",AW375="Mayor"),("EXTREMA"),IF(AND(AV375="Probable",AW375="Insignificante"),("MODERADA"),IF(AND(AV375="Probable",AW375="Menor"),("ALTA"),IF(AND(AV375="Probable",AW375="Moderado"),("ALTA"),IF(AND(AV375="Probable",AW375="Mayor"),("EXTREMA"),IF(AND(AV375="Casi Seguro",AW375="Insignificante"),("ALTA"),IF(AND(AV375="Casi Seguro",AW375="Menor"),("ALTA"),IF(AND(AV375="Casi Seguro",AW375="Moderado"),("EXTREMA"),IF(AND(AV375="Casi Seguro",AW375="Mayor"),("EXTREMA"),IF(AW375="Catastrófico","EXTREMA","VALORAR")))))))))))))))))))))</f>
        <v>VALORAR</v>
      </c>
      <c r="AY375" s="261" t="s">
        <v>314</v>
      </c>
      <c r="AZ375" s="228"/>
      <c r="BA375" s="229"/>
      <c r="BB375" s="216"/>
      <c r="BC375" s="216"/>
      <c r="BD375" s="230"/>
      <c r="BE375" s="230"/>
      <c r="BF375" s="230"/>
      <c r="BG375" s="227"/>
      <c r="BH375" s="276"/>
      <c r="BI375" s="216"/>
      <c r="BJ375" s="216"/>
      <c r="BK375" s="216"/>
      <c r="BL375" s="216"/>
      <c r="BM375" s="216"/>
      <c r="BN375" s="216"/>
      <c r="BO375" s="216"/>
      <c r="BP375" s="216"/>
      <c r="BQ375" s="216"/>
      <c r="BR375" s="216"/>
      <c r="BS375" s="216"/>
      <c r="BT375" s="216"/>
      <c r="BU375" s="216"/>
      <c r="BV375" s="216"/>
      <c r="BW375" s="216"/>
      <c r="BX375" s="216"/>
      <c r="BY375" s="216"/>
      <c r="BZ375" s="216"/>
      <c r="CA375" s="216"/>
      <c r="CB375" s="216"/>
      <c r="CC375" s="216"/>
      <c r="CD375" s="216"/>
      <c r="CE375" s="216"/>
      <c r="CF375" s="216"/>
      <c r="CG375" s="216"/>
      <c r="CH375" s="216"/>
      <c r="CI375" s="216"/>
      <c r="CJ375" s="216"/>
      <c r="CK375" s="216"/>
      <c r="CL375" s="216"/>
    </row>
    <row r="376" spans="1:90" s="231" customFormat="1" ht="89.5" hidden="1" customHeight="1">
      <c r="A376" s="262"/>
      <c r="B376" s="300"/>
      <c r="C376" s="278"/>
      <c r="D376" s="278"/>
      <c r="E376" s="278"/>
      <c r="F376" s="278"/>
      <c r="G376" s="279"/>
      <c r="H376" s="276"/>
      <c r="I376" s="276"/>
      <c r="J376" s="276"/>
      <c r="K376" s="276"/>
      <c r="L376" s="276"/>
      <c r="M376" s="281"/>
      <c r="N376" s="276"/>
      <c r="O376" s="266"/>
      <c r="P376" s="266"/>
      <c r="Q376" s="266"/>
      <c r="R376" s="266"/>
      <c r="S376" s="267"/>
      <c r="T376" s="268"/>
      <c r="U376" s="269"/>
      <c r="V376" s="270"/>
      <c r="W376" s="271"/>
      <c r="X376" s="268"/>
      <c r="Y376" s="272"/>
      <c r="Z376" s="273"/>
      <c r="AA376" s="273"/>
      <c r="AB376" s="274"/>
      <c r="AC376" s="217">
        <v>2</v>
      </c>
      <c r="AD376" s="218"/>
      <c r="AE376" s="219" t="s">
        <v>1422</v>
      </c>
      <c r="AF376" s="219" t="s">
        <v>1172</v>
      </c>
      <c r="AG376" s="219" t="s">
        <v>938</v>
      </c>
      <c r="AH376" s="219"/>
      <c r="AI376" s="220" t="str">
        <f t="shared" si="327"/>
        <v>Probabilidad</v>
      </c>
      <c r="AJ376" s="221" t="s">
        <v>292</v>
      </c>
      <c r="AK376" s="221" t="s">
        <v>297</v>
      </c>
      <c r="AL376" s="222" t="str">
        <f t="shared" si="328"/>
        <v>40%</v>
      </c>
      <c r="AM376" s="221" t="s">
        <v>301</v>
      </c>
      <c r="AN376" s="221" t="s">
        <v>305</v>
      </c>
      <c r="AO376" s="221" t="s">
        <v>308</v>
      </c>
      <c r="AP376" s="223">
        <f>IF(ISBLANK(AA375),(IFERROR(IF(AND(AI375="Probabilidad",AI376="Probabilidad"),(AR375-(+AR375*AL376)),IF(AI376="Probabilidad",(T375-(+T375*AL376)),IF(AI376="Impacto",AR375,""))),""))," ")</f>
        <v>0.216</v>
      </c>
      <c r="AQ376" s="224" t="str">
        <f>IF(ISBLANK(AA375),(IFERROR(IF(AP376="","",IF(AP376&lt;=0.2,"Muy Baja",IF(AP376&lt;=0.4,"Baja",IF(AP376&lt;=0.6,"Media",IF(AP376&lt;=0.8,"Alta","Muy Alta"))))),""))," ")</f>
        <v>Baja</v>
      </c>
      <c r="AR376" s="223">
        <f t="shared" si="329"/>
        <v>0.216</v>
      </c>
      <c r="AS376" s="225" t="str">
        <f t="shared" si="330"/>
        <v>Leve</v>
      </c>
      <c r="AT376" s="223">
        <f>IFERROR(IF(AND(AI375="Impacto",AI376="Impacto"),(AT375-(+AT375*AL376)),IF(AI376="Impacto",(X375-(+X375*AL376)),IF(AI376="Probabilidad",AT375,""))),"")</f>
        <v>0.2</v>
      </c>
      <c r="AU376" s="226" t="str">
        <f t="shared" si="331"/>
        <v>Bajo</v>
      </c>
      <c r="AV376" s="273"/>
      <c r="AW376" s="275"/>
      <c r="AX376" s="274"/>
      <c r="AY376" s="261"/>
      <c r="AZ376" s="228"/>
      <c r="BA376" s="229"/>
      <c r="BB376" s="216"/>
      <c r="BC376" s="216"/>
      <c r="BD376" s="230"/>
      <c r="BE376" s="230"/>
      <c r="BF376" s="230"/>
      <c r="BG376" s="227"/>
      <c r="BH376" s="276"/>
      <c r="BI376" s="216"/>
      <c r="BJ376" s="216"/>
      <c r="BK376" s="216"/>
      <c r="BL376" s="216"/>
      <c r="BM376" s="216"/>
      <c r="BN376" s="216"/>
      <c r="BO376" s="216"/>
      <c r="BP376" s="216"/>
      <c r="BQ376" s="216"/>
      <c r="BR376" s="216"/>
      <c r="BS376" s="216"/>
      <c r="BT376" s="216"/>
      <c r="BU376" s="216"/>
      <c r="BV376" s="216"/>
      <c r="BW376" s="216"/>
      <c r="BX376" s="216"/>
      <c r="BY376" s="216"/>
      <c r="BZ376" s="216"/>
      <c r="CA376" s="216"/>
      <c r="CB376" s="216"/>
      <c r="CC376" s="216"/>
      <c r="CD376" s="216"/>
      <c r="CE376" s="216"/>
      <c r="CF376" s="216"/>
      <c r="CG376" s="216"/>
      <c r="CH376" s="216"/>
      <c r="CI376" s="216"/>
      <c r="CJ376" s="216"/>
      <c r="CK376" s="216"/>
      <c r="CL376" s="216"/>
    </row>
    <row r="377" spans="1:90" s="231" customFormat="1" ht="14.5" hidden="1" customHeight="1">
      <c r="A377" s="262"/>
      <c r="B377" s="300"/>
      <c r="C377" s="278"/>
      <c r="D377" s="278"/>
      <c r="E377" s="278"/>
      <c r="F377" s="278"/>
      <c r="G377" s="279"/>
      <c r="H377" s="276"/>
      <c r="I377" s="276"/>
      <c r="J377" s="276"/>
      <c r="K377" s="276"/>
      <c r="L377" s="276"/>
      <c r="M377" s="281"/>
      <c r="N377" s="276"/>
      <c r="O377" s="266"/>
      <c r="P377" s="266"/>
      <c r="Q377" s="266"/>
      <c r="R377" s="266"/>
      <c r="S377" s="267"/>
      <c r="T377" s="268"/>
      <c r="U377" s="269"/>
      <c r="V377" s="270"/>
      <c r="W377" s="271"/>
      <c r="X377" s="268"/>
      <c r="Y377" s="272"/>
      <c r="Z377" s="273"/>
      <c r="AA377" s="273"/>
      <c r="AB377" s="274"/>
      <c r="AC377" s="217">
        <v>3</v>
      </c>
      <c r="AD377" s="218"/>
      <c r="AE377" s="219"/>
      <c r="AF377" s="219"/>
      <c r="AG377" s="219"/>
      <c r="AH377" s="219"/>
      <c r="AI377" s="220" t="str">
        <f t="shared" si="327"/>
        <v/>
      </c>
      <c r="AJ377" s="221"/>
      <c r="AK377" s="221"/>
      <c r="AL377" s="222" t="str">
        <f t="shared" si="328"/>
        <v/>
      </c>
      <c r="AM377" s="221"/>
      <c r="AN377" s="221"/>
      <c r="AO377" s="221"/>
      <c r="AP377" s="223" t="str">
        <f>IF(ISBLANK(AA375),(IFERROR(IF(AND(AI376="Probabilidad",AI377="Probabilidad"),(AR376-(+AR376*AL377)),IF(AND(AI376="Impacto",AI377="Probabilidad"),(AR375-(+AR375*AL377)),IF(AI377="Impacto",AR376,""))),""))," ")</f>
        <v/>
      </c>
      <c r="AQ377" s="224" t="str">
        <f>IF(ISBLANK(AA375),(IFERROR(IF(AP377="","",IF(AP377&lt;=0.2,"Muy Baja",IF(AP377&lt;=0.4,"Baja",IF(AP377&lt;=0.6,"Media",IF(AP377&lt;=0.8,"Alta","Muy Alta"))))),""))," ")</f>
        <v/>
      </c>
      <c r="AR377" s="223" t="str">
        <f t="shared" si="329"/>
        <v/>
      </c>
      <c r="AS377" s="225" t="str">
        <f t="shared" si="330"/>
        <v/>
      </c>
      <c r="AT377" s="223" t="str">
        <f>IFERROR(IF(AND(AI376="Impacto",AI377="Impacto"),(AT376-(+AT376*AL377)),IF(AND(AI376="Probabilidad",AI377="Impacto"),(AT375-(+AT375*AL377)),IF(AI377="Probabilidad",AT376,""))),"")</f>
        <v/>
      </c>
      <c r="AU377" s="226" t="str">
        <f t="shared" si="331"/>
        <v/>
      </c>
      <c r="AV377" s="273"/>
      <c r="AW377" s="275"/>
      <c r="AX377" s="274"/>
      <c r="AY377" s="261"/>
      <c r="AZ377" s="228"/>
      <c r="BA377" s="229"/>
      <c r="BB377" s="216"/>
      <c r="BC377" s="216"/>
      <c r="BD377" s="230"/>
      <c r="BE377" s="230"/>
      <c r="BF377" s="230"/>
      <c r="BG377" s="227"/>
      <c r="BH377" s="276"/>
      <c r="BI377" s="216"/>
      <c r="BJ377" s="216"/>
      <c r="BK377" s="216"/>
      <c r="BL377" s="216"/>
      <c r="BM377" s="216"/>
      <c r="BN377" s="216"/>
      <c r="BO377" s="216"/>
      <c r="BP377" s="216"/>
      <c r="BQ377" s="216"/>
      <c r="BR377" s="216"/>
      <c r="BS377" s="216"/>
      <c r="BT377" s="216"/>
      <c r="BU377" s="216"/>
      <c r="BV377" s="216"/>
      <c r="BW377" s="216"/>
      <c r="BX377" s="216"/>
      <c r="BY377" s="216"/>
      <c r="BZ377" s="216"/>
      <c r="CA377" s="216"/>
      <c r="CB377" s="216"/>
      <c r="CC377" s="216"/>
      <c r="CD377" s="216"/>
      <c r="CE377" s="216"/>
      <c r="CF377" s="216"/>
      <c r="CG377" s="216"/>
      <c r="CH377" s="216"/>
      <c r="CI377" s="216"/>
      <c r="CJ377" s="216"/>
      <c r="CK377" s="216"/>
      <c r="CL377" s="216"/>
    </row>
    <row r="378" spans="1:90" s="231" customFormat="1" ht="14.5" hidden="1" customHeight="1">
      <c r="A378" s="262"/>
      <c r="B378" s="300"/>
      <c r="C378" s="278"/>
      <c r="D378" s="278"/>
      <c r="E378" s="278"/>
      <c r="F378" s="278"/>
      <c r="G378" s="279"/>
      <c r="H378" s="276"/>
      <c r="I378" s="276"/>
      <c r="J378" s="276"/>
      <c r="K378" s="276"/>
      <c r="L378" s="276"/>
      <c r="M378" s="281"/>
      <c r="N378" s="276"/>
      <c r="O378" s="266"/>
      <c r="P378" s="266"/>
      <c r="Q378" s="266"/>
      <c r="R378" s="266"/>
      <c r="S378" s="267"/>
      <c r="T378" s="268"/>
      <c r="U378" s="269"/>
      <c r="V378" s="270"/>
      <c r="W378" s="271"/>
      <c r="X378" s="268"/>
      <c r="Y378" s="272"/>
      <c r="Z378" s="273"/>
      <c r="AA378" s="273"/>
      <c r="AB378" s="274"/>
      <c r="AC378" s="217">
        <v>4</v>
      </c>
      <c r="AD378" s="218"/>
      <c r="AE378" s="219"/>
      <c r="AF378" s="219"/>
      <c r="AG378" s="219"/>
      <c r="AH378" s="219"/>
      <c r="AI378" s="220" t="str">
        <f t="shared" si="327"/>
        <v/>
      </c>
      <c r="AJ378" s="221"/>
      <c r="AK378" s="221"/>
      <c r="AL378" s="222" t="str">
        <f t="shared" si="328"/>
        <v/>
      </c>
      <c r="AM378" s="221"/>
      <c r="AN378" s="221"/>
      <c r="AO378" s="221"/>
      <c r="AP378" s="223" t="str">
        <f>IF(ISBLANK(AA375),(IFERROR(IF(AND(AI377="Probabilidad",AI378="Probabilidad"),(AR377-(+AR377*AL378)),IF(AND(AI377="Impacto",AI378="Probabilidad"),(AR376-(+AR376*AL378)),IF(AI378="Impacto",AR377,""))),""))," ")</f>
        <v/>
      </c>
      <c r="AQ378" s="224" t="str">
        <f>IF(ISBLANK(AA375),(IFERROR(IF(AP378="","",IF(AP378&lt;=0.2,"Muy Baja",IF(AP378&lt;=0.4,"Baja",IF(AP378&lt;=0.6,"Media",IF(AP378&lt;=0.8,"Alta","Muy Alta"))))),""))," ")</f>
        <v/>
      </c>
      <c r="AR378" s="223" t="str">
        <f t="shared" si="329"/>
        <v/>
      </c>
      <c r="AS378" s="225" t="str">
        <f t="shared" si="330"/>
        <v/>
      </c>
      <c r="AT378" s="223" t="str">
        <f>IFERROR(IF(AND(AI377="Impacto",AI378="Impacto"),(AT377-(+AT377*AL378)),IF(AND(AI377="Probabilidad",AI378="Impacto"),(AT376-(+AT376*AL378)),IF(AI378="Probabilidad",AT377,""))),"")</f>
        <v/>
      </c>
      <c r="AU378" s="226" t="str">
        <f t="shared" si="331"/>
        <v/>
      </c>
      <c r="AV378" s="273"/>
      <c r="AW378" s="275"/>
      <c r="AX378" s="274"/>
      <c r="AY378" s="261"/>
      <c r="AZ378" s="228"/>
      <c r="BA378" s="229"/>
      <c r="BB378" s="216"/>
      <c r="BC378" s="216"/>
      <c r="BD378" s="230"/>
      <c r="BE378" s="230"/>
      <c r="BF378" s="230"/>
      <c r="BG378" s="227"/>
      <c r="BH378" s="276"/>
      <c r="BI378" s="216"/>
      <c r="BJ378" s="216"/>
      <c r="BK378" s="216"/>
      <c r="BL378" s="216"/>
      <c r="BM378" s="216"/>
      <c r="BN378" s="216"/>
      <c r="BO378" s="216"/>
      <c r="BP378" s="216"/>
      <c r="BQ378" s="216"/>
      <c r="BR378" s="216"/>
      <c r="BS378" s="216"/>
      <c r="BT378" s="216"/>
      <c r="BU378" s="216"/>
      <c r="BV378" s="216"/>
      <c r="BW378" s="216"/>
      <c r="BX378" s="216"/>
      <c r="BY378" s="216"/>
      <c r="BZ378" s="216"/>
      <c r="CA378" s="216"/>
      <c r="CB378" s="216"/>
      <c r="CC378" s="216"/>
      <c r="CD378" s="216"/>
      <c r="CE378" s="216"/>
      <c r="CF378" s="216"/>
      <c r="CG378" s="216"/>
      <c r="CH378" s="216"/>
      <c r="CI378" s="216"/>
      <c r="CJ378" s="216"/>
      <c r="CK378" s="216"/>
      <c r="CL378" s="216"/>
    </row>
    <row r="379" spans="1:90" s="231" customFormat="1" ht="14.5" hidden="1" customHeight="1">
      <c r="A379" s="262"/>
      <c r="B379" s="300"/>
      <c r="C379" s="278"/>
      <c r="D379" s="278"/>
      <c r="E379" s="278"/>
      <c r="F379" s="278"/>
      <c r="G379" s="279"/>
      <c r="H379" s="276"/>
      <c r="I379" s="276"/>
      <c r="J379" s="276"/>
      <c r="K379" s="276"/>
      <c r="L379" s="276"/>
      <c r="M379" s="281"/>
      <c r="N379" s="276"/>
      <c r="O379" s="266"/>
      <c r="P379" s="266"/>
      <c r="Q379" s="266"/>
      <c r="R379" s="266"/>
      <c r="S379" s="267"/>
      <c r="T379" s="268"/>
      <c r="U379" s="269"/>
      <c r="V379" s="270"/>
      <c r="W379" s="271"/>
      <c r="X379" s="268"/>
      <c r="Y379" s="272"/>
      <c r="Z379" s="273"/>
      <c r="AA379" s="273"/>
      <c r="AB379" s="274"/>
      <c r="AC379" s="217">
        <v>5</v>
      </c>
      <c r="AD379" s="218"/>
      <c r="AE379" s="219"/>
      <c r="AF379" s="219"/>
      <c r="AG379" s="219"/>
      <c r="AH379" s="219"/>
      <c r="AI379" s="220" t="str">
        <f t="shared" si="327"/>
        <v/>
      </c>
      <c r="AJ379" s="221"/>
      <c r="AK379" s="221"/>
      <c r="AL379" s="222" t="str">
        <f t="shared" si="328"/>
        <v/>
      </c>
      <c r="AM379" s="221"/>
      <c r="AN379" s="221"/>
      <c r="AO379" s="221"/>
      <c r="AP379" s="223" t="str">
        <f>IF(ISBLANK(AA375),(IFERROR(IF(AND(AI378="Probabilidad",AI379="Probabilidad"),(AR378-(+AR378*AL379)),IF(AND(AI378="Impacto",AI379="Probabilidad"),(AR377-(+AR377*AL379)),IF(AI379="Impacto",AR378,""))),""))," ")</f>
        <v/>
      </c>
      <c r="AQ379" s="224" t="str">
        <f>IF(ISBLANK(AA375),(IFERROR(IF(AP379="","",IF(AP379&lt;=0.2,"Muy Baja",IF(AP379&lt;=0.4,"Baja",IF(AP379&lt;=0.6,"Media",IF(AP379&lt;=0.8,"Alta","Muy Alta"))))),""))," ")</f>
        <v/>
      </c>
      <c r="AR379" s="223" t="str">
        <f t="shared" si="329"/>
        <v/>
      </c>
      <c r="AS379" s="225" t="str">
        <f t="shared" si="330"/>
        <v/>
      </c>
      <c r="AT379" s="223" t="str">
        <f>IFERROR(IF(AND(AI378="Impacto",AI379="Impacto"),(AT378-(+AT378*AL379)),IF(AND(AI378="Probabilidad",AI379="Impacto"),(AT377-(+AT377*AL379)),IF(AI379="Probabilidad",AT378,""))),"")</f>
        <v/>
      </c>
      <c r="AU379" s="226" t="str">
        <f t="shared" si="331"/>
        <v/>
      </c>
      <c r="AV379" s="273"/>
      <c r="AW379" s="275"/>
      <c r="AX379" s="274"/>
      <c r="AY379" s="261"/>
      <c r="AZ379" s="228"/>
      <c r="BA379" s="229"/>
      <c r="BB379" s="216"/>
      <c r="BC379" s="216"/>
      <c r="BD379" s="230"/>
      <c r="BE379" s="230"/>
      <c r="BF379" s="230"/>
      <c r="BG379" s="227"/>
      <c r="BH379" s="276"/>
      <c r="BI379" s="216"/>
      <c r="BJ379" s="216"/>
      <c r="BK379" s="216"/>
      <c r="BL379" s="216"/>
      <c r="BM379" s="216"/>
      <c r="BN379" s="216"/>
      <c r="BO379" s="216"/>
      <c r="BP379" s="216"/>
      <c r="BQ379" s="216"/>
      <c r="BR379" s="216"/>
      <c r="BS379" s="216"/>
      <c r="BT379" s="216"/>
      <c r="BU379" s="216"/>
      <c r="BV379" s="216"/>
      <c r="BW379" s="216"/>
      <c r="BX379" s="216"/>
      <c r="BY379" s="216"/>
      <c r="BZ379" s="216"/>
      <c r="CA379" s="216"/>
      <c r="CB379" s="216"/>
      <c r="CC379" s="216"/>
      <c r="CD379" s="216"/>
      <c r="CE379" s="216"/>
      <c r="CF379" s="216"/>
      <c r="CG379" s="216"/>
      <c r="CH379" s="216"/>
      <c r="CI379" s="216"/>
      <c r="CJ379" s="216"/>
      <c r="CK379" s="216"/>
      <c r="CL379" s="216"/>
    </row>
    <row r="380" spans="1:90" s="231" customFormat="1" ht="14.5" hidden="1" customHeight="1">
      <c r="A380" s="262"/>
      <c r="B380" s="300"/>
      <c r="C380" s="278"/>
      <c r="D380" s="278"/>
      <c r="E380" s="278"/>
      <c r="F380" s="278"/>
      <c r="G380" s="279"/>
      <c r="H380" s="276"/>
      <c r="I380" s="276"/>
      <c r="J380" s="276"/>
      <c r="K380" s="276"/>
      <c r="L380" s="276"/>
      <c r="M380" s="282"/>
      <c r="N380" s="276"/>
      <c r="O380" s="266"/>
      <c r="P380" s="266"/>
      <c r="Q380" s="266"/>
      <c r="R380" s="266"/>
      <c r="S380" s="267"/>
      <c r="T380" s="268"/>
      <c r="U380" s="269"/>
      <c r="V380" s="270"/>
      <c r="W380" s="271"/>
      <c r="X380" s="268"/>
      <c r="Y380" s="272"/>
      <c r="Z380" s="273"/>
      <c r="AA380" s="273"/>
      <c r="AB380" s="274"/>
      <c r="AC380" s="217">
        <v>6</v>
      </c>
      <c r="AD380" s="218"/>
      <c r="AE380" s="219"/>
      <c r="AF380" s="219"/>
      <c r="AG380" s="219"/>
      <c r="AH380" s="219"/>
      <c r="AI380" s="220" t="str">
        <f t="shared" si="327"/>
        <v/>
      </c>
      <c r="AJ380" s="221"/>
      <c r="AK380" s="221"/>
      <c r="AL380" s="222" t="str">
        <f t="shared" si="328"/>
        <v/>
      </c>
      <c r="AM380" s="221"/>
      <c r="AN380" s="221"/>
      <c r="AO380" s="221"/>
      <c r="AP380" s="223" t="str">
        <f>IF(ISBLANK(AA375),(IFERROR(IF(AND(AI378="Probabilidad",AI380="Probabilidad"),(AR378-(+AR378*AL380)),IF(AND(AI378="Impacto",AI380="Probabilidad"),(AR377-(+AR377*AL380)),IF(AI380="Impacto",AR378,""))),""))," ")</f>
        <v/>
      </c>
      <c r="AQ380" s="224" t="str">
        <f>IF(ISBLANK(AA375),(IFERROR(IF(AP380="","",IF(AP380&lt;=0.2,"Muy Baja",IF(AP380&lt;=0.4,"Baja",IF(AP380&lt;=0.6,"Media",IF(AP380&lt;=0.8,"Alta","Muy Alta"))))),"")), " ")</f>
        <v/>
      </c>
      <c r="AR380" s="223" t="str">
        <f t="shared" si="329"/>
        <v/>
      </c>
      <c r="AS380" s="225" t="str">
        <f t="shared" si="330"/>
        <v/>
      </c>
      <c r="AT380" s="223" t="str">
        <f>IFERROR(IF(AND(AI379="Impacto",AI380="Impacto"),(AT378-(+AT379*AL380)),IF(AND(AI378="Probabilidad",AI380="Impacto"),(AT377-(+AT377*AL380)),IF(AI380="Probabilidad",AT378,""))),"")</f>
        <v/>
      </c>
      <c r="AU380" s="226" t="str">
        <f t="shared" si="331"/>
        <v/>
      </c>
      <c r="AV380" s="273"/>
      <c r="AW380" s="275"/>
      <c r="AX380" s="274"/>
      <c r="AY380" s="261"/>
      <c r="AZ380" s="228"/>
      <c r="BA380" s="229"/>
      <c r="BB380" s="216"/>
      <c r="BC380" s="216"/>
      <c r="BD380" s="230"/>
      <c r="BE380" s="230"/>
      <c r="BF380" s="230"/>
      <c r="BG380" s="227"/>
      <c r="BH380" s="276"/>
      <c r="BI380" s="216"/>
      <c r="BJ380" s="216"/>
      <c r="BK380" s="216"/>
      <c r="BL380" s="216"/>
      <c r="BM380" s="216"/>
      <c r="BN380" s="216"/>
      <c r="BO380" s="216"/>
      <c r="BP380" s="216"/>
      <c r="BQ380" s="216"/>
      <c r="BR380" s="216"/>
      <c r="BS380" s="216"/>
      <c r="BT380" s="216"/>
      <c r="BU380" s="216"/>
      <c r="BV380" s="216"/>
      <c r="BW380" s="216"/>
      <c r="BX380" s="216"/>
      <c r="BY380" s="216"/>
      <c r="BZ380" s="216"/>
      <c r="CA380" s="216"/>
      <c r="CB380" s="216"/>
      <c r="CC380" s="216"/>
      <c r="CD380" s="216"/>
      <c r="CE380" s="216"/>
      <c r="CF380" s="216"/>
      <c r="CG380" s="216"/>
      <c r="CH380" s="216"/>
      <c r="CI380" s="216"/>
      <c r="CJ380" s="216"/>
      <c r="CK380" s="216"/>
      <c r="CL380" s="216"/>
    </row>
    <row r="381" spans="1:90" s="231" customFormat="1" ht="81.5" hidden="1" customHeight="1">
      <c r="A381" s="262">
        <v>63</v>
      </c>
      <c r="B381" s="300" t="s">
        <v>1080</v>
      </c>
      <c r="C381" s="278" t="s">
        <v>1081</v>
      </c>
      <c r="D381" s="278"/>
      <c r="E381" s="278"/>
      <c r="F381" s="278" t="s">
        <v>1485</v>
      </c>
      <c r="G381" s="279" t="str">
        <f t="shared" si="350"/>
        <v>Posibilidad de afectación Económica y Reputacional por Falta de seguimiento y control financiero, operativo y técnico a todas sedes para identificar las necesidades de mantenimiento correctivo y preventivo. debido al inoportuno mantenimiento preventivo y correctivo de la infraestructura de las diferentes sedes de la Entidad.</v>
      </c>
      <c r="H381" s="276" t="s">
        <v>1097</v>
      </c>
      <c r="I381" s="276" t="s">
        <v>1402</v>
      </c>
      <c r="J381" s="276" t="s">
        <v>1403</v>
      </c>
      <c r="K381" s="276" t="str">
        <f t="shared" ref="K381" si="361">CONCATENATE("Posibilidad de afectación"," ",H381," por ",I381," ",J381)</f>
        <v>Posibilidad de afectación Económica y Reputacional por Falta de seguimiento y control financiero, operativo y técnico a todas sedes para identificar las necesidades de mantenimiento correctivo y preventivo. debido al inoportuno mantenimiento preventivo y correctivo de la infraestructura de las diferentes sedes de la Entidad.</v>
      </c>
      <c r="L381" s="276" t="s">
        <v>1408</v>
      </c>
      <c r="M381" s="280" t="s">
        <v>809</v>
      </c>
      <c r="N381" s="276">
        <v>48</v>
      </c>
      <c r="O381" s="266"/>
      <c r="P381" s="266"/>
      <c r="Q381" s="266"/>
      <c r="R381" s="266"/>
      <c r="S381" s="267" t="str">
        <f t="shared" ref="S381" si="362">IF(ISBLANK(Z381),(IF(N381&lt;=0,"",IF(N381&lt;=2,"Muy Baja",IF(N381&lt;=24,"Baja",IF(N381&lt;=500,"Media",IF(N381&lt;=5000,"Alta","Muy Alta"))))))," ")</f>
        <v>Media</v>
      </c>
      <c r="T381" s="268">
        <f t="shared" ref="T381" si="363">IF(ISBLANK(Z381),(IF(S381="","",IF(S381="Muy Baja",20%,IF(S381="Baja",40%,IF(S381="Media",60%,IF(S381="Alta",80%,IF(S381="Muy Alta",100%,0)))))))," ")</f>
        <v>0.6</v>
      </c>
      <c r="U381" s="269" t="s">
        <v>285</v>
      </c>
      <c r="V381" s="270" t="str">
        <f>IF(U381&gt;0,IF(NOT(ISERROR(MATCH(U381,'Listados Datos'!$N$3:$N$4,0))),'Listados Datos'!$N$6&amp;"Por favor no seleccionar este criterios de impacto (Afectación Económica o presupuestal y/o Pérdida Reputacional)",'Listados Datos'!$N$7),"")</f>
        <v>✔</v>
      </c>
      <c r="W381" s="271" t="str">
        <f>IF(OR(U381='Listados Datos'!$R$3,U381='Listados Datos'!$S$3),"Leve",IF(OR(U381='Listados Datos'!$R$4,U381='Listados Datos'!$S$4),"Menor",IF(OR(U381='Listados Datos'!$R$5,U381='Listados Datos'!$S$5),"Moderado",IF(OR(U381='Listados Datos'!$R$6,U381='Listados Datos'!$S$6),"Mayor",IF(OR(U381='Listados Datos'!$R$7,U381='Listados Datos'!$S$7),"Catastrófico","")))))</f>
        <v>Leve</v>
      </c>
      <c r="X381" s="268">
        <f>IF(W381="","",IF(W381="Leve",20%,IF(W381="Menor",40%,IF(W381="Moderado",60%,IF(W381="Mayor",80%,IF(W381="Catastrófico",100%,0))))))</f>
        <v>0.2</v>
      </c>
      <c r="Y381" s="272" t="str">
        <f>IF(OR(AND(S381="Muy Baja",W381="Leve"),AND(S381="Muy Baja",W381="Menor"),AND(S381="Baja",W381="Leve")),"Bajo",IF(OR(AND(S381="Muy baja",W381="Moderado"),AND(S381="Baja",W381="Menor"),AND(S381="Baja",W381="Moderado"),AND(S381="Media",W381="Leve"),AND(S381="Media",W381="Menor"),AND(S381="Media",W381="Moderado"),AND(S381="Alta",W381="Leve"),AND(S381="Alta",W381="Menor")),"Moderado",IF(OR(AND(S381="Muy Baja",W381="Mayor"),AND(S381="Baja",W381="Mayor"),AND(S381="Media",W381="Mayor"),AND(S381="Alta",W381="Moderado"),AND(S381="Alta",W381="Mayor"),AND(S381="Muy Alta",W381="Leve"),AND(S381="Muy Alta",W381="Menor"),AND(S381="Muy Alta",W381="Moderado"),AND(S381="Muy Alta",W381="Mayor")),"Alto",IF(OR(AND(S381="Muy Baja",W381="Catastrófico"),AND(S381="Baja",W381="Catastrófico"),AND(S381="Media",W381="Catastrófico"),AND(S381="Alta",W381="Catastrófico"),AND(S381="Muy Alta",W381="Catastrófico")),"Extremo",""))))</f>
        <v>Moderado</v>
      </c>
      <c r="Z381" s="273"/>
      <c r="AA381" s="273"/>
      <c r="AB381" s="274" t="str">
        <f t="shared" ref="AB381" si="364">IF(AND(Z381="Rara Vez",AA381="Insignificante"),("BAJA"),IF(AND(Z381="Rara Vez",AA381="Menor"),("BAJA"),IF(AND(Z381="Rara Vez",AA381="Moderado"),("MODERADA"),IF(AND(Z381="Rara Vez",AA381="Mayor"),("ALTA"),IF(AND(Z381="Improbable",AA381="Insignificante"),("BAJA"),IF(AND(Z381="Improbable",AA381="Menor"),("BAJA"),IF(AND(Z381="Improbable",AA381="Moderado"),("MODERADA"),IF(AND(Z381="Improbable",AA381="Mayor"),("ALTA"),IF(AND(Z381="Posible",AA381="Insignificante"),("BAJA"),IF(AND(Z381="Posible",AA381="Menor"),("MODERADA"),IF(AND(Z381="Posible",AA381="Moderado"),("ALTA"),IF(AND(Z381="Posible",AA381="Mayor"),("EXTREMA"),IF(AND(Z381="Probable",AA381="Insignificante"),("MODERADA"),IF(AND(Z381="Probable",AA381="Menor"),("ALTA"),IF(AND(Z381="Probable",AA381="Moderado"),("ALTA"),IF(AND(Z381="Probable",AA381="Mayor"),("EXTREMA"),IF(AND(Z381="Casi Seguro",AA381="Insignificante"),("ALTA"),IF(AND(Z381="Casi Seguro",AA381="Menor"),("ALTA"),IF(AND(Z381="Casi Seguro",AA381="Moderado"),("EXTREMA"),IF(AND(Z381="Casi Seguro",AA381="Mayor"),("EXTREMA"),IF(AA381="Catastrófico","EXTREMA","VALORAR")))))))))))))))))))))</f>
        <v>VALORAR</v>
      </c>
      <c r="AC381" s="217">
        <v>1</v>
      </c>
      <c r="AD381" s="218"/>
      <c r="AE381" s="219" t="s">
        <v>1423</v>
      </c>
      <c r="AF381" s="219" t="s">
        <v>1173</v>
      </c>
      <c r="AG381" s="219" t="s">
        <v>941</v>
      </c>
      <c r="AH381" s="219"/>
      <c r="AI381" s="220" t="str">
        <f t="shared" si="327"/>
        <v>Probabilidad</v>
      </c>
      <c r="AJ381" s="221" t="s">
        <v>292</v>
      </c>
      <c r="AK381" s="221" t="s">
        <v>297</v>
      </c>
      <c r="AL381" s="222" t="str">
        <f t="shared" si="328"/>
        <v>40%</v>
      </c>
      <c r="AM381" s="221" t="s">
        <v>301</v>
      </c>
      <c r="AN381" s="221" t="s">
        <v>305</v>
      </c>
      <c r="AO381" s="221" t="s">
        <v>308</v>
      </c>
      <c r="AP381" s="223">
        <f>IF(ISBLANK(AA381),(IFERROR(IF(AI381="Probabilidad",(T381-(+T381*AL381)),IF(AI381="Impacto",T381,"")),""))," ")</f>
        <v>0.36</v>
      </c>
      <c r="AQ381" s="224" t="str">
        <f>IF(ISBLANK(AA381), (IFERROR(IF(AP381="","",IF(AP381&lt;=0.2,"Muy Baja",IF(AP381&lt;=0.4,"Baja",IF(AP381&lt;=0.6,"Media",IF(AP381&lt;=0.8,"Alta","Muy Alta"))))),""))," ")</f>
        <v>Baja</v>
      </c>
      <c r="AR381" s="223">
        <f t="shared" si="329"/>
        <v>0.36</v>
      </c>
      <c r="AS381" s="225" t="str">
        <f t="shared" si="330"/>
        <v>Leve</v>
      </c>
      <c r="AT381" s="223">
        <f>IFERROR(IF(AI381="Impacto",(X381-(+X381*AL381)),IF(AI381="Probabilidad",X381,"")),"")</f>
        <v>0.2</v>
      </c>
      <c r="AU381" s="226" t="str">
        <f t="shared" si="331"/>
        <v>Bajo</v>
      </c>
      <c r="AV381" s="273"/>
      <c r="AW381" s="275" t="str">
        <f>IF(ISBLANK(AA381), " ", AA381)</f>
        <v xml:space="preserve"> </v>
      </c>
      <c r="AX381" s="274" t="str">
        <f t="shared" ref="AX381" si="365">IF(AND(AV381="Rara Vez",AW381="Insignificante"),("BAJA"),IF(AND(AV381="Rara Vez",AW381="Menor"),("BAJA"),IF(AND(AV381="Rara Vez",AW381="Moderado"),("MODERADA"),IF(AND(AV381="Rara Vez",AW381="Mayor"),("ALTA"),IF(AND(AV381="Improbable",AW381="Insignificante"),("BAJA"),IF(AND(AV381="Improbable",AW381="Menor"),("BAJA"),IF(AND(AV381="Improbable",AW381="Moderado"),("MODERADA"),IF(AND(AV381="Improbable",AW381="Mayor"),("ALTA"),IF(AND(AV381="Posible",AW381="Insignificante"),("BAJA"),IF(AND(AV381="Posible",AW381="Menor"),("MODERADA"),IF(AND(AV381="Posible",AW381="Moderado"),("ALTA"),IF(AND(AV381="Posible",AW381="Mayor"),("EXTREMA"),IF(AND(AV381="Probable",AW381="Insignificante"),("MODERADA"),IF(AND(AV381="Probable",AW381="Menor"),("ALTA"),IF(AND(AV381="Probable",AW381="Moderado"),("ALTA"),IF(AND(AV381="Probable",AW381="Mayor"),("EXTREMA"),IF(AND(AV381="Casi Seguro",AW381="Insignificante"),("ALTA"),IF(AND(AV381="Casi Seguro",AW381="Menor"),("ALTA"),IF(AND(AV381="Casi Seguro",AW381="Moderado"),("EXTREMA"),IF(AND(AV381="Casi Seguro",AW381="Mayor"),("EXTREMA"),IF(AW381="Catastrófico","EXTREMA","VALORAR")))))))))))))))))))))</f>
        <v>VALORAR</v>
      </c>
      <c r="AY381" s="261" t="s">
        <v>314</v>
      </c>
      <c r="AZ381" s="228"/>
      <c r="BA381" s="229"/>
      <c r="BB381" s="216"/>
      <c r="BC381" s="216"/>
      <c r="BD381" s="230"/>
      <c r="BE381" s="230"/>
      <c r="BF381" s="230"/>
      <c r="BG381" s="227"/>
      <c r="BH381" s="276"/>
      <c r="BI381" s="216"/>
      <c r="BJ381" s="216"/>
      <c r="BK381" s="216"/>
      <c r="BL381" s="216"/>
      <c r="BM381" s="216"/>
      <c r="BN381" s="216"/>
      <c r="BO381" s="216"/>
      <c r="BP381" s="216"/>
      <c r="BQ381" s="216"/>
      <c r="BR381" s="216"/>
      <c r="BS381" s="216"/>
      <c r="BT381" s="216"/>
      <c r="BU381" s="216"/>
      <c r="BV381" s="216"/>
      <c r="BW381" s="216"/>
      <c r="BX381" s="216"/>
      <c r="BY381" s="216"/>
      <c r="BZ381" s="216"/>
      <c r="CA381" s="216"/>
      <c r="CB381" s="216"/>
      <c r="CC381" s="216"/>
      <c r="CD381" s="216"/>
      <c r="CE381" s="216"/>
      <c r="CF381" s="216"/>
      <c r="CG381" s="216"/>
      <c r="CH381" s="216"/>
      <c r="CI381" s="216"/>
      <c r="CJ381" s="216"/>
      <c r="CK381" s="216"/>
      <c r="CL381" s="216"/>
    </row>
    <row r="382" spans="1:90" s="231" customFormat="1" ht="14.5" hidden="1" customHeight="1">
      <c r="A382" s="262"/>
      <c r="B382" s="300"/>
      <c r="C382" s="278"/>
      <c r="D382" s="278"/>
      <c r="E382" s="278"/>
      <c r="F382" s="278"/>
      <c r="G382" s="279"/>
      <c r="H382" s="276"/>
      <c r="I382" s="276"/>
      <c r="J382" s="276"/>
      <c r="K382" s="276"/>
      <c r="L382" s="276"/>
      <c r="M382" s="281"/>
      <c r="N382" s="276"/>
      <c r="O382" s="266"/>
      <c r="P382" s="266"/>
      <c r="Q382" s="266"/>
      <c r="R382" s="266"/>
      <c r="S382" s="267"/>
      <c r="T382" s="268"/>
      <c r="U382" s="269"/>
      <c r="V382" s="270"/>
      <c r="W382" s="271"/>
      <c r="X382" s="268"/>
      <c r="Y382" s="272"/>
      <c r="Z382" s="273"/>
      <c r="AA382" s="273"/>
      <c r="AB382" s="274"/>
      <c r="AC382" s="217">
        <v>2</v>
      </c>
      <c r="AD382" s="218"/>
      <c r="AE382" s="219"/>
      <c r="AF382" s="219"/>
      <c r="AG382" s="219"/>
      <c r="AH382" s="219"/>
      <c r="AI382" s="220" t="str">
        <f t="shared" si="327"/>
        <v/>
      </c>
      <c r="AJ382" s="221"/>
      <c r="AK382" s="221"/>
      <c r="AL382" s="222" t="str">
        <f t="shared" si="328"/>
        <v/>
      </c>
      <c r="AM382" s="221"/>
      <c r="AN382" s="221"/>
      <c r="AO382" s="221"/>
      <c r="AP382" s="223" t="str">
        <f>IF(ISBLANK(AA381),(IFERROR(IF(AND(AI381="Probabilidad",AI382="Probabilidad"),(AR381-(+AR381*AL382)),IF(AI382="Probabilidad",(T381-(+T381*AL382)),IF(AI382="Impacto",AR381,""))),""))," ")</f>
        <v/>
      </c>
      <c r="AQ382" s="224" t="str">
        <f>IF(ISBLANK(AA381),(IFERROR(IF(AP382="","",IF(AP382&lt;=0.2,"Muy Baja",IF(AP382&lt;=0.4,"Baja",IF(AP382&lt;=0.6,"Media",IF(AP382&lt;=0.8,"Alta","Muy Alta"))))),""))," ")</f>
        <v/>
      </c>
      <c r="AR382" s="223" t="str">
        <f t="shared" si="329"/>
        <v/>
      </c>
      <c r="AS382" s="225" t="str">
        <f t="shared" si="330"/>
        <v/>
      </c>
      <c r="AT382" s="223" t="str">
        <f>IFERROR(IF(AND(AI381="Impacto",AI382="Impacto"),(AT381-(+AT381*AL382)),IF(AI382="Impacto",(X381-(+X381*AL382)),IF(AI382="Probabilidad",AT381,""))),"")</f>
        <v/>
      </c>
      <c r="AU382" s="226" t="str">
        <f t="shared" si="331"/>
        <v/>
      </c>
      <c r="AV382" s="273"/>
      <c r="AW382" s="275"/>
      <c r="AX382" s="274"/>
      <c r="AY382" s="261"/>
      <c r="AZ382" s="228"/>
      <c r="BA382" s="229"/>
      <c r="BB382" s="216"/>
      <c r="BC382" s="216"/>
      <c r="BD382" s="230"/>
      <c r="BE382" s="230"/>
      <c r="BF382" s="230"/>
      <c r="BG382" s="227"/>
      <c r="BH382" s="276"/>
      <c r="BI382" s="216"/>
      <c r="BJ382" s="216"/>
      <c r="BK382" s="216"/>
      <c r="BL382" s="216"/>
      <c r="BM382" s="216"/>
      <c r="BN382" s="216"/>
      <c r="BO382" s="216"/>
      <c r="BP382" s="216"/>
      <c r="BQ382" s="216"/>
      <c r="BR382" s="216"/>
      <c r="BS382" s="216"/>
      <c r="BT382" s="216"/>
      <c r="BU382" s="216"/>
      <c r="BV382" s="216"/>
      <c r="BW382" s="216"/>
      <c r="BX382" s="216"/>
      <c r="BY382" s="216"/>
      <c r="BZ382" s="216"/>
      <c r="CA382" s="216"/>
      <c r="CB382" s="216"/>
      <c r="CC382" s="216"/>
      <c r="CD382" s="216"/>
      <c r="CE382" s="216"/>
      <c r="CF382" s="216"/>
      <c r="CG382" s="216"/>
      <c r="CH382" s="216"/>
      <c r="CI382" s="216"/>
      <c r="CJ382" s="216"/>
      <c r="CK382" s="216"/>
      <c r="CL382" s="216"/>
    </row>
    <row r="383" spans="1:90" s="231" customFormat="1" ht="14.5" hidden="1" customHeight="1">
      <c r="A383" s="262"/>
      <c r="B383" s="300"/>
      <c r="C383" s="278"/>
      <c r="D383" s="278"/>
      <c r="E383" s="278"/>
      <c r="F383" s="278"/>
      <c r="G383" s="279"/>
      <c r="H383" s="276"/>
      <c r="I383" s="276"/>
      <c r="J383" s="276"/>
      <c r="K383" s="276"/>
      <c r="L383" s="276"/>
      <c r="M383" s="281"/>
      <c r="N383" s="276"/>
      <c r="O383" s="266"/>
      <c r="P383" s="266"/>
      <c r="Q383" s="266"/>
      <c r="R383" s="266"/>
      <c r="S383" s="267"/>
      <c r="T383" s="268"/>
      <c r="U383" s="269"/>
      <c r="V383" s="270"/>
      <c r="W383" s="271"/>
      <c r="X383" s="268"/>
      <c r="Y383" s="272"/>
      <c r="Z383" s="273"/>
      <c r="AA383" s="273"/>
      <c r="AB383" s="274"/>
      <c r="AC383" s="217">
        <v>3</v>
      </c>
      <c r="AD383" s="218"/>
      <c r="AE383" s="219"/>
      <c r="AF383" s="219"/>
      <c r="AG383" s="219"/>
      <c r="AH383" s="219"/>
      <c r="AI383" s="220" t="str">
        <f t="shared" si="327"/>
        <v/>
      </c>
      <c r="AJ383" s="221"/>
      <c r="AK383" s="221"/>
      <c r="AL383" s="222" t="str">
        <f t="shared" si="328"/>
        <v/>
      </c>
      <c r="AM383" s="221"/>
      <c r="AN383" s="221"/>
      <c r="AO383" s="221"/>
      <c r="AP383" s="223" t="str">
        <f>IF(ISBLANK(AA381),(IFERROR(IF(AND(AI382="Probabilidad",AI383="Probabilidad"),(AR382-(+AR382*AL383)),IF(AND(AI382="Impacto",AI383="Probabilidad"),(AR381-(+AR381*AL383)),IF(AI383="Impacto",AR382,""))),""))," ")</f>
        <v/>
      </c>
      <c r="AQ383" s="224" t="str">
        <f>IF(ISBLANK(AA381),(IFERROR(IF(AP383="","",IF(AP383&lt;=0.2,"Muy Baja",IF(AP383&lt;=0.4,"Baja",IF(AP383&lt;=0.6,"Media",IF(AP383&lt;=0.8,"Alta","Muy Alta"))))),""))," ")</f>
        <v/>
      </c>
      <c r="AR383" s="223" t="str">
        <f t="shared" si="329"/>
        <v/>
      </c>
      <c r="AS383" s="225" t="str">
        <f t="shared" si="330"/>
        <v/>
      </c>
      <c r="AT383" s="223" t="str">
        <f>IFERROR(IF(AND(AI382="Impacto",AI383="Impacto"),(AT382-(+AT382*AL383)),IF(AND(AI382="Probabilidad",AI383="Impacto"),(AT381-(+AT381*AL383)),IF(AI383="Probabilidad",AT382,""))),"")</f>
        <v/>
      </c>
      <c r="AU383" s="226" t="str">
        <f t="shared" si="331"/>
        <v/>
      </c>
      <c r="AV383" s="273"/>
      <c r="AW383" s="275"/>
      <c r="AX383" s="274"/>
      <c r="AY383" s="261"/>
      <c r="AZ383" s="228"/>
      <c r="BA383" s="229"/>
      <c r="BB383" s="216"/>
      <c r="BC383" s="216"/>
      <c r="BD383" s="230"/>
      <c r="BE383" s="230"/>
      <c r="BF383" s="230"/>
      <c r="BG383" s="227"/>
      <c r="BH383" s="276"/>
      <c r="BI383" s="216"/>
      <c r="BJ383" s="216"/>
      <c r="BK383" s="216"/>
      <c r="BL383" s="216"/>
      <c r="BM383" s="216"/>
      <c r="BN383" s="216"/>
      <c r="BO383" s="216"/>
      <c r="BP383" s="216"/>
      <c r="BQ383" s="216"/>
      <c r="BR383" s="216"/>
      <c r="BS383" s="216"/>
      <c r="BT383" s="216"/>
      <c r="BU383" s="216"/>
      <c r="BV383" s="216"/>
      <c r="BW383" s="216"/>
      <c r="BX383" s="216"/>
      <c r="BY383" s="216"/>
      <c r="BZ383" s="216"/>
      <c r="CA383" s="216"/>
      <c r="CB383" s="216"/>
      <c r="CC383" s="216"/>
      <c r="CD383" s="216"/>
      <c r="CE383" s="216"/>
      <c r="CF383" s="216"/>
      <c r="CG383" s="216"/>
      <c r="CH383" s="216"/>
      <c r="CI383" s="216"/>
      <c r="CJ383" s="216"/>
      <c r="CK383" s="216"/>
      <c r="CL383" s="216"/>
    </row>
    <row r="384" spans="1:90" s="231" customFormat="1" ht="14.5" hidden="1" customHeight="1">
      <c r="A384" s="262"/>
      <c r="B384" s="300"/>
      <c r="C384" s="278"/>
      <c r="D384" s="278"/>
      <c r="E384" s="278"/>
      <c r="F384" s="278"/>
      <c r="G384" s="279"/>
      <c r="H384" s="276"/>
      <c r="I384" s="276"/>
      <c r="J384" s="276"/>
      <c r="K384" s="276"/>
      <c r="L384" s="276"/>
      <c r="M384" s="281"/>
      <c r="N384" s="276"/>
      <c r="O384" s="266"/>
      <c r="P384" s="266"/>
      <c r="Q384" s="266"/>
      <c r="R384" s="266"/>
      <c r="S384" s="267"/>
      <c r="T384" s="268"/>
      <c r="U384" s="269"/>
      <c r="V384" s="270"/>
      <c r="W384" s="271"/>
      <c r="X384" s="268"/>
      <c r="Y384" s="272"/>
      <c r="Z384" s="273"/>
      <c r="AA384" s="273"/>
      <c r="AB384" s="274"/>
      <c r="AC384" s="217">
        <v>4</v>
      </c>
      <c r="AD384" s="218"/>
      <c r="AE384" s="219"/>
      <c r="AF384" s="219"/>
      <c r="AG384" s="219"/>
      <c r="AH384" s="219"/>
      <c r="AI384" s="220" t="str">
        <f t="shared" si="327"/>
        <v/>
      </c>
      <c r="AJ384" s="221"/>
      <c r="AK384" s="221"/>
      <c r="AL384" s="222" t="str">
        <f t="shared" si="328"/>
        <v/>
      </c>
      <c r="AM384" s="221"/>
      <c r="AN384" s="221"/>
      <c r="AO384" s="221"/>
      <c r="AP384" s="223" t="str">
        <f>IF(ISBLANK(AA381),(IFERROR(IF(AND(AI383="Probabilidad",AI384="Probabilidad"),(AR383-(+AR383*AL384)),IF(AND(AI383="Impacto",AI384="Probabilidad"),(AR382-(+AR382*AL384)),IF(AI384="Impacto",AR383,""))),""))," ")</f>
        <v/>
      </c>
      <c r="AQ384" s="224" t="str">
        <f>IF(ISBLANK(AA381),(IFERROR(IF(AP384="","",IF(AP384&lt;=0.2,"Muy Baja",IF(AP384&lt;=0.4,"Baja",IF(AP384&lt;=0.6,"Media",IF(AP384&lt;=0.8,"Alta","Muy Alta"))))),""))," ")</f>
        <v/>
      </c>
      <c r="AR384" s="223" t="str">
        <f t="shared" si="329"/>
        <v/>
      </c>
      <c r="AS384" s="225" t="str">
        <f t="shared" si="330"/>
        <v/>
      </c>
      <c r="AT384" s="223" t="str">
        <f>IFERROR(IF(AND(AI383="Impacto",AI384="Impacto"),(AT383-(+AT383*AL384)),IF(AND(AI383="Probabilidad",AI384="Impacto"),(AT382-(+AT382*AL384)),IF(AI384="Probabilidad",AT383,""))),"")</f>
        <v/>
      </c>
      <c r="AU384" s="226" t="str">
        <f t="shared" si="331"/>
        <v/>
      </c>
      <c r="AV384" s="273"/>
      <c r="AW384" s="275"/>
      <c r="AX384" s="274"/>
      <c r="AY384" s="261"/>
      <c r="AZ384" s="228"/>
      <c r="BA384" s="229"/>
      <c r="BB384" s="216"/>
      <c r="BC384" s="216"/>
      <c r="BD384" s="230"/>
      <c r="BE384" s="230"/>
      <c r="BF384" s="230"/>
      <c r="BG384" s="227"/>
      <c r="BH384" s="276"/>
      <c r="BI384" s="216"/>
      <c r="BJ384" s="216"/>
      <c r="BK384" s="216"/>
      <c r="BL384" s="216"/>
      <c r="BM384" s="216"/>
      <c r="BN384" s="216"/>
      <c r="BO384" s="216"/>
      <c r="BP384" s="216"/>
      <c r="BQ384" s="216"/>
      <c r="BR384" s="216"/>
      <c r="BS384" s="216"/>
      <c r="BT384" s="216"/>
      <c r="BU384" s="216"/>
      <c r="BV384" s="216"/>
      <c r="BW384" s="216"/>
      <c r="BX384" s="216"/>
      <c r="BY384" s="216"/>
      <c r="BZ384" s="216"/>
      <c r="CA384" s="216"/>
      <c r="CB384" s="216"/>
      <c r="CC384" s="216"/>
      <c r="CD384" s="216"/>
      <c r="CE384" s="216"/>
      <c r="CF384" s="216"/>
      <c r="CG384" s="216"/>
      <c r="CH384" s="216"/>
      <c r="CI384" s="216"/>
      <c r="CJ384" s="216"/>
      <c r="CK384" s="216"/>
      <c r="CL384" s="216"/>
    </row>
    <row r="385" spans="1:90" s="231" customFormat="1" ht="14.5" hidden="1" customHeight="1">
      <c r="A385" s="262"/>
      <c r="B385" s="300"/>
      <c r="C385" s="278"/>
      <c r="D385" s="278"/>
      <c r="E385" s="278"/>
      <c r="F385" s="278"/>
      <c r="G385" s="279"/>
      <c r="H385" s="276"/>
      <c r="I385" s="276"/>
      <c r="J385" s="276"/>
      <c r="K385" s="276"/>
      <c r="L385" s="276"/>
      <c r="M385" s="281"/>
      <c r="N385" s="276"/>
      <c r="O385" s="266"/>
      <c r="P385" s="266"/>
      <c r="Q385" s="266"/>
      <c r="R385" s="266"/>
      <c r="S385" s="267"/>
      <c r="T385" s="268"/>
      <c r="U385" s="269"/>
      <c r="V385" s="270"/>
      <c r="W385" s="271"/>
      <c r="X385" s="268"/>
      <c r="Y385" s="272"/>
      <c r="Z385" s="273"/>
      <c r="AA385" s="273"/>
      <c r="AB385" s="274"/>
      <c r="AC385" s="217">
        <v>5</v>
      </c>
      <c r="AD385" s="218"/>
      <c r="AE385" s="219"/>
      <c r="AF385" s="219"/>
      <c r="AG385" s="219"/>
      <c r="AH385" s="219"/>
      <c r="AI385" s="220" t="str">
        <f t="shared" si="327"/>
        <v/>
      </c>
      <c r="AJ385" s="221"/>
      <c r="AK385" s="221"/>
      <c r="AL385" s="222" t="str">
        <f t="shared" si="328"/>
        <v/>
      </c>
      <c r="AM385" s="221"/>
      <c r="AN385" s="221"/>
      <c r="AO385" s="221"/>
      <c r="AP385" s="223" t="str">
        <f>IF(ISBLANK(AA381),(IFERROR(IF(AND(AI384="Probabilidad",AI385="Probabilidad"),(AR384-(+AR384*AL385)),IF(AND(AI384="Impacto",AI385="Probabilidad"),(AR383-(+AR383*AL385)),IF(AI385="Impacto",AR384,""))),""))," ")</f>
        <v/>
      </c>
      <c r="AQ385" s="224" t="str">
        <f>IF(ISBLANK(AA381),(IFERROR(IF(AP385="","",IF(AP385&lt;=0.2,"Muy Baja",IF(AP385&lt;=0.4,"Baja",IF(AP385&lt;=0.6,"Media",IF(AP385&lt;=0.8,"Alta","Muy Alta"))))),""))," ")</f>
        <v/>
      </c>
      <c r="AR385" s="223" t="str">
        <f t="shared" si="329"/>
        <v/>
      </c>
      <c r="AS385" s="225" t="str">
        <f t="shared" si="330"/>
        <v/>
      </c>
      <c r="AT385" s="223" t="str">
        <f>IFERROR(IF(AND(AI384="Impacto",AI385="Impacto"),(AT384-(+AT384*AL385)),IF(AND(AI384="Probabilidad",AI385="Impacto"),(AT383-(+AT383*AL385)),IF(AI385="Probabilidad",AT384,""))),"")</f>
        <v/>
      </c>
      <c r="AU385" s="226" t="str">
        <f t="shared" si="331"/>
        <v/>
      </c>
      <c r="AV385" s="273"/>
      <c r="AW385" s="275"/>
      <c r="AX385" s="274"/>
      <c r="AY385" s="261"/>
      <c r="AZ385" s="228"/>
      <c r="BA385" s="229"/>
      <c r="BB385" s="216"/>
      <c r="BC385" s="216"/>
      <c r="BD385" s="230"/>
      <c r="BE385" s="230"/>
      <c r="BF385" s="230"/>
      <c r="BG385" s="227"/>
      <c r="BH385" s="276"/>
      <c r="BI385" s="216"/>
      <c r="BJ385" s="216"/>
      <c r="BK385" s="216"/>
      <c r="BL385" s="216"/>
      <c r="BM385" s="216"/>
      <c r="BN385" s="216"/>
      <c r="BO385" s="216"/>
      <c r="BP385" s="216"/>
      <c r="BQ385" s="216"/>
      <c r="BR385" s="216"/>
      <c r="BS385" s="216"/>
      <c r="BT385" s="216"/>
      <c r="BU385" s="216"/>
      <c r="BV385" s="216"/>
      <c r="BW385" s="216"/>
      <c r="BX385" s="216"/>
      <c r="BY385" s="216"/>
      <c r="BZ385" s="216"/>
      <c r="CA385" s="216"/>
      <c r="CB385" s="216"/>
      <c r="CC385" s="216"/>
      <c r="CD385" s="216"/>
      <c r="CE385" s="216"/>
      <c r="CF385" s="216"/>
      <c r="CG385" s="216"/>
      <c r="CH385" s="216"/>
      <c r="CI385" s="216"/>
      <c r="CJ385" s="216"/>
      <c r="CK385" s="216"/>
      <c r="CL385" s="216"/>
    </row>
    <row r="386" spans="1:90" s="231" customFormat="1" ht="14.5" hidden="1" customHeight="1">
      <c r="A386" s="262"/>
      <c r="B386" s="300"/>
      <c r="C386" s="278"/>
      <c r="D386" s="278"/>
      <c r="E386" s="278"/>
      <c r="F386" s="278"/>
      <c r="G386" s="279"/>
      <c r="H386" s="276"/>
      <c r="I386" s="276"/>
      <c r="J386" s="276"/>
      <c r="K386" s="276"/>
      <c r="L386" s="276"/>
      <c r="M386" s="282"/>
      <c r="N386" s="276"/>
      <c r="O386" s="266"/>
      <c r="P386" s="266"/>
      <c r="Q386" s="266"/>
      <c r="R386" s="266"/>
      <c r="S386" s="267"/>
      <c r="T386" s="268"/>
      <c r="U386" s="269"/>
      <c r="V386" s="270"/>
      <c r="W386" s="271"/>
      <c r="X386" s="268"/>
      <c r="Y386" s="272"/>
      <c r="Z386" s="273"/>
      <c r="AA386" s="273"/>
      <c r="AB386" s="274"/>
      <c r="AC386" s="217">
        <v>6</v>
      </c>
      <c r="AD386" s="218"/>
      <c r="AE386" s="219"/>
      <c r="AF386" s="219"/>
      <c r="AG386" s="219"/>
      <c r="AH386" s="219"/>
      <c r="AI386" s="220" t="str">
        <f t="shared" si="327"/>
        <v/>
      </c>
      <c r="AJ386" s="221"/>
      <c r="AK386" s="221"/>
      <c r="AL386" s="222" t="str">
        <f t="shared" si="328"/>
        <v/>
      </c>
      <c r="AM386" s="221"/>
      <c r="AN386" s="221"/>
      <c r="AO386" s="221"/>
      <c r="AP386" s="223" t="str">
        <f>IF(ISBLANK(AA381),(IFERROR(IF(AND(AI384="Probabilidad",AI386="Probabilidad"),(AR384-(+AR384*AL386)),IF(AND(AI384="Impacto",AI386="Probabilidad"),(AR383-(+AR383*AL386)),IF(AI386="Impacto",AR384,""))),""))," ")</f>
        <v/>
      </c>
      <c r="AQ386" s="224" t="str">
        <f>IF(ISBLANK(AA381),(IFERROR(IF(AP386="","",IF(AP386&lt;=0.2,"Muy Baja",IF(AP386&lt;=0.4,"Baja",IF(AP386&lt;=0.6,"Media",IF(AP386&lt;=0.8,"Alta","Muy Alta"))))),"")), " ")</f>
        <v/>
      </c>
      <c r="AR386" s="223" t="str">
        <f t="shared" si="329"/>
        <v/>
      </c>
      <c r="AS386" s="225" t="str">
        <f t="shared" si="330"/>
        <v/>
      </c>
      <c r="AT386" s="223" t="str">
        <f>IFERROR(IF(AND(AI385="Impacto",AI386="Impacto"),(AT384-(+AT385*AL386)),IF(AND(AI384="Probabilidad",AI386="Impacto"),(AT383-(+AT383*AL386)),IF(AI386="Probabilidad",AT384,""))),"")</f>
        <v/>
      </c>
      <c r="AU386" s="226" t="str">
        <f t="shared" si="331"/>
        <v/>
      </c>
      <c r="AV386" s="273"/>
      <c r="AW386" s="275"/>
      <c r="AX386" s="274"/>
      <c r="AY386" s="261"/>
      <c r="AZ386" s="228"/>
      <c r="BA386" s="229"/>
      <c r="BB386" s="216"/>
      <c r="BC386" s="216"/>
      <c r="BD386" s="230"/>
      <c r="BE386" s="230"/>
      <c r="BF386" s="230"/>
      <c r="BG386" s="227"/>
      <c r="BH386" s="276"/>
      <c r="BI386" s="216"/>
      <c r="BJ386" s="216"/>
      <c r="BK386" s="216"/>
      <c r="BL386" s="216"/>
      <c r="BM386" s="216"/>
      <c r="BN386" s="216"/>
      <c r="BO386" s="216"/>
      <c r="BP386" s="216"/>
      <c r="BQ386" s="216"/>
      <c r="BR386" s="216"/>
      <c r="BS386" s="216"/>
      <c r="BT386" s="216"/>
      <c r="BU386" s="216"/>
      <c r="BV386" s="216"/>
      <c r="BW386" s="216"/>
      <c r="BX386" s="216"/>
      <c r="BY386" s="216"/>
      <c r="BZ386" s="216"/>
      <c r="CA386" s="216"/>
      <c r="CB386" s="216"/>
      <c r="CC386" s="216"/>
      <c r="CD386" s="216"/>
      <c r="CE386" s="216"/>
      <c r="CF386" s="216"/>
      <c r="CG386" s="216"/>
      <c r="CH386" s="216"/>
      <c r="CI386" s="216"/>
      <c r="CJ386" s="216"/>
      <c r="CK386" s="216"/>
      <c r="CL386" s="216"/>
    </row>
    <row r="387" spans="1:90" s="231" customFormat="1" ht="69.5" hidden="1" customHeight="1">
      <c r="A387" s="262">
        <v>64</v>
      </c>
      <c r="B387" s="300" t="s">
        <v>1080</v>
      </c>
      <c r="C387" s="278" t="s">
        <v>1081</v>
      </c>
      <c r="D387" s="278"/>
      <c r="E387" s="278"/>
      <c r="F387" s="278" t="s">
        <v>1485</v>
      </c>
      <c r="G387" s="279" t="str">
        <f t="shared" si="350"/>
        <v xml:space="preserve">Posibilidad de afectación Económica y Reputacional por Falta de oportunidad y pertinencia de las necesidades de las regionales y dependencias. debido a la insuficiente identificación, registro, programación y planeación de las necesidades de bienes y servicios de la entidad. </v>
      </c>
      <c r="H387" s="276" t="s">
        <v>1097</v>
      </c>
      <c r="I387" s="276" t="s">
        <v>1404</v>
      </c>
      <c r="J387" s="276" t="s">
        <v>1405</v>
      </c>
      <c r="K387" s="276" t="str">
        <f t="shared" ref="K387" si="366">CONCATENATE("Posibilidad de afectación"," ",H387," por ",I387," ",J387)</f>
        <v xml:space="preserve">Posibilidad de afectación Económica y Reputacional por Falta de oportunidad y pertinencia de las necesidades de las regionales y dependencias. debido a la insuficiente identificación, registro, programación y planeación de las necesidades de bienes y servicios de la entidad. </v>
      </c>
      <c r="L387" s="276" t="s">
        <v>1408</v>
      </c>
      <c r="M387" s="280" t="s">
        <v>809</v>
      </c>
      <c r="N387" s="276">
        <v>80</v>
      </c>
      <c r="O387" s="266"/>
      <c r="P387" s="266"/>
      <c r="Q387" s="266"/>
      <c r="R387" s="266"/>
      <c r="S387" s="267" t="str">
        <f t="shared" ref="S387" si="367">IF(ISBLANK(Z387),(IF(N387&lt;=0,"",IF(N387&lt;=2,"Muy Baja",IF(N387&lt;=24,"Baja",IF(N387&lt;=500,"Media",IF(N387&lt;=5000,"Alta","Muy Alta"))))))," ")</f>
        <v>Media</v>
      </c>
      <c r="T387" s="268">
        <f t="shared" ref="T387" si="368">IF(ISBLANK(Z387),(IF(S387="","",IF(S387="Muy Baja",20%,IF(S387="Baja",40%,IF(S387="Media",60%,IF(S387="Alta",80%,IF(S387="Muy Alta",100%,0)))))))," ")</f>
        <v>0.6</v>
      </c>
      <c r="U387" s="269" t="s">
        <v>286</v>
      </c>
      <c r="V387" s="270" t="str">
        <f>IF(U387&gt;0,IF(NOT(ISERROR(MATCH(U387,'Listados Datos'!$N$3:$N$4,0))),'Listados Datos'!$N$6&amp;"Por favor no seleccionar este criterios de impacto (Afectación Económica o presupuestal y/o Pérdida Reputacional)",'Listados Datos'!$N$7),"")</f>
        <v>✔</v>
      </c>
      <c r="W387" s="271" t="str">
        <f>IF(OR(U387='Listados Datos'!$R$3,U387='Listados Datos'!$S$3),"Leve",IF(OR(U387='Listados Datos'!$R$4,U387='Listados Datos'!$S$4),"Menor",IF(OR(U387='Listados Datos'!$R$5,U387='Listados Datos'!$S$5),"Moderado",IF(OR(U387='Listados Datos'!$R$6,U387='Listados Datos'!$S$6),"Mayor",IF(OR(U387='Listados Datos'!$R$7,U387='Listados Datos'!$S$7),"Catastrófico","")))))</f>
        <v>Moderado</v>
      </c>
      <c r="X387" s="268">
        <f>IF(W387="","",IF(W387="Leve",20%,IF(W387="Menor",40%,IF(W387="Moderado",60%,IF(W387="Mayor",80%,IF(W387="Catastrófico",100%,0))))))</f>
        <v>0.6</v>
      </c>
      <c r="Y387" s="272" t="str">
        <f>IF(OR(AND(S387="Muy Baja",W387="Leve"),AND(S387="Muy Baja",W387="Menor"),AND(S387="Baja",W387="Leve")),"Bajo",IF(OR(AND(S387="Muy baja",W387="Moderado"),AND(S387="Baja",W387="Menor"),AND(S387="Baja",W387="Moderado"),AND(S387="Media",W387="Leve"),AND(S387="Media",W387="Menor"),AND(S387="Media",W387="Moderado"),AND(S387="Alta",W387="Leve"),AND(S387="Alta",W387="Menor")),"Moderado",IF(OR(AND(S387="Muy Baja",W387="Mayor"),AND(S387="Baja",W387="Mayor"),AND(S387="Media",W387="Mayor"),AND(S387="Alta",W387="Moderado"),AND(S387="Alta",W387="Mayor"),AND(S387="Muy Alta",W387="Leve"),AND(S387="Muy Alta",W387="Menor"),AND(S387="Muy Alta",W387="Moderado"),AND(S387="Muy Alta",W387="Mayor")),"Alto",IF(OR(AND(S387="Muy Baja",W387="Catastrófico"),AND(S387="Baja",W387="Catastrófico"),AND(S387="Media",W387="Catastrófico"),AND(S387="Alta",W387="Catastrófico"),AND(S387="Muy Alta",W387="Catastrófico")),"Extremo",""))))</f>
        <v>Moderado</v>
      </c>
      <c r="Z387" s="273"/>
      <c r="AA387" s="273"/>
      <c r="AB387" s="274" t="str">
        <f t="shared" ref="AB387" si="369">IF(AND(Z387="Rara Vez",AA387="Insignificante"),("BAJA"),IF(AND(Z387="Rara Vez",AA387="Menor"),("BAJA"),IF(AND(Z387="Rara Vez",AA387="Moderado"),("MODERADA"),IF(AND(Z387="Rara Vez",AA387="Mayor"),("ALTA"),IF(AND(Z387="Improbable",AA387="Insignificante"),("BAJA"),IF(AND(Z387="Improbable",AA387="Menor"),("BAJA"),IF(AND(Z387="Improbable",AA387="Moderado"),("MODERADA"),IF(AND(Z387="Improbable",AA387="Mayor"),("ALTA"),IF(AND(Z387="Posible",AA387="Insignificante"),("BAJA"),IF(AND(Z387="Posible",AA387="Menor"),("MODERADA"),IF(AND(Z387="Posible",AA387="Moderado"),("ALTA"),IF(AND(Z387="Posible",AA387="Mayor"),("EXTREMA"),IF(AND(Z387="Probable",AA387="Insignificante"),("MODERADA"),IF(AND(Z387="Probable",AA387="Menor"),("ALTA"),IF(AND(Z387="Probable",AA387="Moderado"),("ALTA"),IF(AND(Z387="Probable",AA387="Mayor"),("EXTREMA"),IF(AND(Z387="Casi Seguro",AA387="Insignificante"),("ALTA"),IF(AND(Z387="Casi Seguro",AA387="Menor"),("ALTA"),IF(AND(Z387="Casi Seguro",AA387="Moderado"),("EXTREMA"),IF(AND(Z387="Casi Seguro",AA387="Mayor"),("EXTREMA"),IF(AA387="Catastrófico","EXTREMA","VALORAR")))))))))))))))))))))</f>
        <v>VALORAR</v>
      </c>
      <c r="AC387" s="217">
        <v>1</v>
      </c>
      <c r="AD387" s="218"/>
      <c r="AE387" s="219" t="s">
        <v>1424</v>
      </c>
      <c r="AF387" s="219" t="s">
        <v>1174</v>
      </c>
      <c r="AG387" s="219" t="s">
        <v>942</v>
      </c>
      <c r="AH387" s="219"/>
      <c r="AI387" s="220" t="str">
        <f t="shared" si="327"/>
        <v>Probabilidad</v>
      </c>
      <c r="AJ387" s="221" t="s">
        <v>292</v>
      </c>
      <c r="AK387" s="221" t="s">
        <v>297</v>
      </c>
      <c r="AL387" s="222" t="str">
        <f t="shared" si="328"/>
        <v>40%</v>
      </c>
      <c r="AM387" s="221" t="s">
        <v>301</v>
      </c>
      <c r="AN387" s="221" t="s">
        <v>305</v>
      </c>
      <c r="AO387" s="221" t="s">
        <v>308</v>
      </c>
      <c r="AP387" s="223">
        <f>IF(ISBLANK(AA387),(IFERROR(IF(AI387="Probabilidad",(T387-(+T387*AL387)),IF(AI387="Impacto",T387,"")),""))," ")</f>
        <v>0.36</v>
      </c>
      <c r="AQ387" s="224" t="str">
        <f>IF(ISBLANK(AA387), (IFERROR(IF(AP387="","",IF(AP387&lt;=0.2,"Muy Baja",IF(AP387&lt;=0.4,"Baja",IF(AP387&lt;=0.6,"Media",IF(AP387&lt;=0.8,"Alta","Muy Alta"))))),""))," ")</f>
        <v>Baja</v>
      </c>
      <c r="AR387" s="223">
        <f t="shared" si="329"/>
        <v>0.36</v>
      </c>
      <c r="AS387" s="225" t="str">
        <f t="shared" si="330"/>
        <v>Moderado</v>
      </c>
      <c r="AT387" s="223">
        <f>IFERROR(IF(AI387="Impacto",(X387-(+X387*AL387)),IF(AI387="Probabilidad",X387,"")),"")</f>
        <v>0.6</v>
      </c>
      <c r="AU387" s="226" t="str">
        <f t="shared" si="331"/>
        <v>Moderado</v>
      </c>
      <c r="AV387" s="273"/>
      <c r="AW387" s="275" t="str">
        <f>IF(ISBLANK(AA387), " ", AA387)</f>
        <v xml:space="preserve"> </v>
      </c>
      <c r="AX387" s="274" t="str">
        <f t="shared" ref="AX387" si="370">IF(AND(AV387="Rara Vez",AW387="Insignificante"),("BAJA"),IF(AND(AV387="Rara Vez",AW387="Menor"),("BAJA"),IF(AND(AV387="Rara Vez",AW387="Moderado"),("MODERADA"),IF(AND(AV387="Rara Vez",AW387="Mayor"),("ALTA"),IF(AND(AV387="Improbable",AW387="Insignificante"),("BAJA"),IF(AND(AV387="Improbable",AW387="Menor"),("BAJA"),IF(AND(AV387="Improbable",AW387="Moderado"),("MODERADA"),IF(AND(AV387="Improbable",AW387="Mayor"),("ALTA"),IF(AND(AV387="Posible",AW387="Insignificante"),("BAJA"),IF(AND(AV387="Posible",AW387="Menor"),("MODERADA"),IF(AND(AV387="Posible",AW387="Moderado"),("ALTA"),IF(AND(AV387="Posible",AW387="Mayor"),("EXTREMA"),IF(AND(AV387="Probable",AW387="Insignificante"),("MODERADA"),IF(AND(AV387="Probable",AW387="Menor"),("ALTA"),IF(AND(AV387="Probable",AW387="Moderado"),("ALTA"),IF(AND(AV387="Probable",AW387="Mayor"),("EXTREMA"),IF(AND(AV387="Casi Seguro",AW387="Insignificante"),("ALTA"),IF(AND(AV387="Casi Seguro",AW387="Menor"),("ALTA"),IF(AND(AV387="Casi Seguro",AW387="Moderado"),("EXTREMA"),IF(AND(AV387="Casi Seguro",AW387="Mayor"),("EXTREMA"),IF(AW387="Catastrófico","EXTREMA","VALORAR")))))))))))))))))))))</f>
        <v>VALORAR</v>
      </c>
      <c r="AY387" s="261" t="s">
        <v>314</v>
      </c>
      <c r="AZ387" s="228"/>
      <c r="BA387" s="229"/>
      <c r="BB387" s="216"/>
      <c r="BC387" s="216"/>
      <c r="BD387" s="230"/>
      <c r="BE387" s="230"/>
      <c r="BF387" s="230"/>
      <c r="BG387" s="227"/>
      <c r="BH387" s="276"/>
      <c r="BI387" s="216"/>
      <c r="BJ387" s="216"/>
      <c r="BK387" s="216"/>
      <c r="BL387" s="216"/>
      <c r="BM387" s="216"/>
      <c r="BN387" s="216"/>
      <c r="BO387" s="216"/>
      <c r="BP387" s="216"/>
      <c r="BQ387" s="216"/>
      <c r="BR387" s="216"/>
      <c r="BS387" s="216"/>
      <c r="BT387" s="216"/>
      <c r="BU387" s="216"/>
      <c r="BV387" s="216"/>
      <c r="BW387" s="216"/>
      <c r="BX387" s="216"/>
      <c r="BY387" s="216"/>
      <c r="BZ387" s="216"/>
      <c r="CA387" s="216"/>
      <c r="CB387" s="216"/>
      <c r="CC387" s="216"/>
      <c r="CD387" s="216"/>
      <c r="CE387" s="216"/>
      <c r="CF387" s="216"/>
      <c r="CG387" s="216"/>
      <c r="CH387" s="216"/>
      <c r="CI387" s="216"/>
      <c r="CJ387" s="216"/>
      <c r="CK387" s="216"/>
      <c r="CL387" s="216"/>
    </row>
    <row r="388" spans="1:90" s="231" customFormat="1" ht="69.5" hidden="1" customHeight="1">
      <c r="A388" s="262"/>
      <c r="B388" s="300"/>
      <c r="C388" s="278"/>
      <c r="D388" s="278"/>
      <c r="E388" s="278"/>
      <c r="F388" s="278"/>
      <c r="G388" s="279"/>
      <c r="H388" s="276"/>
      <c r="I388" s="276"/>
      <c r="J388" s="276"/>
      <c r="K388" s="276"/>
      <c r="L388" s="276"/>
      <c r="M388" s="281"/>
      <c r="N388" s="276"/>
      <c r="O388" s="266"/>
      <c r="P388" s="266"/>
      <c r="Q388" s="266"/>
      <c r="R388" s="266"/>
      <c r="S388" s="267"/>
      <c r="T388" s="268"/>
      <c r="U388" s="269"/>
      <c r="V388" s="270"/>
      <c r="W388" s="271"/>
      <c r="X388" s="268"/>
      <c r="Y388" s="272"/>
      <c r="Z388" s="273"/>
      <c r="AA388" s="273"/>
      <c r="AB388" s="274"/>
      <c r="AC388" s="217">
        <v>2</v>
      </c>
      <c r="AD388" s="218"/>
      <c r="AE388" s="219" t="s">
        <v>1425</v>
      </c>
      <c r="AF388" s="219" t="s">
        <v>1175</v>
      </c>
      <c r="AG388" s="219" t="s">
        <v>942</v>
      </c>
      <c r="AH388" s="219"/>
      <c r="AI388" s="220" t="str">
        <f t="shared" si="327"/>
        <v>Probabilidad</v>
      </c>
      <c r="AJ388" s="221" t="s">
        <v>292</v>
      </c>
      <c r="AK388" s="221" t="s">
        <v>298</v>
      </c>
      <c r="AL388" s="222" t="str">
        <f t="shared" si="328"/>
        <v>50%</v>
      </c>
      <c r="AM388" s="221" t="s">
        <v>301</v>
      </c>
      <c r="AN388" s="221" t="s">
        <v>305</v>
      </c>
      <c r="AO388" s="221" t="s">
        <v>308</v>
      </c>
      <c r="AP388" s="223">
        <f>IF(ISBLANK(AA387),(IFERROR(IF(AND(AI387="Probabilidad",AI388="Probabilidad"),(AR387-(+AR387*AL388)),IF(AI388="Probabilidad",(T387-(+T387*AL388)),IF(AI388="Impacto",AR387,""))),""))," ")</f>
        <v>0.18</v>
      </c>
      <c r="AQ388" s="224" t="str">
        <f>IF(ISBLANK(AA387),(IFERROR(IF(AP388="","",IF(AP388&lt;=0.2,"Muy Baja",IF(AP388&lt;=0.4,"Baja",IF(AP388&lt;=0.6,"Media",IF(AP388&lt;=0.8,"Alta","Muy Alta"))))),""))," ")</f>
        <v>Muy Baja</v>
      </c>
      <c r="AR388" s="223">
        <f t="shared" si="329"/>
        <v>0.18</v>
      </c>
      <c r="AS388" s="225" t="str">
        <f t="shared" si="330"/>
        <v>Moderado</v>
      </c>
      <c r="AT388" s="223">
        <f>IFERROR(IF(AND(AI387="Impacto",AI388="Impacto"),(AT387-(+AT387*AL388)),IF(AI388="Impacto",(X387-(+X387*AL388)),IF(AI388="Probabilidad",AT387,""))),"")</f>
        <v>0.6</v>
      </c>
      <c r="AU388" s="226" t="str">
        <f t="shared" si="331"/>
        <v>Moderado</v>
      </c>
      <c r="AV388" s="273"/>
      <c r="AW388" s="275"/>
      <c r="AX388" s="274"/>
      <c r="AY388" s="261"/>
      <c r="AZ388" s="228"/>
      <c r="BA388" s="229"/>
      <c r="BB388" s="216"/>
      <c r="BC388" s="216"/>
      <c r="BD388" s="230"/>
      <c r="BE388" s="230"/>
      <c r="BF388" s="230"/>
      <c r="BG388" s="227"/>
      <c r="BH388" s="276"/>
      <c r="BI388" s="216"/>
      <c r="BJ388" s="216"/>
      <c r="BK388" s="216"/>
      <c r="BL388" s="216"/>
      <c r="BM388" s="216"/>
      <c r="BN388" s="216"/>
      <c r="BO388" s="216"/>
      <c r="BP388" s="216"/>
      <c r="BQ388" s="216"/>
      <c r="BR388" s="216"/>
      <c r="BS388" s="216"/>
      <c r="BT388" s="216"/>
      <c r="BU388" s="216"/>
      <c r="BV388" s="216"/>
      <c r="BW388" s="216"/>
      <c r="BX388" s="216"/>
      <c r="BY388" s="216"/>
      <c r="BZ388" s="216"/>
      <c r="CA388" s="216"/>
      <c r="CB388" s="216"/>
      <c r="CC388" s="216"/>
      <c r="CD388" s="216"/>
      <c r="CE388" s="216"/>
      <c r="CF388" s="216"/>
      <c r="CG388" s="216"/>
      <c r="CH388" s="216"/>
      <c r="CI388" s="216"/>
      <c r="CJ388" s="216"/>
      <c r="CK388" s="216"/>
      <c r="CL388" s="216"/>
    </row>
    <row r="389" spans="1:90" s="231" customFormat="1" ht="69.5" hidden="1" customHeight="1">
      <c r="A389" s="262"/>
      <c r="B389" s="300"/>
      <c r="C389" s="278"/>
      <c r="D389" s="278"/>
      <c r="E389" s="278"/>
      <c r="F389" s="278"/>
      <c r="G389" s="279"/>
      <c r="H389" s="276"/>
      <c r="I389" s="276"/>
      <c r="J389" s="276"/>
      <c r="K389" s="276"/>
      <c r="L389" s="276"/>
      <c r="M389" s="281"/>
      <c r="N389" s="276"/>
      <c r="O389" s="266"/>
      <c r="P389" s="266"/>
      <c r="Q389" s="266"/>
      <c r="R389" s="266"/>
      <c r="S389" s="267"/>
      <c r="T389" s="268"/>
      <c r="U389" s="269"/>
      <c r="V389" s="270"/>
      <c r="W389" s="271"/>
      <c r="X389" s="268"/>
      <c r="Y389" s="272"/>
      <c r="Z389" s="273"/>
      <c r="AA389" s="273"/>
      <c r="AB389" s="274"/>
      <c r="AC389" s="217">
        <v>3</v>
      </c>
      <c r="AD389" s="218"/>
      <c r="AE389" s="219" t="s">
        <v>1426</v>
      </c>
      <c r="AF389" s="219" t="s">
        <v>1176</v>
      </c>
      <c r="AG389" s="219" t="s">
        <v>942</v>
      </c>
      <c r="AH389" s="219"/>
      <c r="AI389" s="220" t="str">
        <f t="shared" si="327"/>
        <v>Probabilidad</v>
      </c>
      <c r="AJ389" s="221" t="s">
        <v>292</v>
      </c>
      <c r="AK389" s="221" t="s">
        <v>297</v>
      </c>
      <c r="AL389" s="222" t="str">
        <f t="shared" si="328"/>
        <v>40%</v>
      </c>
      <c r="AM389" s="221" t="s">
        <v>301</v>
      </c>
      <c r="AN389" s="221" t="s">
        <v>305</v>
      </c>
      <c r="AO389" s="221" t="s">
        <v>308</v>
      </c>
      <c r="AP389" s="223">
        <f>IF(ISBLANK(AA387),(IFERROR(IF(AND(AI388="Probabilidad",AI389="Probabilidad"),(AR388-(+AR388*AL389)),IF(AND(AI388="Impacto",AI389="Probabilidad"),(AR387-(+AR387*AL389)),IF(AI389="Impacto",AR388,""))),""))," ")</f>
        <v>0.108</v>
      </c>
      <c r="AQ389" s="224" t="str">
        <f>IF(ISBLANK(AA387),(IFERROR(IF(AP389="","",IF(AP389&lt;=0.2,"Muy Baja",IF(AP389&lt;=0.4,"Baja",IF(AP389&lt;=0.6,"Media",IF(AP389&lt;=0.8,"Alta","Muy Alta"))))),""))," ")</f>
        <v>Muy Baja</v>
      </c>
      <c r="AR389" s="223">
        <f t="shared" si="329"/>
        <v>0.108</v>
      </c>
      <c r="AS389" s="225" t="str">
        <f t="shared" si="330"/>
        <v>Moderado</v>
      </c>
      <c r="AT389" s="223">
        <f>IFERROR(IF(AND(AI388="Impacto",AI389="Impacto"),(AT388-(+AT388*AL389)),IF(AND(AI388="Probabilidad",AI389="Impacto"),(AT387-(+AT387*AL389)),IF(AI389="Probabilidad",AT388,""))),"")</f>
        <v>0.6</v>
      </c>
      <c r="AU389" s="226" t="str">
        <f t="shared" si="331"/>
        <v>Moderado</v>
      </c>
      <c r="AV389" s="273"/>
      <c r="AW389" s="275"/>
      <c r="AX389" s="274"/>
      <c r="AY389" s="261"/>
      <c r="AZ389" s="228"/>
      <c r="BA389" s="229"/>
      <c r="BB389" s="216"/>
      <c r="BC389" s="216"/>
      <c r="BD389" s="230"/>
      <c r="BE389" s="230"/>
      <c r="BF389" s="230"/>
      <c r="BG389" s="227"/>
      <c r="BH389" s="276"/>
      <c r="BI389" s="216"/>
      <c r="BJ389" s="216"/>
      <c r="BK389" s="216"/>
      <c r="BL389" s="216"/>
      <c r="BM389" s="216"/>
      <c r="BN389" s="216"/>
      <c r="BO389" s="216"/>
      <c r="BP389" s="216"/>
      <c r="BQ389" s="216"/>
      <c r="BR389" s="216"/>
      <c r="BS389" s="216"/>
      <c r="BT389" s="216"/>
      <c r="BU389" s="216"/>
      <c r="BV389" s="216"/>
      <c r="BW389" s="216"/>
      <c r="BX389" s="216"/>
      <c r="BY389" s="216"/>
      <c r="BZ389" s="216"/>
      <c r="CA389" s="216"/>
      <c r="CB389" s="216"/>
      <c r="CC389" s="216"/>
      <c r="CD389" s="216"/>
      <c r="CE389" s="216"/>
      <c r="CF389" s="216"/>
      <c r="CG389" s="216"/>
      <c r="CH389" s="216"/>
      <c r="CI389" s="216"/>
      <c r="CJ389" s="216"/>
      <c r="CK389" s="216"/>
      <c r="CL389" s="216"/>
    </row>
    <row r="390" spans="1:90" s="231" customFormat="1" ht="14.5" hidden="1" customHeight="1">
      <c r="A390" s="262"/>
      <c r="B390" s="300"/>
      <c r="C390" s="278"/>
      <c r="D390" s="278"/>
      <c r="E390" s="278"/>
      <c r="F390" s="278"/>
      <c r="G390" s="279"/>
      <c r="H390" s="276"/>
      <c r="I390" s="276"/>
      <c r="J390" s="276"/>
      <c r="K390" s="276"/>
      <c r="L390" s="276"/>
      <c r="M390" s="281"/>
      <c r="N390" s="276"/>
      <c r="O390" s="266"/>
      <c r="P390" s="266"/>
      <c r="Q390" s="266"/>
      <c r="R390" s="266"/>
      <c r="S390" s="267"/>
      <c r="T390" s="268"/>
      <c r="U390" s="269"/>
      <c r="V390" s="270"/>
      <c r="W390" s="271"/>
      <c r="X390" s="268"/>
      <c r="Y390" s="272"/>
      <c r="Z390" s="273"/>
      <c r="AA390" s="273"/>
      <c r="AB390" s="274"/>
      <c r="AC390" s="217">
        <v>4</v>
      </c>
      <c r="AD390" s="218"/>
      <c r="AE390" s="219"/>
      <c r="AF390" s="219"/>
      <c r="AG390" s="219"/>
      <c r="AH390" s="219"/>
      <c r="AI390" s="220" t="str">
        <f t="shared" si="327"/>
        <v/>
      </c>
      <c r="AJ390" s="221"/>
      <c r="AK390" s="221"/>
      <c r="AL390" s="222" t="str">
        <f t="shared" si="328"/>
        <v/>
      </c>
      <c r="AM390" s="221"/>
      <c r="AN390" s="221"/>
      <c r="AO390" s="221"/>
      <c r="AP390" s="223" t="str">
        <f>IF(ISBLANK(AA387),(IFERROR(IF(AND(AI389="Probabilidad",AI390="Probabilidad"),(AR389-(+AR389*AL390)),IF(AND(AI389="Impacto",AI390="Probabilidad"),(AR388-(+AR388*AL390)),IF(AI390="Impacto",AR389,""))),""))," ")</f>
        <v/>
      </c>
      <c r="AQ390" s="224" t="str">
        <f>IF(ISBLANK(AA387),(IFERROR(IF(AP390="","",IF(AP390&lt;=0.2,"Muy Baja",IF(AP390&lt;=0.4,"Baja",IF(AP390&lt;=0.6,"Media",IF(AP390&lt;=0.8,"Alta","Muy Alta"))))),""))," ")</f>
        <v/>
      </c>
      <c r="AR390" s="223" t="str">
        <f t="shared" si="329"/>
        <v/>
      </c>
      <c r="AS390" s="225" t="str">
        <f t="shared" si="330"/>
        <v/>
      </c>
      <c r="AT390" s="223" t="str">
        <f>IFERROR(IF(AND(AI389="Impacto",AI390="Impacto"),(AT389-(+AT389*AL390)),IF(AND(AI389="Probabilidad",AI390="Impacto"),(AT388-(+AT388*AL390)),IF(AI390="Probabilidad",AT389,""))),"")</f>
        <v/>
      </c>
      <c r="AU390" s="226" t="str">
        <f t="shared" si="331"/>
        <v/>
      </c>
      <c r="AV390" s="273"/>
      <c r="AW390" s="275"/>
      <c r="AX390" s="274"/>
      <c r="AY390" s="261"/>
      <c r="AZ390" s="228"/>
      <c r="BA390" s="229"/>
      <c r="BB390" s="216"/>
      <c r="BC390" s="216"/>
      <c r="BD390" s="230"/>
      <c r="BE390" s="230"/>
      <c r="BF390" s="230"/>
      <c r="BG390" s="227"/>
      <c r="BH390" s="276"/>
      <c r="BI390" s="216"/>
      <c r="BJ390" s="216"/>
      <c r="BK390" s="216"/>
      <c r="BL390" s="216"/>
      <c r="BM390" s="216"/>
      <c r="BN390" s="216"/>
      <c r="BO390" s="216"/>
      <c r="BP390" s="216"/>
      <c r="BQ390" s="216"/>
      <c r="BR390" s="216"/>
      <c r="BS390" s="216"/>
      <c r="BT390" s="216"/>
      <c r="BU390" s="216"/>
      <c r="BV390" s="216"/>
      <c r="BW390" s="216"/>
      <c r="BX390" s="216"/>
      <c r="BY390" s="216"/>
      <c r="BZ390" s="216"/>
      <c r="CA390" s="216"/>
      <c r="CB390" s="216"/>
      <c r="CC390" s="216"/>
      <c r="CD390" s="216"/>
      <c r="CE390" s="216"/>
      <c r="CF390" s="216"/>
      <c r="CG390" s="216"/>
      <c r="CH390" s="216"/>
      <c r="CI390" s="216"/>
      <c r="CJ390" s="216"/>
      <c r="CK390" s="216"/>
      <c r="CL390" s="216"/>
    </row>
    <row r="391" spans="1:90" s="231" customFormat="1" ht="14.5" hidden="1" customHeight="1">
      <c r="A391" s="262"/>
      <c r="B391" s="300"/>
      <c r="C391" s="278"/>
      <c r="D391" s="278"/>
      <c r="E391" s="278"/>
      <c r="F391" s="278"/>
      <c r="G391" s="279"/>
      <c r="H391" s="276"/>
      <c r="I391" s="276"/>
      <c r="J391" s="276"/>
      <c r="K391" s="276"/>
      <c r="L391" s="276"/>
      <c r="M391" s="281"/>
      <c r="N391" s="276"/>
      <c r="O391" s="266"/>
      <c r="P391" s="266"/>
      <c r="Q391" s="266"/>
      <c r="R391" s="266"/>
      <c r="S391" s="267"/>
      <c r="T391" s="268"/>
      <c r="U391" s="269"/>
      <c r="V391" s="270"/>
      <c r="W391" s="271"/>
      <c r="X391" s="268"/>
      <c r="Y391" s="272"/>
      <c r="Z391" s="273"/>
      <c r="AA391" s="273"/>
      <c r="AB391" s="274"/>
      <c r="AC391" s="217">
        <v>5</v>
      </c>
      <c r="AD391" s="218"/>
      <c r="AE391" s="219"/>
      <c r="AF391" s="219"/>
      <c r="AG391" s="219"/>
      <c r="AH391" s="219"/>
      <c r="AI391" s="220" t="str">
        <f t="shared" si="327"/>
        <v/>
      </c>
      <c r="AJ391" s="221"/>
      <c r="AK391" s="221"/>
      <c r="AL391" s="222" t="str">
        <f t="shared" si="328"/>
        <v/>
      </c>
      <c r="AM391" s="221"/>
      <c r="AN391" s="221"/>
      <c r="AO391" s="221"/>
      <c r="AP391" s="223" t="str">
        <f>IF(ISBLANK(AA387),(IFERROR(IF(AND(AI390="Probabilidad",AI391="Probabilidad"),(AR390-(+AR390*AL391)),IF(AND(AI390="Impacto",AI391="Probabilidad"),(AR389-(+AR389*AL391)),IF(AI391="Impacto",AR390,""))),""))," ")</f>
        <v/>
      </c>
      <c r="AQ391" s="224" t="str">
        <f>IF(ISBLANK(AA387),(IFERROR(IF(AP391="","",IF(AP391&lt;=0.2,"Muy Baja",IF(AP391&lt;=0.4,"Baja",IF(AP391&lt;=0.6,"Media",IF(AP391&lt;=0.8,"Alta","Muy Alta"))))),""))," ")</f>
        <v/>
      </c>
      <c r="AR391" s="223" t="str">
        <f t="shared" si="329"/>
        <v/>
      </c>
      <c r="AS391" s="225" t="str">
        <f t="shared" si="330"/>
        <v/>
      </c>
      <c r="AT391" s="223" t="str">
        <f>IFERROR(IF(AND(AI390="Impacto",AI391="Impacto"),(AT390-(+AT390*AL391)),IF(AND(AI390="Probabilidad",AI391="Impacto"),(AT389-(+AT389*AL391)),IF(AI391="Probabilidad",AT390,""))),"")</f>
        <v/>
      </c>
      <c r="AU391" s="226" t="str">
        <f t="shared" si="331"/>
        <v/>
      </c>
      <c r="AV391" s="273"/>
      <c r="AW391" s="275"/>
      <c r="AX391" s="274"/>
      <c r="AY391" s="261"/>
      <c r="AZ391" s="228"/>
      <c r="BA391" s="229"/>
      <c r="BB391" s="216"/>
      <c r="BC391" s="216"/>
      <c r="BD391" s="230"/>
      <c r="BE391" s="230"/>
      <c r="BF391" s="230"/>
      <c r="BG391" s="227"/>
      <c r="BH391" s="276"/>
      <c r="BI391" s="216"/>
      <c r="BJ391" s="216"/>
      <c r="BK391" s="216"/>
      <c r="BL391" s="216"/>
      <c r="BM391" s="216"/>
      <c r="BN391" s="216"/>
      <c r="BO391" s="216"/>
      <c r="BP391" s="216"/>
      <c r="BQ391" s="216"/>
      <c r="BR391" s="216"/>
      <c r="BS391" s="216"/>
      <c r="BT391" s="216"/>
      <c r="BU391" s="216"/>
      <c r="BV391" s="216"/>
      <c r="BW391" s="216"/>
      <c r="BX391" s="216"/>
      <c r="BY391" s="216"/>
      <c r="BZ391" s="216"/>
      <c r="CA391" s="216"/>
      <c r="CB391" s="216"/>
      <c r="CC391" s="216"/>
      <c r="CD391" s="216"/>
      <c r="CE391" s="216"/>
      <c r="CF391" s="216"/>
      <c r="CG391" s="216"/>
      <c r="CH391" s="216"/>
      <c r="CI391" s="216"/>
      <c r="CJ391" s="216"/>
      <c r="CK391" s="216"/>
      <c r="CL391" s="216"/>
    </row>
    <row r="392" spans="1:90" s="231" customFormat="1" ht="14.5" hidden="1" customHeight="1">
      <c r="A392" s="262"/>
      <c r="B392" s="300"/>
      <c r="C392" s="278"/>
      <c r="D392" s="278"/>
      <c r="E392" s="278"/>
      <c r="F392" s="278"/>
      <c r="G392" s="279"/>
      <c r="H392" s="276"/>
      <c r="I392" s="276"/>
      <c r="J392" s="276"/>
      <c r="K392" s="276"/>
      <c r="L392" s="276"/>
      <c r="M392" s="282"/>
      <c r="N392" s="276"/>
      <c r="O392" s="266"/>
      <c r="P392" s="266"/>
      <c r="Q392" s="266"/>
      <c r="R392" s="266"/>
      <c r="S392" s="267"/>
      <c r="T392" s="268"/>
      <c r="U392" s="269"/>
      <c r="V392" s="270"/>
      <c r="W392" s="271"/>
      <c r="X392" s="268"/>
      <c r="Y392" s="272"/>
      <c r="Z392" s="273"/>
      <c r="AA392" s="273"/>
      <c r="AB392" s="274"/>
      <c r="AC392" s="217">
        <v>6</v>
      </c>
      <c r="AD392" s="218"/>
      <c r="AE392" s="219"/>
      <c r="AF392" s="219"/>
      <c r="AG392" s="219"/>
      <c r="AH392" s="219"/>
      <c r="AI392" s="220" t="str">
        <f t="shared" si="327"/>
        <v/>
      </c>
      <c r="AJ392" s="221"/>
      <c r="AK392" s="221"/>
      <c r="AL392" s="222" t="str">
        <f t="shared" si="328"/>
        <v/>
      </c>
      <c r="AM392" s="221"/>
      <c r="AN392" s="221"/>
      <c r="AO392" s="221"/>
      <c r="AP392" s="223" t="str">
        <f>IF(ISBLANK(AA387),(IFERROR(IF(AND(AI390="Probabilidad",AI392="Probabilidad"),(AR390-(+AR390*AL392)),IF(AND(AI390="Impacto",AI392="Probabilidad"),(AR389-(+AR389*AL392)),IF(AI392="Impacto",AR390,""))),""))," ")</f>
        <v/>
      </c>
      <c r="AQ392" s="224" t="str">
        <f>IF(ISBLANK(AA387),(IFERROR(IF(AP392="","",IF(AP392&lt;=0.2,"Muy Baja",IF(AP392&lt;=0.4,"Baja",IF(AP392&lt;=0.6,"Media",IF(AP392&lt;=0.8,"Alta","Muy Alta"))))),"")), " ")</f>
        <v/>
      </c>
      <c r="AR392" s="223" t="str">
        <f t="shared" si="329"/>
        <v/>
      </c>
      <c r="AS392" s="225" t="str">
        <f t="shared" si="330"/>
        <v/>
      </c>
      <c r="AT392" s="223" t="str">
        <f>IFERROR(IF(AND(AI391="Impacto",AI392="Impacto"),(AT390-(+AT391*AL392)),IF(AND(AI390="Probabilidad",AI392="Impacto"),(AT389-(+AT389*AL392)),IF(AI392="Probabilidad",AT390,""))),"")</f>
        <v/>
      </c>
      <c r="AU392" s="226" t="str">
        <f t="shared" si="331"/>
        <v/>
      </c>
      <c r="AV392" s="273"/>
      <c r="AW392" s="275"/>
      <c r="AX392" s="274"/>
      <c r="AY392" s="261"/>
      <c r="AZ392" s="228"/>
      <c r="BA392" s="229"/>
      <c r="BB392" s="216"/>
      <c r="BC392" s="216"/>
      <c r="BD392" s="230"/>
      <c r="BE392" s="230"/>
      <c r="BF392" s="230"/>
      <c r="BG392" s="227"/>
      <c r="BH392" s="276"/>
      <c r="BI392" s="216"/>
      <c r="BJ392" s="216"/>
      <c r="BK392" s="216"/>
      <c r="BL392" s="216"/>
      <c r="BM392" s="216"/>
      <c r="BN392" s="216"/>
      <c r="BO392" s="216"/>
      <c r="BP392" s="216"/>
      <c r="BQ392" s="216"/>
      <c r="BR392" s="216"/>
      <c r="BS392" s="216"/>
      <c r="BT392" s="216"/>
      <c r="BU392" s="216"/>
      <c r="BV392" s="216"/>
      <c r="BW392" s="216"/>
      <c r="BX392" s="216"/>
      <c r="BY392" s="216"/>
      <c r="BZ392" s="216"/>
      <c r="CA392" s="216"/>
      <c r="CB392" s="216"/>
      <c r="CC392" s="216"/>
      <c r="CD392" s="216"/>
      <c r="CE392" s="216"/>
      <c r="CF392" s="216"/>
      <c r="CG392" s="216"/>
      <c r="CH392" s="216"/>
      <c r="CI392" s="216"/>
      <c r="CJ392" s="216"/>
      <c r="CK392" s="216"/>
      <c r="CL392" s="216"/>
    </row>
    <row r="393" spans="1:90" s="231" customFormat="1" ht="98" customHeight="1">
      <c r="A393" s="262">
        <v>65</v>
      </c>
      <c r="B393" s="300" t="s">
        <v>1080</v>
      </c>
      <c r="C393" s="278" t="s">
        <v>1081</v>
      </c>
      <c r="D393" s="278"/>
      <c r="E393" s="278"/>
      <c r="F393" s="278" t="s">
        <v>1485</v>
      </c>
      <c r="G393" s="279" t="str">
        <f t="shared" si="350"/>
        <v xml:space="preserve">Posibilidad de indebido uso y custodia de los recursos físicos de la entidad (bienes) </v>
      </c>
      <c r="H393" s="276" t="s">
        <v>1097</v>
      </c>
      <c r="I393" s="276"/>
      <c r="J393" s="276" t="s">
        <v>1409</v>
      </c>
      <c r="K393" s="276" t="s">
        <v>1414</v>
      </c>
      <c r="L393" s="276" t="s">
        <v>1406</v>
      </c>
      <c r="M393" s="276" t="s">
        <v>227</v>
      </c>
      <c r="N393" s="276"/>
      <c r="O393" s="266"/>
      <c r="P393" s="266"/>
      <c r="Q393" s="266"/>
      <c r="R393" s="266"/>
      <c r="S393" s="267" t="str">
        <f t="shared" ref="S393" si="371">IF(ISBLANK(Z393),(IF(N393&lt;=0,"",IF(N393&lt;=2,"Muy Baja",IF(N393&lt;=24,"Baja",IF(N393&lt;=500,"Media",IF(N393&lt;=5000,"Alta","Muy Alta"))))))," ")</f>
        <v xml:space="preserve"> </v>
      </c>
      <c r="T393" s="268" t="str">
        <f t="shared" ref="T393" si="372">IF(ISBLANK(Z393),(IF(S393="","",IF(S393="Muy Baja",20%,IF(S393="Baja",40%,IF(S393="Media",60%,IF(S393="Alta",80%,IF(S393="Muy Alta",100%,0)))))))," ")</f>
        <v xml:space="preserve"> </v>
      </c>
      <c r="U393" s="269"/>
      <c r="V393" s="270" t="str">
        <f>IF(U393&gt;0,IF(NOT(ISERROR(MATCH(U393,'Listados Datos'!$N$3:$N$4,0))),'Listados Datos'!$N$6&amp;"Por favor no seleccionar este criterios de impacto (Afectación Económica o presupuestal y/o Pérdida Reputacional)",'Listados Datos'!$N$7),"")</f>
        <v/>
      </c>
      <c r="W393" s="271" t="str">
        <f>IF(OR(U393='Listados Datos'!$R$3,U393='Listados Datos'!$S$3),"Leve",IF(OR(U393='Listados Datos'!$R$4,U393='Listados Datos'!$S$4),"Menor",IF(OR(U393='Listados Datos'!$R$5,U393='Listados Datos'!$S$5),"Moderado",IF(OR(U393='Listados Datos'!$R$6,U393='Listados Datos'!$S$6),"Mayor",IF(OR(U393='Listados Datos'!$R$7,U393='Listados Datos'!$S$7),"Catastrófico","")))))</f>
        <v/>
      </c>
      <c r="X393" s="268" t="str">
        <f>IF(W393="","",IF(W393="Leve",20%,IF(W393="Menor",40%,IF(W393="Moderado",60%,IF(W393="Mayor",80%,IF(W393="Catastrófico",100%,0))))))</f>
        <v/>
      </c>
      <c r="Y393" s="272" t="str">
        <f>IF(OR(AND(S393="Muy Baja",W393="Leve"),AND(S393="Muy Baja",W393="Menor"),AND(S393="Baja",W393="Leve")),"Bajo",IF(OR(AND(S393="Muy baja",W393="Moderado"),AND(S393="Baja",W393="Menor"),AND(S393="Baja",W393="Moderado"),AND(S393="Media",W393="Leve"),AND(S393="Media",W393="Menor"),AND(S393="Media",W393="Moderado"),AND(S393="Alta",W393="Leve"),AND(S393="Alta",W393="Menor")),"Moderado",IF(OR(AND(S393="Muy Baja",W393="Mayor"),AND(S393="Baja",W393="Mayor"),AND(S393="Media",W393="Mayor"),AND(S393="Alta",W393="Moderado"),AND(S393="Alta",W393="Mayor"),AND(S393="Muy Alta",W393="Leve"),AND(S393="Muy Alta",W393="Menor"),AND(S393="Muy Alta",W393="Moderado"),AND(S393="Muy Alta",W393="Mayor")),"Alto",IF(OR(AND(S393="Muy Baja",W393="Catastrófico"),AND(S393="Baja",W393="Catastrófico"),AND(S393="Media",W393="Catastrófico"),AND(S393="Alta",W393="Catastrófico"),AND(S393="Muy Alta",W393="Catastrófico")),"Extremo",""))))</f>
        <v/>
      </c>
      <c r="Z393" s="273" t="s">
        <v>326</v>
      </c>
      <c r="AA393" s="273" t="s">
        <v>11</v>
      </c>
      <c r="AB393" s="274" t="str">
        <f t="shared" ref="AB393" si="373">IF(AND(Z393="Rara Vez",AA393="Insignificante"),("BAJA"),IF(AND(Z393="Rara Vez",AA393="Menor"),("BAJA"),IF(AND(Z393="Rara Vez",AA393="Moderado"),("MODERADA"),IF(AND(Z393="Rara Vez",AA393="Mayor"),("ALTA"),IF(AND(Z393="Improbable",AA393="Insignificante"),("BAJA"),IF(AND(Z393="Improbable",AA393="Menor"),("BAJA"),IF(AND(Z393="Improbable",AA393="Moderado"),("MODERADA"),IF(AND(Z393="Improbable",AA393="Mayor"),("ALTA"),IF(AND(Z393="Posible",AA393="Insignificante"),("BAJA"),IF(AND(Z393="Posible",AA393="Menor"),("MODERADA"),IF(AND(Z393="Posible",AA393="Moderado"),("ALTA"),IF(AND(Z393="Posible",AA393="Mayor"),("EXTREMA"),IF(AND(Z393="Probable",AA393="Insignificante"),("MODERADA"),IF(AND(Z393="Probable",AA393="Menor"),("ALTA"),IF(AND(Z393="Probable",AA393="Moderado"),("ALTA"),IF(AND(Z393="Probable",AA393="Mayor"),("EXTREMA"),IF(AND(Z393="Casi Seguro",AA393="Insignificante"),("ALTA"),IF(AND(Z393="Casi Seguro",AA393="Menor"),("ALTA"),IF(AND(Z393="Casi Seguro",AA393="Moderado"),("EXTREMA"),IF(AND(Z393="Casi Seguro",AA393="Mayor"),("EXTREMA"),IF(AA393="Catastrófico","EXTREMA","VALORAR")))))))))))))))))))))</f>
        <v>ALTA</v>
      </c>
      <c r="AC393" s="217">
        <v>1</v>
      </c>
      <c r="AD393" s="218"/>
      <c r="AE393" s="219" t="s">
        <v>1427</v>
      </c>
      <c r="AF393" s="219" t="s">
        <v>1433</v>
      </c>
      <c r="AG393" s="219" t="s">
        <v>1215</v>
      </c>
      <c r="AH393" s="219"/>
      <c r="AI393" s="220" t="str">
        <f t="shared" si="327"/>
        <v>Probabilidad</v>
      </c>
      <c r="AJ393" s="221" t="s">
        <v>292</v>
      </c>
      <c r="AK393" s="221" t="s">
        <v>297</v>
      </c>
      <c r="AL393" s="222" t="str">
        <f t="shared" si="328"/>
        <v>40%</v>
      </c>
      <c r="AM393" s="221" t="s">
        <v>301</v>
      </c>
      <c r="AN393" s="221" t="s">
        <v>305</v>
      </c>
      <c r="AO393" s="221" t="s">
        <v>308</v>
      </c>
      <c r="AP393" s="223" t="str">
        <f>IF(ISBLANK(AA393),(IFERROR(IF(AI393="Probabilidad",(T393-(+T393*AL393)),IF(AI393="Impacto",T393,"")),""))," ")</f>
        <v xml:space="preserve"> </v>
      </c>
      <c r="AQ393" s="224" t="str">
        <f>IF(ISBLANK(AA393), (IFERROR(IF(AP393="","",IF(AP393&lt;=0.2,"Muy Baja",IF(AP393&lt;=0.4,"Baja",IF(AP393&lt;=0.6,"Media",IF(AP393&lt;=0.8,"Alta","Muy Alta"))))),""))," ")</f>
        <v xml:space="preserve"> </v>
      </c>
      <c r="AR393" s="223" t="str">
        <f t="shared" si="329"/>
        <v xml:space="preserve"> </v>
      </c>
      <c r="AS393" s="225" t="str">
        <f t="shared" si="330"/>
        <v/>
      </c>
      <c r="AT393" s="223" t="str">
        <f>IFERROR(IF(AI393="Impacto",(X393-(+X393*AL393)),IF(AI393="Probabilidad",X393,"")),"")</f>
        <v/>
      </c>
      <c r="AU393" s="226" t="str">
        <f t="shared" si="331"/>
        <v/>
      </c>
      <c r="AV393" s="273" t="s">
        <v>326</v>
      </c>
      <c r="AW393" s="275" t="str">
        <f>IF(ISBLANK(AA393), " ", AA393)</f>
        <v>Mayor</v>
      </c>
      <c r="AX393" s="274" t="str">
        <f t="shared" ref="AX393" si="374">IF(AND(AV393="Rara Vez",AW393="Insignificante"),("BAJA"),IF(AND(AV393="Rara Vez",AW393="Menor"),("BAJA"),IF(AND(AV393="Rara Vez",AW393="Moderado"),("MODERADA"),IF(AND(AV393="Rara Vez",AW393="Mayor"),("ALTA"),IF(AND(AV393="Improbable",AW393="Insignificante"),("BAJA"),IF(AND(AV393="Improbable",AW393="Menor"),("BAJA"),IF(AND(AV393="Improbable",AW393="Moderado"),("MODERADA"),IF(AND(AV393="Improbable",AW393="Mayor"),("ALTA"),IF(AND(AV393="Posible",AW393="Insignificante"),("BAJA"),IF(AND(AV393="Posible",AW393="Menor"),("MODERADA"),IF(AND(AV393="Posible",AW393="Moderado"),("ALTA"),IF(AND(AV393="Posible",AW393="Mayor"),("EXTREMA"),IF(AND(AV393="Probable",AW393="Insignificante"),("MODERADA"),IF(AND(AV393="Probable",AW393="Menor"),("ALTA"),IF(AND(AV393="Probable",AW393="Moderado"),("ALTA"),IF(AND(AV393="Probable",AW393="Mayor"),("EXTREMA"),IF(AND(AV393="Casi Seguro",AW393="Insignificante"),("ALTA"),IF(AND(AV393="Casi Seguro",AW393="Menor"),("ALTA"),IF(AND(AV393="Casi Seguro",AW393="Moderado"),("EXTREMA"),IF(AND(AV393="Casi Seguro",AW393="Mayor"),("EXTREMA"),IF(AW393="Catastrófico","EXTREMA","VALORAR")))))))))))))))))))))</f>
        <v>ALTA</v>
      </c>
      <c r="AY393" s="261" t="s">
        <v>315</v>
      </c>
      <c r="AZ393" s="228"/>
      <c r="BA393" s="229"/>
      <c r="BB393" s="216"/>
      <c r="BC393" s="216"/>
      <c r="BD393" s="230"/>
      <c r="BE393" s="230"/>
      <c r="BF393" s="230"/>
      <c r="BG393" s="227"/>
      <c r="BH393" s="276"/>
      <c r="BI393" s="216"/>
      <c r="BJ393" s="216"/>
      <c r="BK393" s="216"/>
      <c r="BL393" s="216"/>
      <c r="BM393" s="216"/>
      <c r="BN393" s="216"/>
      <c r="BO393" s="216"/>
      <c r="BP393" s="216"/>
      <c r="BQ393" s="216"/>
      <c r="BR393" s="216"/>
      <c r="BS393" s="216"/>
      <c r="BT393" s="216"/>
      <c r="BU393" s="216"/>
      <c r="BV393" s="216"/>
      <c r="BW393" s="216"/>
      <c r="BX393" s="216"/>
      <c r="BY393" s="216"/>
      <c r="BZ393" s="216"/>
      <c r="CA393" s="216"/>
      <c r="CB393" s="216"/>
      <c r="CC393" s="216"/>
      <c r="CD393" s="216"/>
      <c r="CE393" s="216"/>
      <c r="CF393" s="216"/>
      <c r="CG393" s="216"/>
      <c r="CH393" s="216"/>
      <c r="CI393" s="216"/>
      <c r="CJ393" s="216"/>
      <c r="CK393" s="216"/>
      <c r="CL393" s="216"/>
    </row>
    <row r="394" spans="1:90" s="231" customFormat="1" ht="14.5" customHeight="1">
      <c r="A394" s="262"/>
      <c r="B394" s="300"/>
      <c r="C394" s="278"/>
      <c r="D394" s="278"/>
      <c r="E394" s="278"/>
      <c r="F394" s="278"/>
      <c r="G394" s="279"/>
      <c r="H394" s="276"/>
      <c r="I394" s="276"/>
      <c r="J394" s="276"/>
      <c r="K394" s="276"/>
      <c r="L394" s="276"/>
      <c r="M394" s="276"/>
      <c r="N394" s="276"/>
      <c r="O394" s="266"/>
      <c r="P394" s="266"/>
      <c r="Q394" s="266"/>
      <c r="R394" s="266"/>
      <c r="S394" s="267"/>
      <c r="T394" s="268"/>
      <c r="U394" s="269"/>
      <c r="V394" s="270"/>
      <c r="W394" s="271"/>
      <c r="X394" s="268"/>
      <c r="Y394" s="272"/>
      <c r="Z394" s="273"/>
      <c r="AA394" s="273"/>
      <c r="AB394" s="274"/>
      <c r="AC394" s="217">
        <v>2</v>
      </c>
      <c r="AD394" s="218"/>
      <c r="AE394" s="219"/>
      <c r="AF394" s="219"/>
      <c r="AG394" s="219"/>
      <c r="AH394" s="219"/>
      <c r="AI394" s="220" t="str">
        <f t="shared" si="327"/>
        <v/>
      </c>
      <c r="AJ394" s="221"/>
      <c r="AK394" s="221"/>
      <c r="AL394" s="222" t="str">
        <f t="shared" si="328"/>
        <v/>
      </c>
      <c r="AM394" s="221"/>
      <c r="AN394" s="221"/>
      <c r="AO394" s="221"/>
      <c r="AP394" s="223" t="str">
        <f>IF(ISBLANK(AA393),(IFERROR(IF(AND(AI393="Probabilidad",AI394="Probabilidad"),(AR393-(+AR393*AL394)),IF(AI394="Probabilidad",(T393-(+T393*AL394)),IF(AI394="Impacto",AR393,""))),""))," ")</f>
        <v xml:space="preserve"> </v>
      </c>
      <c r="AQ394" s="224" t="str">
        <f>IF(ISBLANK(AA393),(IFERROR(IF(AP394="","",IF(AP394&lt;=0.2,"Muy Baja",IF(AP394&lt;=0.4,"Baja",IF(AP394&lt;=0.6,"Media",IF(AP394&lt;=0.8,"Alta","Muy Alta"))))),""))," ")</f>
        <v xml:space="preserve"> </v>
      </c>
      <c r="AR394" s="223" t="str">
        <f t="shared" si="329"/>
        <v xml:space="preserve"> </v>
      </c>
      <c r="AS394" s="225" t="str">
        <f t="shared" si="330"/>
        <v/>
      </c>
      <c r="AT394" s="223" t="str">
        <f>IFERROR(IF(AND(AI393="Impacto",AI394="Impacto"),(AT393-(+AT393*AL394)),IF(AI394="Impacto",(X393-(+X393*AL394)),IF(AI394="Probabilidad",AT393,""))),"")</f>
        <v/>
      </c>
      <c r="AU394" s="226" t="str">
        <f t="shared" si="331"/>
        <v/>
      </c>
      <c r="AV394" s="273"/>
      <c r="AW394" s="275"/>
      <c r="AX394" s="274"/>
      <c r="AY394" s="261"/>
      <c r="AZ394" s="228"/>
      <c r="BA394" s="229"/>
      <c r="BB394" s="216"/>
      <c r="BC394" s="216"/>
      <c r="BD394" s="230"/>
      <c r="BE394" s="230"/>
      <c r="BF394" s="230"/>
      <c r="BG394" s="227"/>
      <c r="BH394" s="276"/>
      <c r="BI394" s="216"/>
      <c r="BJ394" s="216"/>
      <c r="BK394" s="216"/>
      <c r="BL394" s="216"/>
      <c r="BM394" s="216"/>
      <c r="BN394" s="216"/>
      <c r="BO394" s="216"/>
      <c r="BP394" s="216"/>
      <c r="BQ394" s="216"/>
      <c r="BR394" s="216"/>
      <c r="BS394" s="216"/>
      <c r="BT394" s="216"/>
      <c r="BU394" s="216"/>
      <c r="BV394" s="216"/>
      <c r="BW394" s="216"/>
      <c r="BX394" s="216"/>
      <c r="BY394" s="216"/>
      <c r="BZ394" s="216"/>
      <c r="CA394" s="216"/>
      <c r="CB394" s="216"/>
      <c r="CC394" s="216"/>
      <c r="CD394" s="216"/>
      <c r="CE394" s="216"/>
      <c r="CF394" s="216"/>
      <c r="CG394" s="216"/>
      <c r="CH394" s="216"/>
      <c r="CI394" s="216"/>
      <c r="CJ394" s="216"/>
      <c r="CK394" s="216"/>
      <c r="CL394" s="216"/>
    </row>
    <row r="395" spans="1:90" s="231" customFormat="1" ht="14.5" customHeight="1">
      <c r="A395" s="262"/>
      <c r="B395" s="300"/>
      <c r="C395" s="278"/>
      <c r="D395" s="278"/>
      <c r="E395" s="278"/>
      <c r="F395" s="278"/>
      <c r="G395" s="279"/>
      <c r="H395" s="276"/>
      <c r="I395" s="276"/>
      <c r="J395" s="276"/>
      <c r="K395" s="276"/>
      <c r="L395" s="276"/>
      <c r="M395" s="276"/>
      <c r="N395" s="276"/>
      <c r="O395" s="266"/>
      <c r="P395" s="266"/>
      <c r="Q395" s="266"/>
      <c r="R395" s="266"/>
      <c r="S395" s="267"/>
      <c r="T395" s="268"/>
      <c r="U395" s="269"/>
      <c r="V395" s="270"/>
      <c r="W395" s="271"/>
      <c r="X395" s="268"/>
      <c r="Y395" s="272"/>
      <c r="Z395" s="273"/>
      <c r="AA395" s="273"/>
      <c r="AB395" s="274"/>
      <c r="AC395" s="217">
        <v>3</v>
      </c>
      <c r="AD395" s="218"/>
      <c r="AE395" s="219"/>
      <c r="AF395" s="219"/>
      <c r="AG395" s="219"/>
      <c r="AH395" s="219"/>
      <c r="AI395" s="220" t="str">
        <f t="shared" si="327"/>
        <v/>
      </c>
      <c r="AJ395" s="221"/>
      <c r="AK395" s="221"/>
      <c r="AL395" s="222" t="str">
        <f t="shared" si="328"/>
        <v/>
      </c>
      <c r="AM395" s="221"/>
      <c r="AN395" s="221"/>
      <c r="AO395" s="221"/>
      <c r="AP395" s="223" t="str">
        <f>IF(ISBLANK(AA393),(IFERROR(IF(AND(AI394="Probabilidad",AI395="Probabilidad"),(AR394-(+AR394*AL395)),IF(AND(AI394="Impacto",AI395="Probabilidad"),(AR393-(+AR393*AL395)),IF(AI395="Impacto",AR394,""))),""))," ")</f>
        <v xml:space="preserve"> </v>
      </c>
      <c r="AQ395" s="224" t="str">
        <f>IF(ISBLANK(AA393),(IFERROR(IF(AP395="","",IF(AP395&lt;=0.2,"Muy Baja",IF(AP395&lt;=0.4,"Baja",IF(AP395&lt;=0.6,"Media",IF(AP395&lt;=0.8,"Alta","Muy Alta"))))),""))," ")</f>
        <v xml:space="preserve"> </v>
      </c>
      <c r="AR395" s="223" t="str">
        <f t="shared" si="329"/>
        <v xml:space="preserve"> </v>
      </c>
      <c r="AS395" s="225" t="str">
        <f t="shared" si="330"/>
        <v/>
      </c>
      <c r="AT395" s="223" t="str">
        <f>IFERROR(IF(AND(AI394="Impacto",AI395="Impacto"),(AT394-(+AT394*AL395)),IF(AND(AI394="Probabilidad",AI395="Impacto"),(AT393-(+AT393*AL395)),IF(AI395="Probabilidad",AT394,""))),"")</f>
        <v/>
      </c>
      <c r="AU395" s="226" t="str">
        <f t="shared" si="331"/>
        <v/>
      </c>
      <c r="AV395" s="273"/>
      <c r="AW395" s="275"/>
      <c r="AX395" s="274"/>
      <c r="AY395" s="261"/>
      <c r="AZ395" s="228"/>
      <c r="BA395" s="229"/>
      <c r="BB395" s="216"/>
      <c r="BC395" s="216"/>
      <c r="BD395" s="230"/>
      <c r="BE395" s="230"/>
      <c r="BF395" s="230"/>
      <c r="BG395" s="227"/>
      <c r="BH395" s="276"/>
      <c r="BI395" s="216"/>
      <c r="BJ395" s="216"/>
      <c r="BK395" s="216"/>
      <c r="BL395" s="216"/>
      <c r="BM395" s="216"/>
      <c r="BN395" s="216"/>
      <c r="BO395" s="216"/>
      <c r="BP395" s="216"/>
      <c r="BQ395" s="216"/>
      <c r="BR395" s="216"/>
      <c r="BS395" s="216"/>
      <c r="BT395" s="216"/>
      <c r="BU395" s="216"/>
      <c r="BV395" s="216"/>
      <c r="BW395" s="216"/>
      <c r="BX395" s="216"/>
      <c r="BY395" s="216"/>
      <c r="BZ395" s="216"/>
      <c r="CA395" s="216"/>
      <c r="CB395" s="216"/>
      <c r="CC395" s="216"/>
      <c r="CD395" s="216"/>
      <c r="CE395" s="216"/>
      <c r="CF395" s="216"/>
      <c r="CG395" s="216"/>
      <c r="CH395" s="216"/>
      <c r="CI395" s="216"/>
      <c r="CJ395" s="216"/>
      <c r="CK395" s="216"/>
      <c r="CL395" s="216"/>
    </row>
    <row r="396" spans="1:90" s="231" customFormat="1" ht="14.5" customHeight="1">
      <c r="A396" s="262"/>
      <c r="B396" s="300"/>
      <c r="C396" s="278"/>
      <c r="D396" s="278"/>
      <c r="E396" s="278"/>
      <c r="F396" s="278"/>
      <c r="G396" s="279"/>
      <c r="H396" s="276"/>
      <c r="I396" s="276"/>
      <c r="J396" s="276"/>
      <c r="K396" s="276"/>
      <c r="L396" s="276"/>
      <c r="M396" s="276"/>
      <c r="N396" s="276"/>
      <c r="O396" s="266"/>
      <c r="P396" s="266"/>
      <c r="Q396" s="266"/>
      <c r="R396" s="266"/>
      <c r="S396" s="267"/>
      <c r="T396" s="268"/>
      <c r="U396" s="269"/>
      <c r="V396" s="270"/>
      <c r="W396" s="271"/>
      <c r="X396" s="268"/>
      <c r="Y396" s="272"/>
      <c r="Z396" s="273"/>
      <c r="AA396" s="273"/>
      <c r="AB396" s="274"/>
      <c r="AC396" s="217">
        <v>4</v>
      </c>
      <c r="AD396" s="218"/>
      <c r="AE396" s="219"/>
      <c r="AF396" s="219"/>
      <c r="AG396" s="219"/>
      <c r="AH396" s="219"/>
      <c r="AI396" s="220" t="str">
        <f t="shared" si="327"/>
        <v/>
      </c>
      <c r="AJ396" s="221"/>
      <c r="AK396" s="221"/>
      <c r="AL396" s="222" t="str">
        <f t="shared" si="328"/>
        <v/>
      </c>
      <c r="AM396" s="221"/>
      <c r="AN396" s="221"/>
      <c r="AO396" s="221"/>
      <c r="AP396" s="223" t="str">
        <f>IF(ISBLANK(AA393),(IFERROR(IF(AND(AI395="Probabilidad",AI396="Probabilidad"),(AR395-(+AR395*AL396)),IF(AND(AI395="Impacto",AI396="Probabilidad"),(AR394-(+AR394*AL396)),IF(AI396="Impacto",AR395,""))),""))," ")</f>
        <v xml:space="preserve"> </v>
      </c>
      <c r="AQ396" s="224" t="str">
        <f>IF(ISBLANK(AA393),(IFERROR(IF(AP396="","",IF(AP396&lt;=0.2,"Muy Baja",IF(AP396&lt;=0.4,"Baja",IF(AP396&lt;=0.6,"Media",IF(AP396&lt;=0.8,"Alta","Muy Alta"))))),""))," ")</f>
        <v xml:space="preserve"> </v>
      </c>
      <c r="AR396" s="223" t="str">
        <f t="shared" si="329"/>
        <v xml:space="preserve"> </v>
      </c>
      <c r="AS396" s="225" t="str">
        <f t="shared" si="330"/>
        <v/>
      </c>
      <c r="AT396" s="223" t="str">
        <f>IFERROR(IF(AND(AI395="Impacto",AI396="Impacto"),(AT395-(+AT395*AL396)),IF(AND(AI395="Probabilidad",AI396="Impacto"),(AT394-(+AT394*AL396)),IF(AI396="Probabilidad",AT395,""))),"")</f>
        <v/>
      </c>
      <c r="AU396" s="226" t="str">
        <f t="shared" si="331"/>
        <v/>
      </c>
      <c r="AV396" s="273"/>
      <c r="AW396" s="275"/>
      <c r="AX396" s="274"/>
      <c r="AY396" s="261"/>
      <c r="AZ396" s="228"/>
      <c r="BA396" s="229"/>
      <c r="BB396" s="216"/>
      <c r="BC396" s="216"/>
      <c r="BD396" s="230"/>
      <c r="BE396" s="230"/>
      <c r="BF396" s="230"/>
      <c r="BG396" s="227"/>
      <c r="BH396" s="276"/>
      <c r="BI396" s="216"/>
      <c r="BJ396" s="216"/>
      <c r="BK396" s="216"/>
      <c r="BL396" s="216"/>
      <c r="BM396" s="216"/>
      <c r="BN396" s="216"/>
      <c r="BO396" s="216"/>
      <c r="BP396" s="216"/>
      <c r="BQ396" s="216"/>
      <c r="BR396" s="216"/>
      <c r="BS396" s="216"/>
      <c r="BT396" s="216"/>
      <c r="BU396" s="216"/>
      <c r="BV396" s="216"/>
      <c r="BW396" s="216"/>
      <c r="BX396" s="216"/>
      <c r="BY396" s="216"/>
      <c r="BZ396" s="216"/>
      <c r="CA396" s="216"/>
      <c r="CB396" s="216"/>
      <c r="CC396" s="216"/>
      <c r="CD396" s="216"/>
      <c r="CE396" s="216"/>
      <c r="CF396" s="216"/>
      <c r="CG396" s="216"/>
      <c r="CH396" s="216"/>
      <c r="CI396" s="216"/>
      <c r="CJ396" s="216"/>
      <c r="CK396" s="216"/>
      <c r="CL396" s="216"/>
    </row>
    <row r="397" spans="1:90" s="231" customFormat="1" ht="14.5" customHeight="1">
      <c r="A397" s="262"/>
      <c r="B397" s="300"/>
      <c r="C397" s="278"/>
      <c r="D397" s="278"/>
      <c r="E397" s="278"/>
      <c r="F397" s="278"/>
      <c r="G397" s="279"/>
      <c r="H397" s="276"/>
      <c r="I397" s="276"/>
      <c r="J397" s="276"/>
      <c r="K397" s="276"/>
      <c r="L397" s="276"/>
      <c r="M397" s="276"/>
      <c r="N397" s="276"/>
      <c r="O397" s="266"/>
      <c r="P397" s="266"/>
      <c r="Q397" s="266"/>
      <c r="R397" s="266"/>
      <c r="S397" s="267"/>
      <c r="T397" s="268"/>
      <c r="U397" s="269"/>
      <c r="V397" s="270"/>
      <c r="W397" s="271"/>
      <c r="X397" s="268"/>
      <c r="Y397" s="272"/>
      <c r="Z397" s="273"/>
      <c r="AA397" s="273"/>
      <c r="AB397" s="274"/>
      <c r="AC397" s="217">
        <v>5</v>
      </c>
      <c r="AD397" s="218"/>
      <c r="AE397" s="219"/>
      <c r="AF397" s="219"/>
      <c r="AG397" s="219"/>
      <c r="AH397" s="219"/>
      <c r="AI397" s="220" t="str">
        <f t="shared" si="327"/>
        <v/>
      </c>
      <c r="AJ397" s="221"/>
      <c r="AK397" s="221"/>
      <c r="AL397" s="222" t="str">
        <f t="shared" si="328"/>
        <v/>
      </c>
      <c r="AM397" s="221"/>
      <c r="AN397" s="221"/>
      <c r="AO397" s="221"/>
      <c r="AP397" s="223" t="str">
        <f>IF(ISBLANK(AA393),(IFERROR(IF(AND(AI396="Probabilidad",AI397="Probabilidad"),(AR396-(+AR396*AL397)),IF(AND(AI396="Impacto",AI397="Probabilidad"),(AR395-(+AR395*AL397)),IF(AI397="Impacto",AR396,""))),""))," ")</f>
        <v xml:space="preserve"> </v>
      </c>
      <c r="AQ397" s="224" t="str">
        <f>IF(ISBLANK(AA393),(IFERROR(IF(AP397="","",IF(AP397&lt;=0.2,"Muy Baja",IF(AP397&lt;=0.4,"Baja",IF(AP397&lt;=0.6,"Media",IF(AP397&lt;=0.8,"Alta","Muy Alta"))))),""))," ")</f>
        <v xml:space="preserve"> </v>
      </c>
      <c r="AR397" s="223" t="str">
        <f t="shared" si="329"/>
        <v xml:space="preserve"> </v>
      </c>
      <c r="AS397" s="225" t="str">
        <f t="shared" si="330"/>
        <v/>
      </c>
      <c r="AT397" s="223" t="str">
        <f>IFERROR(IF(AND(AI396="Impacto",AI397="Impacto"),(AT396-(+AT396*AL397)),IF(AND(AI396="Probabilidad",AI397="Impacto"),(AT395-(+AT395*AL397)),IF(AI397="Probabilidad",AT396,""))),"")</f>
        <v/>
      </c>
      <c r="AU397" s="226" t="str">
        <f t="shared" si="331"/>
        <v/>
      </c>
      <c r="AV397" s="273"/>
      <c r="AW397" s="275"/>
      <c r="AX397" s="274"/>
      <c r="AY397" s="261"/>
      <c r="AZ397" s="228"/>
      <c r="BA397" s="229"/>
      <c r="BB397" s="216"/>
      <c r="BC397" s="216"/>
      <c r="BD397" s="230"/>
      <c r="BE397" s="230"/>
      <c r="BF397" s="230"/>
      <c r="BG397" s="227"/>
      <c r="BH397" s="276"/>
      <c r="BI397" s="216"/>
      <c r="BJ397" s="216"/>
      <c r="BK397" s="216"/>
      <c r="BL397" s="216"/>
      <c r="BM397" s="216"/>
      <c r="BN397" s="216"/>
      <c r="BO397" s="216"/>
      <c r="BP397" s="216"/>
      <c r="BQ397" s="216"/>
      <c r="BR397" s="216"/>
      <c r="BS397" s="216"/>
      <c r="BT397" s="216"/>
      <c r="BU397" s="216"/>
      <c r="BV397" s="216"/>
      <c r="BW397" s="216"/>
      <c r="BX397" s="216"/>
      <c r="BY397" s="216"/>
      <c r="BZ397" s="216"/>
      <c r="CA397" s="216"/>
      <c r="CB397" s="216"/>
      <c r="CC397" s="216"/>
      <c r="CD397" s="216"/>
      <c r="CE397" s="216"/>
      <c r="CF397" s="216"/>
      <c r="CG397" s="216"/>
      <c r="CH397" s="216"/>
      <c r="CI397" s="216"/>
      <c r="CJ397" s="216"/>
      <c r="CK397" s="216"/>
      <c r="CL397" s="216"/>
    </row>
    <row r="398" spans="1:90" s="231" customFormat="1" ht="14.5" customHeight="1">
      <c r="A398" s="262"/>
      <c r="B398" s="300"/>
      <c r="C398" s="278"/>
      <c r="D398" s="278"/>
      <c r="E398" s="278"/>
      <c r="F398" s="278"/>
      <c r="G398" s="279"/>
      <c r="H398" s="276"/>
      <c r="I398" s="276"/>
      <c r="J398" s="276"/>
      <c r="K398" s="276"/>
      <c r="L398" s="276"/>
      <c r="M398" s="276"/>
      <c r="N398" s="276"/>
      <c r="O398" s="266"/>
      <c r="P398" s="266"/>
      <c r="Q398" s="266"/>
      <c r="R398" s="266"/>
      <c r="S398" s="267"/>
      <c r="T398" s="268"/>
      <c r="U398" s="269"/>
      <c r="V398" s="270"/>
      <c r="W398" s="271"/>
      <c r="X398" s="268"/>
      <c r="Y398" s="272"/>
      <c r="Z398" s="273"/>
      <c r="AA398" s="273"/>
      <c r="AB398" s="274"/>
      <c r="AC398" s="217">
        <v>6</v>
      </c>
      <c r="AD398" s="218"/>
      <c r="AE398" s="219"/>
      <c r="AF398" s="219"/>
      <c r="AG398" s="219"/>
      <c r="AH398" s="219"/>
      <c r="AI398" s="220" t="str">
        <f t="shared" si="327"/>
        <v/>
      </c>
      <c r="AJ398" s="221"/>
      <c r="AK398" s="221"/>
      <c r="AL398" s="222" t="str">
        <f t="shared" si="328"/>
        <v/>
      </c>
      <c r="AM398" s="221"/>
      <c r="AN398" s="221"/>
      <c r="AO398" s="221"/>
      <c r="AP398" s="223" t="str">
        <f>IF(ISBLANK(AA393),(IFERROR(IF(AND(AI396="Probabilidad",AI398="Probabilidad"),(AR396-(+AR396*AL398)),IF(AND(AI396="Impacto",AI398="Probabilidad"),(AR395-(+AR395*AL398)),IF(AI398="Impacto",AR396,""))),""))," ")</f>
        <v xml:space="preserve"> </v>
      </c>
      <c r="AQ398" s="224" t="str">
        <f>IF(ISBLANK(AA393),(IFERROR(IF(AP398="","",IF(AP398&lt;=0.2,"Muy Baja",IF(AP398&lt;=0.4,"Baja",IF(AP398&lt;=0.6,"Media",IF(AP398&lt;=0.8,"Alta","Muy Alta"))))),"")), " ")</f>
        <v xml:space="preserve"> </v>
      </c>
      <c r="AR398" s="223" t="str">
        <f t="shared" si="329"/>
        <v xml:space="preserve"> </v>
      </c>
      <c r="AS398" s="225" t="str">
        <f t="shared" si="330"/>
        <v/>
      </c>
      <c r="AT398" s="223" t="str">
        <f>IFERROR(IF(AND(AI397="Impacto",AI398="Impacto"),(AT396-(+AT397*AL398)),IF(AND(AI396="Probabilidad",AI398="Impacto"),(AT395-(+AT395*AL398)),IF(AI398="Probabilidad",AT396,""))),"")</f>
        <v/>
      </c>
      <c r="AU398" s="226" t="str">
        <f t="shared" si="331"/>
        <v/>
      </c>
      <c r="AV398" s="273"/>
      <c r="AW398" s="275"/>
      <c r="AX398" s="274"/>
      <c r="AY398" s="261"/>
      <c r="AZ398" s="228"/>
      <c r="BA398" s="229"/>
      <c r="BB398" s="216"/>
      <c r="BC398" s="216"/>
      <c r="BD398" s="230"/>
      <c r="BE398" s="230"/>
      <c r="BF398" s="230"/>
      <c r="BG398" s="227"/>
      <c r="BH398" s="276"/>
      <c r="BI398" s="216"/>
      <c r="BJ398" s="216"/>
      <c r="BK398" s="216"/>
      <c r="BL398" s="216"/>
      <c r="BM398" s="216"/>
      <c r="BN398" s="216"/>
      <c r="BO398" s="216"/>
      <c r="BP398" s="216"/>
      <c r="BQ398" s="216"/>
      <c r="BR398" s="216"/>
      <c r="BS398" s="216"/>
      <c r="BT398" s="216"/>
      <c r="BU398" s="216"/>
      <c r="BV398" s="216"/>
      <c r="BW398" s="216"/>
      <c r="BX398" s="216"/>
      <c r="BY398" s="216"/>
      <c r="BZ398" s="216"/>
      <c r="CA398" s="216"/>
      <c r="CB398" s="216"/>
      <c r="CC398" s="216"/>
      <c r="CD398" s="216"/>
      <c r="CE398" s="216"/>
      <c r="CF398" s="216"/>
      <c r="CG398" s="216"/>
      <c r="CH398" s="216"/>
      <c r="CI398" s="216"/>
      <c r="CJ398" s="216"/>
      <c r="CK398" s="216"/>
      <c r="CL398" s="216"/>
    </row>
    <row r="399" spans="1:90" s="231" customFormat="1" ht="98" customHeight="1">
      <c r="A399" s="262">
        <v>66</v>
      </c>
      <c r="B399" s="300" t="s">
        <v>1080</v>
      </c>
      <c r="C399" s="278" t="s">
        <v>1081</v>
      </c>
      <c r="D399" s="278"/>
      <c r="E399" s="278"/>
      <c r="F399" s="278" t="s">
        <v>1485</v>
      </c>
      <c r="G399" s="279" t="str">
        <f t="shared" si="350"/>
        <v xml:space="preserve">Posibilidad de alterar la liquidación de los viáticos, gastos de viaje o desplazamiento de  los servidores públicos y/o contratistas de la Defensoría del Pueblo </v>
      </c>
      <c r="H399" s="276" t="s">
        <v>1097</v>
      </c>
      <c r="I399" s="276"/>
      <c r="J399" s="276" t="s">
        <v>1410</v>
      </c>
      <c r="K399" s="276" t="s">
        <v>1415</v>
      </c>
      <c r="L399" s="276" t="s">
        <v>1406</v>
      </c>
      <c r="M399" s="276" t="s">
        <v>227</v>
      </c>
      <c r="N399" s="276"/>
      <c r="O399" s="266"/>
      <c r="P399" s="266"/>
      <c r="Q399" s="266"/>
      <c r="R399" s="266"/>
      <c r="S399" s="267" t="str">
        <f t="shared" ref="S399" si="375">IF(ISBLANK(Z399),(IF(N399&lt;=0,"",IF(N399&lt;=2,"Muy Baja",IF(N399&lt;=24,"Baja",IF(N399&lt;=500,"Media",IF(N399&lt;=5000,"Alta","Muy Alta"))))))," ")</f>
        <v xml:space="preserve"> </v>
      </c>
      <c r="T399" s="268" t="str">
        <f t="shared" ref="T399" si="376">IF(ISBLANK(Z399),(IF(S399="","",IF(S399="Muy Baja",20%,IF(S399="Baja",40%,IF(S399="Media",60%,IF(S399="Alta",80%,IF(S399="Muy Alta",100%,0)))))))," ")</f>
        <v xml:space="preserve"> </v>
      </c>
      <c r="U399" s="269"/>
      <c r="V399" s="270" t="str">
        <f>IF(U399&gt;0,IF(NOT(ISERROR(MATCH(U399,'Listados Datos'!$N$3:$N$4,0))),'Listados Datos'!$N$6&amp;"Por favor no seleccionar este criterios de impacto (Afectación Económica o presupuestal y/o Pérdida Reputacional)",'Listados Datos'!$N$7),"")</f>
        <v/>
      </c>
      <c r="W399" s="271" t="str">
        <f>IF(OR(U399='Listados Datos'!$R$3,U399='Listados Datos'!$S$3),"Leve",IF(OR(U399='Listados Datos'!$R$4,U399='Listados Datos'!$S$4),"Menor",IF(OR(U399='Listados Datos'!$R$5,U399='Listados Datos'!$S$5),"Moderado",IF(OR(U399='Listados Datos'!$R$6,U399='Listados Datos'!$S$6),"Mayor",IF(OR(U399='Listados Datos'!$R$7,U399='Listados Datos'!$S$7),"Catastrófico","")))))</f>
        <v/>
      </c>
      <c r="X399" s="268" t="str">
        <f>IF(W399="","",IF(W399="Leve",20%,IF(W399="Menor",40%,IF(W399="Moderado",60%,IF(W399="Mayor",80%,IF(W399="Catastrófico",100%,0))))))</f>
        <v/>
      </c>
      <c r="Y399" s="272" t="str">
        <f>IF(OR(AND(S399="Muy Baja",W399="Leve"),AND(S399="Muy Baja",W399="Menor"),AND(S399="Baja",W399="Leve")),"Bajo",IF(OR(AND(S399="Muy baja",W399="Moderado"),AND(S399="Baja",W399="Menor"),AND(S399="Baja",W399="Moderado"),AND(S399="Media",W399="Leve"),AND(S399="Media",W399="Menor"),AND(S399="Media",W399="Moderado"),AND(S399="Alta",W399="Leve"),AND(S399="Alta",W399="Menor")),"Moderado",IF(OR(AND(S399="Muy Baja",W399="Mayor"),AND(S399="Baja",W399="Mayor"),AND(S399="Media",W399="Mayor"),AND(S399="Alta",W399="Moderado"),AND(S399="Alta",W399="Mayor"),AND(S399="Muy Alta",W399="Leve"),AND(S399="Muy Alta",W399="Menor"),AND(S399="Muy Alta",W399="Moderado"),AND(S399="Muy Alta",W399="Mayor")),"Alto",IF(OR(AND(S399="Muy Baja",W399="Catastrófico"),AND(S399="Baja",W399="Catastrófico"),AND(S399="Media",W399="Catastrófico"),AND(S399="Alta",W399="Catastrófico"),AND(S399="Muy Alta",W399="Catastrófico")),"Extremo",""))))</f>
        <v/>
      </c>
      <c r="Z399" s="273" t="s">
        <v>327</v>
      </c>
      <c r="AA399" s="273" t="s">
        <v>11</v>
      </c>
      <c r="AB399" s="274" t="str">
        <f t="shared" ref="AB399" si="377">IF(AND(Z399="Rara Vez",AA399="Insignificante"),("BAJA"),IF(AND(Z399="Rara Vez",AA399="Menor"),("BAJA"),IF(AND(Z399="Rara Vez",AA399="Moderado"),("MODERADA"),IF(AND(Z399="Rara Vez",AA399="Mayor"),("ALTA"),IF(AND(Z399="Improbable",AA399="Insignificante"),("BAJA"),IF(AND(Z399="Improbable",AA399="Menor"),("BAJA"),IF(AND(Z399="Improbable",AA399="Moderado"),("MODERADA"),IF(AND(Z399="Improbable",AA399="Mayor"),("ALTA"),IF(AND(Z399="Posible",AA399="Insignificante"),("BAJA"),IF(AND(Z399="Posible",AA399="Menor"),("MODERADA"),IF(AND(Z399="Posible",AA399="Moderado"),("ALTA"),IF(AND(Z399="Posible",AA399="Mayor"),("EXTREMA"),IF(AND(Z399="Probable",AA399="Insignificante"),("MODERADA"),IF(AND(Z399="Probable",AA399="Menor"),("ALTA"),IF(AND(Z399="Probable",AA399="Moderado"),("ALTA"),IF(AND(Z399="Probable",AA399="Mayor"),("EXTREMA"),IF(AND(Z399="Casi Seguro",AA399="Insignificante"),("ALTA"),IF(AND(Z399="Casi Seguro",AA399="Menor"),("ALTA"),IF(AND(Z399="Casi Seguro",AA399="Moderado"),("EXTREMA"),IF(AND(Z399="Casi Seguro",AA399="Mayor"),("EXTREMA"),IF(AA399="Catastrófico","EXTREMA","VALORAR")))))))))))))))))))))</f>
        <v>ALTA</v>
      </c>
      <c r="AC399" s="217">
        <v>1</v>
      </c>
      <c r="AD399" s="218"/>
      <c r="AE399" s="219" t="s">
        <v>1428</v>
      </c>
      <c r="AF399" s="219" t="s">
        <v>1434</v>
      </c>
      <c r="AG399" s="219" t="s">
        <v>936</v>
      </c>
      <c r="AH399" s="219"/>
      <c r="AI399" s="220" t="str">
        <f t="shared" si="327"/>
        <v>Probabilidad</v>
      </c>
      <c r="AJ399" s="221" t="s">
        <v>292</v>
      </c>
      <c r="AK399" s="221" t="s">
        <v>297</v>
      </c>
      <c r="AL399" s="222" t="str">
        <f t="shared" si="328"/>
        <v>40%</v>
      </c>
      <c r="AM399" s="221" t="s">
        <v>301</v>
      </c>
      <c r="AN399" s="221" t="s">
        <v>305</v>
      </c>
      <c r="AO399" s="221" t="s">
        <v>308</v>
      </c>
      <c r="AP399" s="223" t="str">
        <f>IF(ISBLANK(AA399),(IFERROR(IF(AI399="Probabilidad",(T399-(+T399*AL399)),IF(AI399="Impacto",T399,"")),""))," ")</f>
        <v xml:space="preserve"> </v>
      </c>
      <c r="AQ399" s="224" t="str">
        <f>IF(ISBLANK(AA399), (IFERROR(IF(AP399="","",IF(AP399&lt;=0.2,"Muy Baja",IF(AP399&lt;=0.4,"Baja",IF(AP399&lt;=0.6,"Media",IF(AP399&lt;=0.8,"Alta","Muy Alta"))))),""))," ")</f>
        <v xml:space="preserve"> </v>
      </c>
      <c r="AR399" s="223" t="str">
        <f t="shared" si="329"/>
        <v xml:space="preserve"> </v>
      </c>
      <c r="AS399" s="225" t="str">
        <f t="shared" si="330"/>
        <v/>
      </c>
      <c r="AT399" s="223" t="str">
        <f>IFERROR(IF(AI399="Impacto",(X399-(+X399*AL399)),IF(AI399="Probabilidad",X399,"")),"")</f>
        <v/>
      </c>
      <c r="AU399" s="226" t="str">
        <f t="shared" si="331"/>
        <v/>
      </c>
      <c r="AV399" s="273" t="s">
        <v>326</v>
      </c>
      <c r="AW399" s="275" t="str">
        <f>IF(ISBLANK(AA399), " ", AA399)</f>
        <v>Mayor</v>
      </c>
      <c r="AX399" s="274" t="str">
        <f t="shared" ref="AX399" si="378">IF(AND(AV399="Rara Vez",AW399="Insignificante"),("BAJA"),IF(AND(AV399="Rara Vez",AW399="Menor"),("BAJA"),IF(AND(AV399="Rara Vez",AW399="Moderado"),("MODERADA"),IF(AND(AV399="Rara Vez",AW399="Mayor"),("ALTA"),IF(AND(AV399="Improbable",AW399="Insignificante"),("BAJA"),IF(AND(AV399="Improbable",AW399="Menor"),("BAJA"),IF(AND(AV399="Improbable",AW399="Moderado"),("MODERADA"),IF(AND(AV399="Improbable",AW399="Mayor"),("ALTA"),IF(AND(AV399="Posible",AW399="Insignificante"),("BAJA"),IF(AND(AV399="Posible",AW399="Menor"),("MODERADA"),IF(AND(AV399="Posible",AW399="Moderado"),("ALTA"),IF(AND(AV399="Posible",AW399="Mayor"),("EXTREMA"),IF(AND(AV399="Probable",AW399="Insignificante"),("MODERADA"),IF(AND(AV399="Probable",AW399="Menor"),("ALTA"),IF(AND(AV399="Probable",AW399="Moderado"),("ALTA"),IF(AND(AV399="Probable",AW399="Mayor"),("EXTREMA"),IF(AND(AV399="Casi Seguro",AW399="Insignificante"),("ALTA"),IF(AND(AV399="Casi Seguro",AW399="Menor"),("ALTA"),IF(AND(AV399="Casi Seguro",AW399="Moderado"),("EXTREMA"),IF(AND(AV399="Casi Seguro",AW399="Mayor"),("EXTREMA"),IF(AW399="Catastrófico","EXTREMA","VALORAR")))))))))))))))))))))</f>
        <v>ALTA</v>
      </c>
      <c r="AY399" s="261" t="s">
        <v>315</v>
      </c>
      <c r="AZ399" s="228"/>
      <c r="BA399" s="229"/>
      <c r="BB399" s="216"/>
      <c r="BC399" s="216"/>
      <c r="BD399" s="230"/>
      <c r="BE399" s="230"/>
      <c r="BF399" s="230"/>
      <c r="BG399" s="227"/>
      <c r="BH399" s="276"/>
      <c r="BI399" s="216"/>
      <c r="BJ399" s="216"/>
      <c r="BK399" s="216"/>
      <c r="BL399" s="216"/>
      <c r="BM399" s="216"/>
      <c r="BN399" s="216"/>
      <c r="BO399" s="216"/>
      <c r="BP399" s="216"/>
      <c r="BQ399" s="216"/>
      <c r="BR399" s="216"/>
      <c r="BS399" s="216"/>
      <c r="BT399" s="216"/>
      <c r="BU399" s="216"/>
      <c r="BV399" s="216"/>
      <c r="BW399" s="216"/>
      <c r="BX399" s="216"/>
      <c r="BY399" s="216"/>
      <c r="BZ399" s="216"/>
      <c r="CA399" s="216"/>
      <c r="CB399" s="216"/>
      <c r="CC399" s="216"/>
      <c r="CD399" s="216"/>
      <c r="CE399" s="216"/>
      <c r="CF399" s="216"/>
      <c r="CG399" s="216"/>
      <c r="CH399" s="216"/>
      <c r="CI399" s="216"/>
      <c r="CJ399" s="216"/>
      <c r="CK399" s="216"/>
      <c r="CL399" s="216"/>
    </row>
    <row r="400" spans="1:90" s="231" customFormat="1" ht="14.5" customHeight="1">
      <c r="A400" s="262"/>
      <c r="B400" s="300"/>
      <c r="C400" s="278"/>
      <c r="D400" s="278"/>
      <c r="E400" s="278"/>
      <c r="F400" s="278"/>
      <c r="G400" s="279"/>
      <c r="H400" s="276"/>
      <c r="I400" s="276"/>
      <c r="J400" s="276"/>
      <c r="K400" s="276"/>
      <c r="L400" s="276"/>
      <c r="M400" s="276"/>
      <c r="N400" s="276"/>
      <c r="O400" s="266"/>
      <c r="P400" s="266"/>
      <c r="Q400" s="266"/>
      <c r="R400" s="266"/>
      <c r="S400" s="267"/>
      <c r="T400" s="268"/>
      <c r="U400" s="269"/>
      <c r="V400" s="270"/>
      <c r="W400" s="271"/>
      <c r="X400" s="268"/>
      <c r="Y400" s="272"/>
      <c r="Z400" s="273"/>
      <c r="AA400" s="273"/>
      <c r="AB400" s="274"/>
      <c r="AC400" s="217">
        <v>2</v>
      </c>
      <c r="AD400" s="218"/>
      <c r="AE400" s="219"/>
      <c r="AF400" s="219"/>
      <c r="AG400" s="219"/>
      <c r="AH400" s="219"/>
      <c r="AI400" s="220" t="str">
        <f t="shared" si="327"/>
        <v/>
      </c>
      <c r="AJ400" s="221"/>
      <c r="AK400" s="221"/>
      <c r="AL400" s="222" t="str">
        <f t="shared" si="328"/>
        <v/>
      </c>
      <c r="AM400" s="221"/>
      <c r="AN400" s="221"/>
      <c r="AO400" s="221"/>
      <c r="AP400" s="223" t="str">
        <f>IF(ISBLANK(AA399),(IFERROR(IF(AND(AI399="Probabilidad",AI400="Probabilidad"),(AR399-(+AR399*AL400)),IF(AI400="Probabilidad",(T399-(+T399*AL400)),IF(AI400="Impacto",AR399,""))),""))," ")</f>
        <v xml:space="preserve"> </v>
      </c>
      <c r="AQ400" s="224" t="str">
        <f>IF(ISBLANK(AA399),(IFERROR(IF(AP400="","",IF(AP400&lt;=0.2,"Muy Baja",IF(AP400&lt;=0.4,"Baja",IF(AP400&lt;=0.6,"Media",IF(AP400&lt;=0.8,"Alta","Muy Alta"))))),""))," ")</f>
        <v xml:space="preserve"> </v>
      </c>
      <c r="AR400" s="223" t="str">
        <f t="shared" si="329"/>
        <v xml:space="preserve"> </v>
      </c>
      <c r="AS400" s="225" t="str">
        <f t="shared" si="330"/>
        <v/>
      </c>
      <c r="AT400" s="223" t="str">
        <f>IFERROR(IF(AND(AI399="Impacto",AI400="Impacto"),(AT399-(+AT399*AL400)),IF(AI400="Impacto",(X399-(+X399*AL400)),IF(AI400="Probabilidad",AT399,""))),"")</f>
        <v/>
      </c>
      <c r="AU400" s="226" t="str">
        <f t="shared" si="331"/>
        <v/>
      </c>
      <c r="AV400" s="273"/>
      <c r="AW400" s="275"/>
      <c r="AX400" s="274"/>
      <c r="AY400" s="261"/>
      <c r="AZ400" s="228"/>
      <c r="BA400" s="229"/>
      <c r="BB400" s="216"/>
      <c r="BC400" s="216"/>
      <c r="BD400" s="230"/>
      <c r="BE400" s="230"/>
      <c r="BF400" s="230"/>
      <c r="BG400" s="227"/>
      <c r="BH400" s="276"/>
      <c r="BI400" s="216"/>
      <c r="BJ400" s="216"/>
      <c r="BK400" s="216"/>
      <c r="BL400" s="216"/>
      <c r="BM400" s="216"/>
      <c r="BN400" s="216"/>
      <c r="BO400" s="216"/>
      <c r="BP400" s="216"/>
      <c r="BQ400" s="216"/>
      <c r="BR400" s="216"/>
      <c r="BS400" s="216"/>
      <c r="BT400" s="216"/>
      <c r="BU400" s="216"/>
      <c r="BV400" s="216"/>
      <c r="BW400" s="216"/>
      <c r="BX400" s="216"/>
      <c r="BY400" s="216"/>
      <c r="BZ400" s="216"/>
      <c r="CA400" s="216"/>
      <c r="CB400" s="216"/>
      <c r="CC400" s="216"/>
      <c r="CD400" s="216"/>
      <c r="CE400" s="216"/>
      <c r="CF400" s="216"/>
      <c r="CG400" s="216"/>
      <c r="CH400" s="216"/>
      <c r="CI400" s="216"/>
      <c r="CJ400" s="216"/>
      <c r="CK400" s="216"/>
      <c r="CL400" s="216"/>
    </row>
    <row r="401" spans="1:90" s="231" customFormat="1" ht="14.5" customHeight="1">
      <c r="A401" s="262"/>
      <c r="B401" s="300"/>
      <c r="C401" s="278"/>
      <c r="D401" s="278"/>
      <c r="E401" s="278"/>
      <c r="F401" s="278"/>
      <c r="G401" s="279"/>
      <c r="H401" s="276"/>
      <c r="I401" s="276"/>
      <c r="J401" s="276"/>
      <c r="K401" s="276"/>
      <c r="L401" s="276"/>
      <c r="M401" s="276"/>
      <c r="N401" s="276"/>
      <c r="O401" s="266"/>
      <c r="P401" s="266"/>
      <c r="Q401" s="266"/>
      <c r="R401" s="266"/>
      <c r="S401" s="267"/>
      <c r="T401" s="268"/>
      <c r="U401" s="269"/>
      <c r="V401" s="270"/>
      <c r="W401" s="271"/>
      <c r="X401" s="268"/>
      <c r="Y401" s="272"/>
      <c r="Z401" s="273"/>
      <c r="AA401" s="273"/>
      <c r="AB401" s="274"/>
      <c r="AC401" s="217">
        <v>3</v>
      </c>
      <c r="AD401" s="218"/>
      <c r="AE401" s="219"/>
      <c r="AF401" s="219"/>
      <c r="AG401" s="219"/>
      <c r="AH401" s="219"/>
      <c r="AI401" s="220" t="str">
        <f t="shared" si="327"/>
        <v/>
      </c>
      <c r="AJ401" s="221"/>
      <c r="AK401" s="221"/>
      <c r="AL401" s="222" t="str">
        <f t="shared" si="328"/>
        <v/>
      </c>
      <c r="AM401" s="221"/>
      <c r="AN401" s="221"/>
      <c r="AO401" s="221"/>
      <c r="AP401" s="223" t="str">
        <f>IF(ISBLANK(AA399),(IFERROR(IF(AND(AI400="Probabilidad",AI401="Probabilidad"),(AR400-(+AR400*AL401)),IF(AND(AI400="Impacto",AI401="Probabilidad"),(AR399-(+AR399*AL401)),IF(AI401="Impacto",AR400,""))),""))," ")</f>
        <v xml:space="preserve"> </v>
      </c>
      <c r="AQ401" s="224" t="str">
        <f>IF(ISBLANK(AA399),(IFERROR(IF(AP401="","",IF(AP401&lt;=0.2,"Muy Baja",IF(AP401&lt;=0.4,"Baja",IF(AP401&lt;=0.6,"Media",IF(AP401&lt;=0.8,"Alta","Muy Alta"))))),""))," ")</f>
        <v xml:space="preserve"> </v>
      </c>
      <c r="AR401" s="223" t="str">
        <f t="shared" si="329"/>
        <v xml:space="preserve"> </v>
      </c>
      <c r="AS401" s="225" t="str">
        <f t="shared" si="330"/>
        <v/>
      </c>
      <c r="AT401" s="223" t="str">
        <f>IFERROR(IF(AND(AI400="Impacto",AI401="Impacto"),(AT400-(+AT400*AL401)),IF(AND(AI400="Probabilidad",AI401="Impacto"),(AT399-(+AT399*AL401)),IF(AI401="Probabilidad",AT400,""))),"")</f>
        <v/>
      </c>
      <c r="AU401" s="226" t="str">
        <f t="shared" si="331"/>
        <v/>
      </c>
      <c r="AV401" s="273"/>
      <c r="AW401" s="275"/>
      <c r="AX401" s="274"/>
      <c r="AY401" s="261"/>
      <c r="AZ401" s="228"/>
      <c r="BA401" s="229"/>
      <c r="BB401" s="216"/>
      <c r="BC401" s="216"/>
      <c r="BD401" s="230"/>
      <c r="BE401" s="230"/>
      <c r="BF401" s="230"/>
      <c r="BG401" s="227"/>
      <c r="BH401" s="276"/>
      <c r="BI401" s="216"/>
      <c r="BJ401" s="216"/>
      <c r="BK401" s="216"/>
      <c r="BL401" s="216"/>
      <c r="BM401" s="216"/>
      <c r="BN401" s="216"/>
      <c r="BO401" s="216"/>
      <c r="BP401" s="216"/>
      <c r="BQ401" s="216"/>
      <c r="BR401" s="216"/>
      <c r="BS401" s="216"/>
      <c r="BT401" s="216"/>
      <c r="BU401" s="216"/>
      <c r="BV401" s="216"/>
      <c r="BW401" s="216"/>
      <c r="BX401" s="216"/>
      <c r="BY401" s="216"/>
      <c r="BZ401" s="216"/>
      <c r="CA401" s="216"/>
      <c r="CB401" s="216"/>
      <c r="CC401" s="216"/>
      <c r="CD401" s="216"/>
      <c r="CE401" s="216"/>
      <c r="CF401" s="216"/>
      <c r="CG401" s="216"/>
      <c r="CH401" s="216"/>
      <c r="CI401" s="216"/>
      <c r="CJ401" s="216"/>
      <c r="CK401" s="216"/>
      <c r="CL401" s="216"/>
    </row>
    <row r="402" spans="1:90" s="231" customFormat="1" ht="14.5" customHeight="1">
      <c r="A402" s="262"/>
      <c r="B402" s="300"/>
      <c r="C402" s="278"/>
      <c r="D402" s="278"/>
      <c r="E402" s="278"/>
      <c r="F402" s="278"/>
      <c r="G402" s="279"/>
      <c r="H402" s="276"/>
      <c r="I402" s="276"/>
      <c r="J402" s="276"/>
      <c r="K402" s="276"/>
      <c r="L402" s="276"/>
      <c r="M402" s="276"/>
      <c r="N402" s="276"/>
      <c r="O402" s="266"/>
      <c r="P402" s="266"/>
      <c r="Q402" s="266"/>
      <c r="R402" s="266"/>
      <c r="S402" s="267"/>
      <c r="T402" s="268"/>
      <c r="U402" s="269"/>
      <c r="V402" s="270"/>
      <c r="W402" s="271"/>
      <c r="X402" s="268"/>
      <c r="Y402" s="272"/>
      <c r="Z402" s="273"/>
      <c r="AA402" s="273"/>
      <c r="AB402" s="274"/>
      <c r="AC402" s="217">
        <v>4</v>
      </c>
      <c r="AD402" s="218"/>
      <c r="AE402" s="219"/>
      <c r="AF402" s="219"/>
      <c r="AG402" s="219"/>
      <c r="AH402" s="219"/>
      <c r="AI402" s="220" t="str">
        <f t="shared" si="327"/>
        <v/>
      </c>
      <c r="AJ402" s="221"/>
      <c r="AK402" s="221"/>
      <c r="AL402" s="222" t="str">
        <f t="shared" si="328"/>
        <v/>
      </c>
      <c r="AM402" s="221"/>
      <c r="AN402" s="221"/>
      <c r="AO402" s="221"/>
      <c r="AP402" s="223" t="str">
        <f>IF(ISBLANK(AA399),(IFERROR(IF(AND(AI401="Probabilidad",AI402="Probabilidad"),(AR401-(+AR401*AL402)),IF(AND(AI401="Impacto",AI402="Probabilidad"),(AR400-(+AR400*AL402)),IF(AI402="Impacto",AR401,""))),""))," ")</f>
        <v xml:space="preserve"> </v>
      </c>
      <c r="AQ402" s="224" t="str">
        <f>IF(ISBLANK(AA399),(IFERROR(IF(AP402="","",IF(AP402&lt;=0.2,"Muy Baja",IF(AP402&lt;=0.4,"Baja",IF(AP402&lt;=0.6,"Media",IF(AP402&lt;=0.8,"Alta","Muy Alta"))))),""))," ")</f>
        <v xml:space="preserve"> </v>
      </c>
      <c r="AR402" s="223" t="str">
        <f t="shared" si="329"/>
        <v xml:space="preserve"> </v>
      </c>
      <c r="AS402" s="225" t="str">
        <f t="shared" si="330"/>
        <v/>
      </c>
      <c r="AT402" s="223" t="str">
        <f>IFERROR(IF(AND(AI401="Impacto",AI402="Impacto"),(AT401-(+AT401*AL402)),IF(AND(AI401="Probabilidad",AI402="Impacto"),(AT400-(+AT400*AL402)),IF(AI402="Probabilidad",AT401,""))),"")</f>
        <v/>
      </c>
      <c r="AU402" s="226" t="str">
        <f t="shared" si="331"/>
        <v/>
      </c>
      <c r="AV402" s="273"/>
      <c r="AW402" s="275"/>
      <c r="AX402" s="274"/>
      <c r="AY402" s="261"/>
      <c r="AZ402" s="228"/>
      <c r="BA402" s="229"/>
      <c r="BB402" s="216"/>
      <c r="BC402" s="216"/>
      <c r="BD402" s="230"/>
      <c r="BE402" s="230"/>
      <c r="BF402" s="230"/>
      <c r="BG402" s="227"/>
      <c r="BH402" s="276"/>
      <c r="BI402" s="216"/>
      <c r="BJ402" s="216"/>
      <c r="BK402" s="216"/>
      <c r="BL402" s="216"/>
      <c r="BM402" s="216"/>
      <c r="BN402" s="216"/>
      <c r="BO402" s="216"/>
      <c r="BP402" s="216"/>
      <c r="BQ402" s="216"/>
      <c r="BR402" s="216"/>
      <c r="BS402" s="216"/>
      <c r="BT402" s="216"/>
      <c r="BU402" s="216"/>
      <c r="BV402" s="216"/>
      <c r="BW402" s="216"/>
      <c r="BX402" s="216"/>
      <c r="BY402" s="216"/>
      <c r="BZ402" s="216"/>
      <c r="CA402" s="216"/>
      <c r="CB402" s="216"/>
      <c r="CC402" s="216"/>
      <c r="CD402" s="216"/>
      <c r="CE402" s="216"/>
      <c r="CF402" s="216"/>
      <c r="CG402" s="216"/>
      <c r="CH402" s="216"/>
      <c r="CI402" s="216"/>
      <c r="CJ402" s="216"/>
      <c r="CK402" s="216"/>
      <c r="CL402" s="216"/>
    </row>
    <row r="403" spans="1:90" s="231" customFormat="1" ht="14.5" customHeight="1">
      <c r="A403" s="262"/>
      <c r="B403" s="300"/>
      <c r="C403" s="278"/>
      <c r="D403" s="278"/>
      <c r="E403" s="278"/>
      <c r="F403" s="278"/>
      <c r="G403" s="279"/>
      <c r="H403" s="276"/>
      <c r="I403" s="276"/>
      <c r="J403" s="276"/>
      <c r="K403" s="276"/>
      <c r="L403" s="276"/>
      <c r="M403" s="276"/>
      <c r="N403" s="276"/>
      <c r="O403" s="266"/>
      <c r="P403" s="266"/>
      <c r="Q403" s="266"/>
      <c r="R403" s="266"/>
      <c r="S403" s="267"/>
      <c r="T403" s="268"/>
      <c r="U403" s="269"/>
      <c r="V403" s="270"/>
      <c r="W403" s="271"/>
      <c r="X403" s="268"/>
      <c r="Y403" s="272"/>
      <c r="Z403" s="273"/>
      <c r="AA403" s="273"/>
      <c r="AB403" s="274"/>
      <c r="AC403" s="217">
        <v>5</v>
      </c>
      <c r="AD403" s="218"/>
      <c r="AE403" s="219"/>
      <c r="AF403" s="219"/>
      <c r="AG403" s="219"/>
      <c r="AH403" s="219"/>
      <c r="AI403" s="220" t="str">
        <f t="shared" ref="AI403:AI408" si="379">IF(OR(AJ403="Preventivo",AJ403="Detectivo"),"Probabilidad",IF(AJ403="Correctivo","Impacto",""))</f>
        <v/>
      </c>
      <c r="AJ403" s="221"/>
      <c r="AK403" s="221"/>
      <c r="AL403" s="222" t="str">
        <f t="shared" ref="AL403:AL408" si="380">IF(AND(AJ403="Preventivo",AK403="Automático"),"50%",IF(AND(AJ403="Preventivo",AK403="Manual"),"40%",IF(AND(AJ403="Detectivo",AK403="Automático"),"40%",IF(AND(AJ403="Detectivo",AK403="Manual"),"30%",IF(AND(AJ403="Correctivo",AK403="Automático"),"35%",IF(AND(AJ403="Correctivo",AK403="Manual"),"25%",""))))))</f>
        <v/>
      </c>
      <c r="AM403" s="221"/>
      <c r="AN403" s="221"/>
      <c r="AO403" s="221"/>
      <c r="AP403" s="223" t="str">
        <f>IF(ISBLANK(AA399),(IFERROR(IF(AND(AI402="Probabilidad",AI403="Probabilidad"),(AR402-(+AR402*AL403)),IF(AND(AI402="Impacto",AI403="Probabilidad"),(AR401-(+AR401*AL403)),IF(AI403="Impacto",AR402,""))),""))," ")</f>
        <v xml:space="preserve"> </v>
      </c>
      <c r="AQ403" s="224" t="str">
        <f>IF(ISBLANK(AA399),(IFERROR(IF(AP403="","",IF(AP403&lt;=0.2,"Muy Baja",IF(AP403&lt;=0.4,"Baja",IF(AP403&lt;=0.6,"Media",IF(AP403&lt;=0.8,"Alta","Muy Alta"))))),""))," ")</f>
        <v xml:space="preserve"> </v>
      </c>
      <c r="AR403" s="223" t="str">
        <f t="shared" ref="AR403:AR408" si="381">+AP403</f>
        <v xml:space="preserve"> </v>
      </c>
      <c r="AS403" s="225" t="str">
        <f t="shared" ref="AS403:AS408" si="382">IFERROR(IF(AT403="","",IF(AT403&lt;=0.2,"Leve",IF(AT403&lt;=0.4,"Menor",IF(AT403&lt;=0.6,"Moderado",IF(AT403&lt;=0.8,"Mayor","Catastrófico"))))),"")</f>
        <v/>
      </c>
      <c r="AT403" s="223" t="str">
        <f>IFERROR(IF(AND(AI402="Impacto",AI403="Impacto"),(AT402-(+AT402*AL403)),IF(AND(AI402="Probabilidad",AI403="Impacto"),(AT401-(+AT401*AL403)),IF(AI403="Probabilidad",AT402,""))),"")</f>
        <v/>
      </c>
      <c r="AU403" s="226" t="str">
        <f t="shared" ref="AU403:AU408" si="383">IFERROR(IF(OR(AND(AQ403="Muy Baja",AS403="Leve"),AND(AQ403="Muy Baja",AS403="Menor"),AND(AQ403="Baja",AS403="Leve")),"Bajo",IF(OR(AND(AQ403="Muy baja",AS403="Moderado"),AND(AQ403="Baja",AS403="Menor"),AND(AQ403="Baja",AS403="Moderado"),AND(AQ403="Media",AS403="Leve"),AND(AQ403="Media",AS403="Menor"),AND(AQ403="Media",AS403="Moderado"),AND(AQ403="Alta",AS403="Leve"),AND(AQ403="Alta",AS403="Menor")),"Moderado",IF(OR(AND(AQ403="Muy Baja",AS403="Mayor"),AND(AQ403="Baja",AS403="Mayor"),AND(AQ403="Media",AS403="Mayor"),AND(AQ403="Alta",AS403="Moderado"),AND(AQ403="Alta",AS403="Mayor"),AND(AQ403="Muy Alta",AS403="Leve"),AND(AQ403="Muy Alta",AS403="Menor"),AND(AQ403="Muy Alta",AS403="Moderado"),AND(AQ403="Muy Alta",AS403="Mayor")),"Alto",IF(OR(AND(AQ403="Muy Baja",AS403="Catastrófico"),AND(AQ403="Baja",AS403="Catastrófico"),AND(AQ403="Media",AS403="Catastrófico"),AND(AQ403="Alta",AS403="Catastrófico"),AND(AQ403="Muy Alta",AS403="Catastrófico")),"Extremo","")))),"")</f>
        <v/>
      </c>
      <c r="AV403" s="273"/>
      <c r="AW403" s="275"/>
      <c r="AX403" s="274"/>
      <c r="AY403" s="261"/>
      <c r="AZ403" s="228"/>
      <c r="BA403" s="229"/>
      <c r="BB403" s="216"/>
      <c r="BC403" s="216"/>
      <c r="BD403" s="230"/>
      <c r="BE403" s="230"/>
      <c r="BF403" s="230"/>
      <c r="BG403" s="227"/>
      <c r="BH403" s="276"/>
      <c r="BI403" s="216"/>
      <c r="BJ403" s="216"/>
      <c r="BK403" s="216"/>
      <c r="BL403" s="216"/>
      <c r="BM403" s="216"/>
      <c r="BN403" s="216"/>
      <c r="BO403" s="216"/>
      <c r="BP403" s="216"/>
      <c r="BQ403" s="216"/>
      <c r="BR403" s="216"/>
      <c r="BS403" s="216"/>
      <c r="BT403" s="216"/>
      <c r="BU403" s="216"/>
      <c r="BV403" s="216"/>
      <c r="BW403" s="216"/>
      <c r="BX403" s="216"/>
      <c r="BY403" s="216"/>
      <c r="BZ403" s="216"/>
      <c r="CA403" s="216"/>
      <c r="CB403" s="216"/>
      <c r="CC403" s="216"/>
      <c r="CD403" s="216"/>
      <c r="CE403" s="216"/>
      <c r="CF403" s="216"/>
      <c r="CG403" s="216"/>
      <c r="CH403" s="216"/>
      <c r="CI403" s="216"/>
      <c r="CJ403" s="216"/>
      <c r="CK403" s="216"/>
      <c r="CL403" s="216"/>
    </row>
    <row r="404" spans="1:90" s="231" customFormat="1" ht="14.5" customHeight="1">
      <c r="A404" s="262"/>
      <c r="B404" s="300"/>
      <c r="C404" s="278"/>
      <c r="D404" s="278"/>
      <c r="E404" s="278"/>
      <c r="F404" s="278"/>
      <c r="G404" s="279"/>
      <c r="H404" s="276"/>
      <c r="I404" s="276"/>
      <c r="J404" s="276"/>
      <c r="K404" s="276"/>
      <c r="L404" s="276"/>
      <c r="M404" s="276"/>
      <c r="N404" s="276"/>
      <c r="O404" s="266"/>
      <c r="P404" s="266"/>
      <c r="Q404" s="266"/>
      <c r="R404" s="266"/>
      <c r="S404" s="267"/>
      <c r="T404" s="268"/>
      <c r="U404" s="269"/>
      <c r="V404" s="270"/>
      <c r="W404" s="271"/>
      <c r="X404" s="268"/>
      <c r="Y404" s="272"/>
      <c r="Z404" s="273"/>
      <c r="AA404" s="273"/>
      <c r="AB404" s="274"/>
      <c r="AC404" s="217">
        <v>6</v>
      </c>
      <c r="AD404" s="218"/>
      <c r="AE404" s="219"/>
      <c r="AF404" s="219"/>
      <c r="AG404" s="219"/>
      <c r="AH404" s="219"/>
      <c r="AI404" s="220" t="str">
        <f t="shared" si="379"/>
        <v/>
      </c>
      <c r="AJ404" s="221"/>
      <c r="AK404" s="221"/>
      <c r="AL404" s="222" t="str">
        <f t="shared" si="380"/>
        <v/>
      </c>
      <c r="AM404" s="221"/>
      <c r="AN404" s="221"/>
      <c r="AO404" s="221"/>
      <c r="AP404" s="223" t="str">
        <f>IF(ISBLANK(AA399),(IFERROR(IF(AND(AI402="Probabilidad",AI404="Probabilidad"),(AR402-(+AR402*AL404)),IF(AND(AI402="Impacto",AI404="Probabilidad"),(AR401-(+AR401*AL404)),IF(AI404="Impacto",AR402,""))),""))," ")</f>
        <v xml:space="preserve"> </v>
      </c>
      <c r="AQ404" s="224" t="str">
        <f>IF(ISBLANK(AA399),(IFERROR(IF(AP404="","",IF(AP404&lt;=0.2,"Muy Baja",IF(AP404&lt;=0.4,"Baja",IF(AP404&lt;=0.6,"Media",IF(AP404&lt;=0.8,"Alta","Muy Alta"))))),"")), " ")</f>
        <v xml:space="preserve"> </v>
      </c>
      <c r="AR404" s="223" t="str">
        <f t="shared" si="381"/>
        <v xml:space="preserve"> </v>
      </c>
      <c r="AS404" s="225" t="str">
        <f t="shared" si="382"/>
        <v/>
      </c>
      <c r="AT404" s="223" t="str">
        <f>IFERROR(IF(AND(AI403="Impacto",AI404="Impacto"),(AT402-(+AT403*AL404)),IF(AND(AI402="Probabilidad",AI404="Impacto"),(AT401-(+AT401*AL404)),IF(AI404="Probabilidad",AT402,""))),"")</f>
        <v/>
      </c>
      <c r="AU404" s="226" t="str">
        <f t="shared" si="383"/>
        <v/>
      </c>
      <c r="AV404" s="273"/>
      <c r="AW404" s="275"/>
      <c r="AX404" s="274"/>
      <c r="AY404" s="261"/>
      <c r="AZ404" s="228"/>
      <c r="BA404" s="229"/>
      <c r="BB404" s="216"/>
      <c r="BC404" s="216"/>
      <c r="BD404" s="230"/>
      <c r="BE404" s="230"/>
      <c r="BF404" s="230"/>
      <c r="BG404" s="227"/>
      <c r="BH404" s="276"/>
      <c r="BI404" s="216"/>
      <c r="BJ404" s="216"/>
      <c r="BK404" s="216"/>
      <c r="BL404" s="216"/>
      <c r="BM404" s="216"/>
      <c r="BN404" s="216"/>
      <c r="BO404" s="216"/>
      <c r="BP404" s="216"/>
      <c r="BQ404" s="216"/>
      <c r="BR404" s="216"/>
      <c r="BS404" s="216"/>
      <c r="BT404" s="216"/>
      <c r="BU404" s="216"/>
      <c r="BV404" s="216"/>
      <c r="BW404" s="216"/>
      <c r="BX404" s="216"/>
      <c r="BY404" s="216"/>
      <c r="BZ404" s="216"/>
      <c r="CA404" s="216"/>
      <c r="CB404" s="216"/>
      <c r="CC404" s="216"/>
      <c r="CD404" s="216"/>
      <c r="CE404" s="216"/>
      <c r="CF404" s="216"/>
      <c r="CG404" s="216"/>
      <c r="CH404" s="216"/>
      <c r="CI404" s="216"/>
      <c r="CJ404" s="216"/>
      <c r="CK404" s="216"/>
      <c r="CL404" s="216"/>
    </row>
    <row r="405" spans="1:90" s="231" customFormat="1" ht="98" customHeight="1">
      <c r="A405" s="262">
        <v>67</v>
      </c>
      <c r="B405" s="300" t="s">
        <v>1080</v>
      </c>
      <c r="C405" s="278" t="s">
        <v>1081</v>
      </c>
      <c r="D405" s="278"/>
      <c r="E405" s="278"/>
      <c r="F405" s="278" t="s">
        <v>1485</v>
      </c>
      <c r="G405" s="279" t="str">
        <f t="shared" si="350"/>
        <v>Posibilidad de indebida administración y mantenimiento del parque automotor y abastecimiento de combustible</v>
      </c>
      <c r="H405" s="276" t="s">
        <v>1097</v>
      </c>
      <c r="I405" s="276"/>
      <c r="J405" s="276" t="s">
        <v>1411</v>
      </c>
      <c r="K405" s="276" t="s">
        <v>1416</v>
      </c>
      <c r="L405" s="276" t="s">
        <v>1406</v>
      </c>
      <c r="M405" s="276" t="s">
        <v>227</v>
      </c>
      <c r="N405" s="276"/>
      <c r="O405" s="266"/>
      <c r="P405" s="266"/>
      <c r="Q405" s="266"/>
      <c r="R405" s="266"/>
      <c r="S405" s="267" t="str">
        <f t="shared" ref="S405" si="384">IF(ISBLANK(Z405),(IF(N405&lt;=0,"",IF(N405&lt;=2,"Muy Baja",IF(N405&lt;=24,"Baja",IF(N405&lt;=500,"Media",IF(N405&lt;=5000,"Alta","Muy Alta"))))))," ")</f>
        <v xml:space="preserve"> </v>
      </c>
      <c r="T405" s="268" t="str">
        <f t="shared" ref="T405" si="385">IF(ISBLANK(Z405),(IF(S405="","",IF(S405="Muy Baja",20%,IF(S405="Baja",40%,IF(S405="Media",60%,IF(S405="Alta",80%,IF(S405="Muy Alta",100%,0)))))))," ")</f>
        <v xml:space="preserve"> </v>
      </c>
      <c r="U405" s="269"/>
      <c r="V405" s="270" t="str">
        <f>IF(U405&gt;0,IF(NOT(ISERROR(MATCH(U405,'Listados Datos'!$N$3:$N$4,0))),'Listados Datos'!$N$6&amp;"Por favor no seleccionar este criterios de impacto (Afectación Económica o presupuestal y/o Pérdida Reputacional)",'Listados Datos'!$N$7),"")</f>
        <v/>
      </c>
      <c r="W405" s="271" t="str">
        <f>IF(OR(U405='Listados Datos'!$R$3,U405='Listados Datos'!$S$3),"Leve",IF(OR(U405='Listados Datos'!$R$4,U405='Listados Datos'!$S$4),"Menor",IF(OR(U405='Listados Datos'!$R$5,U405='Listados Datos'!$S$5),"Moderado",IF(OR(U405='Listados Datos'!$R$6,U405='Listados Datos'!$S$6),"Mayor",IF(OR(U405='Listados Datos'!$R$7,U405='Listados Datos'!$S$7),"Catastrófico","")))))</f>
        <v/>
      </c>
      <c r="X405" s="268" t="str">
        <f>IF(W405="","",IF(W405="Leve",20%,IF(W405="Menor",40%,IF(W405="Moderado",60%,IF(W405="Mayor",80%,IF(W405="Catastrófico",100%,0))))))</f>
        <v/>
      </c>
      <c r="Y405" s="272" t="str">
        <f>IF(OR(AND(S405="Muy Baja",W405="Leve"),AND(S405="Muy Baja",W405="Menor"),AND(S405="Baja",W405="Leve")),"Bajo",IF(OR(AND(S405="Muy baja",W405="Moderado"),AND(S405="Baja",W405="Menor"),AND(S405="Baja",W405="Moderado"),AND(S405="Media",W405="Leve"),AND(S405="Media",W405="Menor"),AND(S405="Media",W405="Moderado"),AND(S405="Alta",W405="Leve"),AND(S405="Alta",W405="Menor")),"Moderado",IF(OR(AND(S405="Muy Baja",W405="Mayor"),AND(S405="Baja",W405="Mayor"),AND(S405="Media",W405="Mayor"),AND(S405="Alta",W405="Moderado"),AND(S405="Alta",W405="Mayor"),AND(S405="Muy Alta",W405="Leve"),AND(S405="Muy Alta",W405="Menor"),AND(S405="Muy Alta",W405="Moderado"),AND(S405="Muy Alta",W405="Mayor")),"Alto",IF(OR(AND(S405="Muy Baja",W405="Catastrófico"),AND(S405="Baja",W405="Catastrófico"),AND(S405="Media",W405="Catastrófico"),AND(S405="Alta",W405="Catastrófico"),AND(S405="Muy Alta",W405="Catastrófico")),"Extremo",""))))</f>
        <v/>
      </c>
      <c r="Z405" s="273" t="s">
        <v>326</v>
      </c>
      <c r="AA405" s="273" t="s">
        <v>11</v>
      </c>
      <c r="AB405" s="274" t="str">
        <f t="shared" ref="AB405" si="386">IF(AND(Z405="Rara Vez",AA405="Insignificante"),("BAJA"),IF(AND(Z405="Rara Vez",AA405="Menor"),("BAJA"),IF(AND(Z405="Rara Vez",AA405="Moderado"),("MODERADA"),IF(AND(Z405="Rara Vez",AA405="Mayor"),("ALTA"),IF(AND(Z405="Improbable",AA405="Insignificante"),("BAJA"),IF(AND(Z405="Improbable",AA405="Menor"),("BAJA"),IF(AND(Z405="Improbable",AA405="Moderado"),("MODERADA"),IF(AND(Z405="Improbable",AA405="Mayor"),("ALTA"),IF(AND(Z405="Posible",AA405="Insignificante"),("BAJA"),IF(AND(Z405="Posible",AA405="Menor"),("MODERADA"),IF(AND(Z405="Posible",AA405="Moderado"),("ALTA"),IF(AND(Z405="Posible",AA405="Mayor"),("EXTREMA"),IF(AND(Z405="Probable",AA405="Insignificante"),("MODERADA"),IF(AND(Z405="Probable",AA405="Menor"),("ALTA"),IF(AND(Z405="Probable",AA405="Moderado"),("ALTA"),IF(AND(Z405="Probable",AA405="Mayor"),("EXTREMA"),IF(AND(Z405="Casi Seguro",AA405="Insignificante"),("ALTA"),IF(AND(Z405="Casi Seguro",AA405="Menor"),("ALTA"),IF(AND(Z405="Casi Seguro",AA405="Moderado"),("EXTREMA"),IF(AND(Z405="Casi Seguro",AA405="Mayor"),("EXTREMA"),IF(AA405="Catastrófico","EXTREMA","VALORAR")))))))))))))))))))))</f>
        <v>ALTA</v>
      </c>
      <c r="AC405" s="217">
        <v>1</v>
      </c>
      <c r="AD405" s="218"/>
      <c r="AE405" s="219" t="s">
        <v>1429</v>
      </c>
      <c r="AF405" s="219" t="s">
        <v>1435</v>
      </c>
      <c r="AG405" s="219" t="s">
        <v>938</v>
      </c>
      <c r="AH405" s="219"/>
      <c r="AI405" s="220" t="str">
        <f t="shared" si="379"/>
        <v>Probabilidad</v>
      </c>
      <c r="AJ405" s="221" t="s">
        <v>292</v>
      </c>
      <c r="AK405" s="221" t="s">
        <v>297</v>
      </c>
      <c r="AL405" s="222" t="str">
        <f t="shared" si="380"/>
        <v>40%</v>
      </c>
      <c r="AM405" s="221" t="s">
        <v>301</v>
      </c>
      <c r="AN405" s="221" t="s">
        <v>305</v>
      </c>
      <c r="AO405" s="221" t="s">
        <v>308</v>
      </c>
      <c r="AP405" s="223" t="str">
        <f>IF(ISBLANK(AA405),(IFERROR(IF(AI405="Probabilidad",(T405-(+T405*AL405)),IF(AI405="Impacto",T405,"")),""))," ")</f>
        <v xml:space="preserve"> </v>
      </c>
      <c r="AQ405" s="224" t="str">
        <f>IF(ISBLANK(AA405), (IFERROR(IF(AP405="","",IF(AP405&lt;=0.2,"Muy Baja",IF(AP405&lt;=0.4,"Baja",IF(AP405&lt;=0.6,"Media",IF(AP405&lt;=0.8,"Alta","Muy Alta"))))),""))," ")</f>
        <v xml:space="preserve"> </v>
      </c>
      <c r="AR405" s="223" t="str">
        <f t="shared" si="381"/>
        <v xml:space="preserve"> </v>
      </c>
      <c r="AS405" s="225" t="str">
        <f t="shared" si="382"/>
        <v/>
      </c>
      <c r="AT405" s="223" t="str">
        <f>IFERROR(IF(AI405="Impacto",(X405-(+X405*AL405)),IF(AI405="Probabilidad",X405,"")),"")</f>
        <v/>
      </c>
      <c r="AU405" s="226" t="str">
        <f t="shared" si="383"/>
        <v/>
      </c>
      <c r="AV405" s="273" t="s">
        <v>326</v>
      </c>
      <c r="AW405" s="275" t="str">
        <f>IF(ISBLANK(AA405), " ", AA405)</f>
        <v>Mayor</v>
      </c>
      <c r="AX405" s="274" t="str">
        <f t="shared" ref="AX405" si="387">IF(AND(AV405="Rara Vez",AW405="Insignificante"),("BAJA"),IF(AND(AV405="Rara Vez",AW405="Menor"),("BAJA"),IF(AND(AV405="Rara Vez",AW405="Moderado"),("MODERADA"),IF(AND(AV405="Rara Vez",AW405="Mayor"),("ALTA"),IF(AND(AV405="Improbable",AW405="Insignificante"),("BAJA"),IF(AND(AV405="Improbable",AW405="Menor"),("BAJA"),IF(AND(AV405="Improbable",AW405="Moderado"),("MODERADA"),IF(AND(AV405="Improbable",AW405="Mayor"),("ALTA"),IF(AND(AV405="Posible",AW405="Insignificante"),("BAJA"),IF(AND(AV405="Posible",AW405="Menor"),("MODERADA"),IF(AND(AV405="Posible",AW405="Moderado"),("ALTA"),IF(AND(AV405="Posible",AW405="Mayor"),("EXTREMA"),IF(AND(AV405="Probable",AW405="Insignificante"),("MODERADA"),IF(AND(AV405="Probable",AW405="Menor"),("ALTA"),IF(AND(AV405="Probable",AW405="Moderado"),("ALTA"),IF(AND(AV405="Probable",AW405="Mayor"),("EXTREMA"),IF(AND(AV405="Casi Seguro",AW405="Insignificante"),("ALTA"),IF(AND(AV405="Casi Seguro",AW405="Menor"),("ALTA"),IF(AND(AV405="Casi Seguro",AW405="Moderado"),("EXTREMA"),IF(AND(AV405="Casi Seguro",AW405="Mayor"),("EXTREMA"),IF(AW405="Catastrófico","EXTREMA","VALORAR")))))))))))))))))))))</f>
        <v>ALTA</v>
      </c>
      <c r="AY405" s="261" t="s">
        <v>315</v>
      </c>
      <c r="AZ405" s="228"/>
      <c r="BA405" s="229"/>
      <c r="BB405" s="216"/>
      <c r="BC405" s="216"/>
      <c r="BD405" s="230"/>
      <c r="BE405" s="230"/>
      <c r="BF405" s="230"/>
      <c r="BG405" s="227"/>
      <c r="BH405" s="276"/>
      <c r="BI405" s="216"/>
      <c r="BJ405" s="216"/>
      <c r="BK405" s="216"/>
      <c r="BL405" s="216"/>
      <c r="BM405" s="216"/>
      <c r="BN405" s="216"/>
      <c r="BO405" s="216"/>
      <c r="BP405" s="216"/>
      <c r="BQ405" s="216"/>
      <c r="BR405" s="216"/>
      <c r="BS405" s="216"/>
      <c r="BT405" s="216"/>
      <c r="BU405" s="216"/>
      <c r="BV405" s="216"/>
      <c r="BW405" s="216"/>
      <c r="BX405" s="216"/>
      <c r="BY405" s="216"/>
      <c r="BZ405" s="216"/>
      <c r="CA405" s="216"/>
      <c r="CB405" s="216"/>
      <c r="CC405" s="216"/>
      <c r="CD405" s="216"/>
      <c r="CE405" s="216"/>
      <c r="CF405" s="216"/>
      <c r="CG405" s="216"/>
      <c r="CH405" s="216"/>
      <c r="CI405" s="216"/>
      <c r="CJ405" s="216"/>
      <c r="CK405" s="216"/>
      <c r="CL405" s="216"/>
    </row>
    <row r="406" spans="1:90" s="231" customFormat="1" ht="14.5" customHeight="1">
      <c r="A406" s="262"/>
      <c r="B406" s="300"/>
      <c r="C406" s="278"/>
      <c r="D406" s="278"/>
      <c r="E406" s="278"/>
      <c r="F406" s="278"/>
      <c r="G406" s="279"/>
      <c r="H406" s="276"/>
      <c r="I406" s="276"/>
      <c r="J406" s="276"/>
      <c r="K406" s="276"/>
      <c r="L406" s="276"/>
      <c r="M406" s="276"/>
      <c r="N406" s="276"/>
      <c r="O406" s="266"/>
      <c r="P406" s="266"/>
      <c r="Q406" s="266"/>
      <c r="R406" s="266"/>
      <c r="S406" s="267"/>
      <c r="T406" s="268"/>
      <c r="U406" s="269"/>
      <c r="V406" s="270"/>
      <c r="W406" s="271"/>
      <c r="X406" s="268"/>
      <c r="Y406" s="272"/>
      <c r="Z406" s="273"/>
      <c r="AA406" s="273"/>
      <c r="AB406" s="274"/>
      <c r="AC406" s="217">
        <v>2</v>
      </c>
      <c r="AD406" s="218"/>
      <c r="AE406" s="219"/>
      <c r="AF406" s="219"/>
      <c r="AG406" s="219"/>
      <c r="AH406" s="219"/>
      <c r="AI406" s="220" t="str">
        <f t="shared" si="379"/>
        <v/>
      </c>
      <c r="AJ406" s="221"/>
      <c r="AK406" s="221"/>
      <c r="AL406" s="222" t="str">
        <f t="shared" si="380"/>
        <v/>
      </c>
      <c r="AM406" s="221"/>
      <c r="AN406" s="221"/>
      <c r="AO406" s="221"/>
      <c r="AP406" s="223" t="str">
        <f>IF(ISBLANK(AA405),(IFERROR(IF(AND(AI405="Probabilidad",AI406="Probabilidad"),(AR405-(+AR405*AL406)),IF(AI406="Probabilidad",(T405-(+T405*AL406)),IF(AI406="Impacto",AR405,""))),""))," ")</f>
        <v xml:space="preserve"> </v>
      </c>
      <c r="AQ406" s="224" t="str">
        <f>IF(ISBLANK(AA405),(IFERROR(IF(AP406="","",IF(AP406&lt;=0.2,"Muy Baja",IF(AP406&lt;=0.4,"Baja",IF(AP406&lt;=0.6,"Media",IF(AP406&lt;=0.8,"Alta","Muy Alta"))))),""))," ")</f>
        <v xml:space="preserve"> </v>
      </c>
      <c r="AR406" s="223" t="str">
        <f t="shared" si="381"/>
        <v xml:space="preserve"> </v>
      </c>
      <c r="AS406" s="225" t="str">
        <f t="shared" si="382"/>
        <v/>
      </c>
      <c r="AT406" s="223" t="str">
        <f>IFERROR(IF(AND(AI405="Impacto",AI406="Impacto"),(AT405-(+AT405*AL406)),IF(AI406="Impacto",(X405-(+X405*AL406)),IF(AI406="Probabilidad",AT405,""))),"")</f>
        <v/>
      </c>
      <c r="AU406" s="226" t="str">
        <f t="shared" si="383"/>
        <v/>
      </c>
      <c r="AV406" s="273"/>
      <c r="AW406" s="275"/>
      <c r="AX406" s="274"/>
      <c r="AY406" s="261"/>
      <c r="AZ406" s="228"/>
      <c r="BA406" s="229"/>
      <c r="BB406" s="216"/>
      <c r="BC406" s="216"/>
      <c r="BD406" s="230"/>
      <c r="BE406" s="230"/>
      <c r="BF406" s="230"/>
      <c r="BG406" s="227"/>
      <c r="BH406" s="276"/>
      <c r="BI406" s="216"/>
      <c r="BJ406" s="216"/>
      <c r="BK406" s="216"/>
      <c r="BL406" s="216"/>
      <c r="BM406" s="216"/>
      <c r="BN406" s="216"/>
      <c r="BO406" s="216"/>
      <c r="BP406" s="216"/>
      <c r="BQ406" s="216"/>
      <c r="BR406" s="216"/>
      <c r="BS406" s="216"/>
      <c r="BT406" s="216"/>
      <c r="BU406" s="216"/>
      <c r="BV406" s="216"/>
      <c r="BW406" s="216"/>
      <c r="BX406" s="216"/>
      <c r="BY406" s="216"/>
      <c r="BZ406" s="216"/>
      <c r="CA406" s="216"/>
      <c r="CB406" s="216"/>
      <c r="CC406" s="216"/>
      <c r="CD406" s="216"/>
      <c r="CE406" s="216"/>
      <c r="CF406" s="216"/>
      <c r="CG406" s="216"/>
      <c r="CH406" s="216"/>
      <c r="CI406" s="216"/>
      <c r="CJ406" s="216"/>
      <c r="CK406" s="216"/>
      <c r="CL406" s="216"/>
    </row>
    <row r="407" spans="1:90" s="231" customFormat="1" ht="14.5" customHeight="1">
      <c r="A407" s="262"/>
      <c r="B407" s="300"/>
      <c r="C407" s="278"/>
      <c r="D407" s="278"/>
      <c r="E407" s="278"/>
      <c r="F407" s="278"/>
      <c r="G407" s="279"/>
      <c r="H407" s="276"/>
      <c r="I407" s="276"/>
      <c r="J407" s="276"/>
      <c r="K407" s="276"/>
      <c r="L407" s="276"/>
      <c r="M407" s="276"/>
      <c r="N407" s="276"/>
      <c r="O407" s="266"/>
      <c r="P407" s="266"/>
      <c r="Q407" s="266"/>
      <c r="R407" s="266"/>
      <c r="S407" s="267"/>
      <c r="T407" s="268"/>
      <c r="U407" s="269"/>
      <c r="V407" s="270"/>
      <c r="W407" s="271"/>
      <c r="X407" s="268"/>
      <c r="Y407" s="272"/>
      <c r="Z407" s="273"/>
      <c r="AA407" s="273"/>
      <c r="AB407" s="274"/>
      <c r="AC407" s="217">
        <v>3</v>
      </c>
      <c r="AD407" s="218"/>
      <c r="AE407" s="219"/>
      <c r="AF407" s="219"/>
      <c r="AG407" s="219"/>
      <c r="AH407" s="219"/>
      <c r="AI407" s="220" t="str">
        <f t="shared" si="379"/>
        <v/>
      </c>
      <c r="AJ407" s="221"/>
      <c r="AK407" s="221"/>
      <c r="AL407" s="222" t="str">
        <f t="shared" si="380"/>
        <v/>
      </c>
      <c r="AM407" s="221"/>
      <c r="AN407" s="221"/>
      <c r="AO407" s="221"/>
      <c r="AP407" s="223" t="str">
        <f>IF(ISBLANK(AA405),(IFERROR(IF(AND(AI406="Probabilidad",AI407="Probabilidad"),(AR406-(+AR406*AL407)),IF(AND(AI406="Impacto",AI407="Probabilidad"),(AR405-(+AR405*AL407)),IF(AI407="Impacto",AR406,""))),""))," ")</f>
        <v xml:space="preserve"> </v>
      </c>
      <c r="AQ407" s="224" t="str">
        <f>IF(ISBLANK(AA405),(IFERROR(IF(AP407="","",IF(AP407&lt;=0.2,"Muy Baja",IF(AP407&lt;=0.4,"Baja",IF(AP407&lt;=0.6,"Media",IF(AP407&lt;=0.8,"Alta","Muy Alta"))))),""))," ")</f>
        <v xml:space="preserve"> </v>
      </c>
      <c r="AR407" s="223" t="str">
        <f t="shared" si="381"/>
        <v xml:space="preserve"> </v>
      </c>
      <c r="AS407" s="225" t="str">
        <f t="shared" si="382"/>
        <v/>
      </c>
      <c r="AT407" s="223" t="str">
        <f>IFERROR(IF(AND(AI406="Impacto",AI407="Impacto"),(AT406-(+AT406*AL407)),IF(AND(AI406="Probabilidad",AI407="Impacto"),(AT405-(+AT405*AL407)),IF(AI407="Probabilidad",AT406,""))),"")</f>
        <v/>
      </c>
      <c r="AU407" s="226" t="str">
        <f t="shared" si="383"/>
        <v/>
      </c>
      <c r="AV407" s="273"/>
      <c r="AW407" s="275"/>
      <c r="AX407" s="274"/>
      <c r="AY407" s="261"/>
      <c r="AZ407" s="228"/>
      <c r="BA407" s="229"/>
      <c r="BB407" s="216"/>
      <c r="BC407" s="216"/>
      <c r="BD407" s="230"/>
      <c r="BE407" s="230"/>
      <c r="BF407" s="230"/>
      <c r="BG407" s="227"/>
      <c r="BH407" s="276"/>
      <c r="BI407" s="216"/>
      <c r="BJ407" s="216"/>
      <c r="BK407" s="216"/>
      <c r="BL407" s="216"/>
      <c r="BM407" s="216"/>
      <c r="BN407" s="216"/>
      <c r="BO407" s="216"/>
      <c r="BP407" s="216"/>
      <c r="BQ407" s="216"/>
      <c r="BR407" s="216"/>
      <c r="BS407" s="216"/>
      <c r="BT407" s="216"/>
      <c r="BU407" s="216"/>
      <c r="BV407" s="216"/>
      <c r="BW407" s="216"/>
      <c r="BX407" s="216"/>
      <c r="BY407" s="216"/>
      <c r="BZ407" s="216"/>
      <c r="CA407" s="216"/>
      <c r="CB407" s="216"/>
      <c r="CC407" s="216"/>
      <c r="CD407" s="216"/>
      <c r="CE407" s="216"/>
      <c r="CF407" s="216"/>
      <c r="CG407" s="216"/>
      <c r="CH407" s="216"/>
      <c r="CI407" s="216"/>
      <c r="CJ407" s="216"/>
      <c r="CK407" s="216"/>
      <c r="CL407" s="216"/>
    </row>
    <row r="408" spans="1:90" s="231" customFormat="1" ht="14.5" customHeight="1">
      <c r="A408" s="262"/>
      <c r="B408" s="300"/>
      <c r="C408" s="278"/>
      <c r="D408" s="278"/>
      <c r="E408" s="278"/>
      <c r="F408" s="278"/>
      <c r="G408" s="279"/>
      <c r="H408" s="276"/>
      <c r="I408" s="276"/>
      <c r="J408" s="276"/>
      <c r="K408" s="276"/>
      <c r="L408" s="276"/>
      <c r="M408" s="276"/>
      <c r="N408" s="276"/>
      <c r="O408" s="266"/>
      <c r="P408" s="266"/>
      <c r="Q408" s="266"/>
      <c r="R408" s="266"/>
      <c r="S408" s="267"/>
      <c r="T408" s="268"/>
      <c r="U408" s="269"/>
      <c r="V408" s="270"/>
      <c r="W408" s="271"/>
      <c r="X408" s="268"/>
      <c r="Y408" s="272"/>
      <c r="Z408" s="273"/>
      <c r="AA408" s="273"/>
      <c r="AB408" s="274"/>
      <c r="AC408" s="217">
        <v>4</v>
      </c>
      <c r="AD408" s="218"/>
      <c r="AE408" s="219"/>
      <c r="AF408" s="219"/>
      <c r="AG408" s="219"/>
      <c r="AH408" s="219"/>
      <c r="AI408" s="220" t="str">
        <f t="shared" si="379"/>
        <v/>
      </c>
      <c r="AJ408" s="221"/>
      <c r="AK408" s="221"/>
      <c r="AL408" s="222" t="str">
        <f t="shared" si="380"/>
        <v/>
      </c>
      <c r="AM408" s="221"/>
      <c r="AN408" s="221"/>
      <c r="AO408" s="221"/>
      <c r="AP408" s="223" t="str">
        <f>IF(ISBLANK(AA405),(IFERROR(IF(AND(AI407="Probabilidad",AI408="Probabilidad"),(AR407-(+AR407*AL408)),IF(AND(AI407="Impacto",AI408="Probabilidad"),(AR406-(+AR406*AL408)),IF(AI408="Impacto",AR407,""))),""))," ")</f>
        <v xml:space="preserve"> </v>
      </c>
      <c r="AQ408" s="224" t="str">
        <f>IF(ISBLANK(AA405),(IFERROR(IF(AP408="","",IF(AP408&lt;=0.2,"Muy Baja",IF(AP408&lt;=0.4,"Baja",IF(AP408&lt;=0.6,"Media",IF(AP408&lt;=0.8,"Alta","Muy Alta"))))),""))," ")</f>
        <v xml:space="preserve"> </v>
      </c>
      <c r="AR408" s="223" t="str">
        <f t="shared" si="381"/>
        <v xml:space="preserve"> </v>
      </c>
      <c r="AS408" s="225" t="str">
        <f t="shared" si="382"/>
        <v/>
      </c>
      <c r="AT408" s="223" t="str">
        <f>IFERROR(IF(AND(AI407="Impacto",AI408="Impacto"),(AT407-(+AT407*AL408)),IF(AND(AI407="Probabilidad",AI408="Impacto"),(AT406-(+AT406*AL408)),IF(AI408="Probabilidad",AT407,""))),"")</f>
        <v/>
      </c>
      <c r="AU408" s="226" t="str">
        <f t="shared" si="383"/>
        <v/>
      </c>
      <c r="AV408" s="273"/>
      <c r="AW408" s="275"/>
      <c r="AX408" s="274"/>
      <c r="AY408" s="261"/>
      <c r="AZ408" s="228"/>
      <c r="BA408" s="229"/>
      <c r="BB408" s="216"/>
      <c r="BC408" s="216"/>
      <c r="BD408" s="230"/>
      <c r="BE408" s="230"/>
      <c r="BF408" s="230"/>
      <c r="BG408" s="227"/>
      <c r="BH408" s="276"/>
      <c r="BI408" s="216"/>
      <c r="BJ408" s="216"/>
      <c r="BK408" s="216"/>
      <c r="BL408" s="216"/>
      <c r="BM408" s="216"/>
      <c r="BN408" s="216"/>
      <c r="BO408" s="216"/>
      <c r="BP408" s="216"/>
      <c r="BQ408" s="216"/>
      <c r="BR408" s="216"/>
      <c r="BS408" s="216"/>
      <c r="BT408" s="216"/>
      <c r="BU408" s="216"/>
      <c r="BV408" s="216"/>
      <c r="BW408" s="216"/>
      <c r="BX408" s="216"/>
      <c r="BY408" s="216"/>
      <c r="BZ408" s="216"/>
      <c r="CA408" s="216"/>
      <c r="CB408" s="216"/>
      <c r="CC408" s="216"/>
      <c r="CD408" s="216"/>
      <c r="CE408" s="216"/>
      <c r="CF408" s="216"/>
      <c r="CG408" s="216"/>
      <c r="CH408" s="216"/>
      <c r="CI408" s="216"/>
      <c r="CJ408" s="216"/>
      <c r="CK408" s="216"/>
      <c r="CL408" s="216"/>
    </row>
    <row r="409" spans="1:90" s="231" customFormat="1" ht="14.5" customHeight="1">
      <c r="A409" s="262"/>
      <c r="B409" s="300"/>
      <c r="C409" s="278"/>
      <c r="D409" s="278"/>
      <c r="E409" s="278"/>
      <c r="F409" s="278"/>
      <c r="G409" s="279"/>
      <c r="H409" s="276"/>
      <c r="I409" s="276"/>
      <c r="J409" s="276"/>
      <c r="K409" s="276"/>
      <c r="L409" s="276"/>
      <c r="M409" s="276"/>
      <c r="N409" s="276"/>
      <c r="O409" s="266"/>
      <c r="P409" s="266"/>
      <c r="Q409" s="266"/>
      <c r="R409" s="266"/>
      <c r="S409" s="267"/>
      <c r="T409" s="268"/>
      <c r="U409" s="269"/>
      <c r="V409" s="270"/>
      <c r="W409" s="271"/>
      <c r="X409" s="268"/>
      <c r="Y409" s="272"/>
      <c r="Z409" s="273"/>
      <c r="AA409" s="273"/>
      <c r="AB409" s="274"/>
      <c r="AC409" s="217">
        <v>5</v>
      </c>
      <c r="AD409" s="218"/>
      <c r="AE409" s="219"/>
      <c r="AF409" s="219"/>
      <c r="AG409" s="219"/>
      <c r="AH409" s="219"/>
      <c r="AI409" s="220" t="str">
        <f t="shared" ref="AI409:AI472" si="388">IF(OR(AJ409="Preventivo",AJ409="Detectivo"),"Probabilidad",IF(AJ409="Correctivo","Impacto",""))</f>
        <v/>
      </c>
      <c r="AJ409" s="221"/>
      <c r="AK409" s="221"/>
      <c r="AL409" s="222" t="str">
        <f t="shared" ref="AL409:AL472" si="389">IF(AND(AJ409="Preventivo",AK409="Automático"),"50%",IF(AND(AJ409="Preventivo",AK409="Manual"),"40%",IF(AND(AJ409="Detectivo",AK409="Automático"),"40%",IF(AND(AJ409="Detectivo",AK409="Manual"),"30%",IF(AND(AJ409="Correctivo",AK409="Automático"),"35%",IF(AND(AJ409="Correctivo",AK409="Manual"),"25%",""))))))</f>
        <v/>
      </c>
      <c r="AM409" s="221"/>
      <c r="AN409" s="221"/>
      <c r="AO409" s="221"/>
      <c r="AP409" s="223" t="str">
        <f>IF(ISBLANK(AA405),(IFERROR(IF(AND(AI408="Probabilidad",AI409="Probabilidad"),(AR408-(+AR408*AL409)),IF(AND(AI408="Impacto",AI409="Probabilidad"),(AR407-(+AR407*AL409)),IF(AI409="Impacto",AR408,""))),""))," ")</f>
        <v xml:space="preserve"> </v>
      </c>
      <c r="AQ409" s="224" t="str">
        <f>IF(ISBLANK(AA405),(IFERROR(IF(AP409="","",IF(AP409&lt;=0.2,"Muy Baja",IF(AP409&lt;=0.4,"Baja",IF(AP409&lt;=0.6,"Media",IF(AP409&lt;=0.8,"Alta","Muy Alta"))))),""))," ")</f>
        <v xml:space="preserve"> </v>
      </c>
      <c r="AR409" s="223" t="str">
        <f t="shared" ref="AR409:AR472" si="390">+AP409</f>
        <v xml:space="preserve"> </v>
      </c>
      <c r="AS409" s="225" t="str">
        <f t="shared" ref="AS409:AS472" si="391">IFERROR(IF(AT409="","",IF(AT409&lt;=0.2,"Leve",IF(AT409&lt;=0.4,"Menor",IF(AT409&lt;=0.6,"Moderado",IF(AT409&lt;=0.8,"Mayor","Catastrófico"))))),"")</f>
        <v/>
      </c>
      <c r="AT409" s="223" t="str">
        <f>IFERROR(IF(AND(AI408="Impacto",AI409="Impacto"),(AT408-(+AT408*AL409)),IF(AND(AI408="Probabilidad",AI409="Impacto"),(AT407-(+AT407*AL409)),IF(AI409="Probabilidad",AT408,""))),"")</f>
        <v/>
      </c>
      <c r="AU409" s="226" t="str">
        <f t="shared" ref="AU409:AU472" si="392">IFERROR(IF(OR(AND(AQ409="Muy Baja",AS409="Leve"),AND(AQ409="Muy Baja",AS409="Menor"),AND(AQ409="Baja",AS409="Leve")),"Bajo",IF(OR(AND(AQ409="Muy baja",AS409="Moderado"),AND(AQ409="Baja",AS409="Menor"),AND(AQ409="Baja",AS409="Moderado"),AND(AQ409="Media",AS409="Leve"),AND(AQ409="Media",AS409="Menor"),AND(AQ409="Media",AS409="Moderado"),AND(AQ409="Alta",AS409="Leve"),AND(AQ409="Alta",AS409="Menor")),"Moderado",IF(OR(AND(AQ409="Muy Baja",AS409="Mayor"),AND(AQ409="Baja",AS409="Mayor"),AND(AQ409="Media",AS409="Mayor"),AND(AQ409="Alta",AS409="Moderado"),AND(AQ409="Alta",AS409="Mayor"),AND(AQ409="Muy Alta",AS409="Leve"),AND(AQ409="Muy Alta",AS409="Menor"),AND(AQ409="Muy Alta",AS409="Moderado"),AND(AQ409="Muy Alta",AS409="Mayor")),"Alto",IF(OR(AND(AQ409="Muy Baja",AS409="Catastrófico"),AND(AQ409="Baja",AS409="Catastrófico"),AND(AQ409="Media",AS409="Catastrófico"),AND(AQ409="Alta",AS409="Catastrófico"),AND(AQ409="Muy Alta",AS409="Catastrófico")),"Extremo","")))),"")</f>
        <v/>
      </c>
      <c r="AV409" s="273"/>
      <c r="AW409" s="275"/>
      <c r="AX409" s="274"/>
      <c r="AY409" s="261"/>
      <c r="AZ409" s="228"/>
      <c r="BA409" s="229"/>
      <c r="BB409" s="216"/>
      <c r="BC409" s="216"/>
      <c r="BD409" s="230"/>
      <c r="BE409" s="230"/>
      <c r="BF409" s="230"/>
      <c r="BG409" s="227"/>
      <c r="BH409" s="276"/>
      <c r="BI409" s="216"/>
      <c r="BJ409" s="216"/>
      <c r="BK409" s="216"/>
      <c r="BL409" s="216"/>
      <c r="BM409" s="216"/>
      <c r="BN409" s="216"/>
      <c r="BO409" s="216"/>
      <c r="BP409" s="216"/>
      <c r="BQ409" s="216"/>
      <c r="BR409" s="216"/>
      <c r="BS409" s="216"/>
      <c r="BT409" s="216"/>
      <c r="BU409" s="216"/>
      <c r="BV409" s="216"/>
      <c r="BW409" s="216"/>
      <c r="BX409" s="216"/>
      <c r="BY409" s="216"/>
      <c r="BZ409" s="216"/>
      <c r="CA409" s="216"/>
      <c r="CB409" s="216"/>
      <c r="CC409" s="216"/>
      <c r="CD409" s="216"/>
      <c r="CE409" s="216"/>
      <c r="CF409" s="216"/>
      <c r="CG409" s="216"/>
      <c r="CH409" s="216"/>
      <c r="CI409" s="216"/>
      <c r="CJ409" s="216"/>
      <c r="CK409" s="216"/>
      <c r="CL409" s="216"/>
    </row>
    <row r="410" spans="1:90" s="231" customFormat="1" ht="14.5" customHeight="1">
      <c r="A410" s="262"/>
      <c r="B410" s="300"/>
      <c r="C410" s="278"/>
      <c r="D410" s="278"/>
      <c r="E410" s="278"/>
      <c r="F410" s="278"/>
      <c r="G410" s="279"/>
      <c r="H410" s="276"/>
      <c r="I410" s="276"/>
      <c r="J410" s="276"/>
      <c r="K410" s="276"/>
      <c r="L410" s="276"/>
      <c r="M410" s="276"/>
      <c r="N410" s="276"/>
      <c r="O410" s="266"/>
      <c r="P410" s="266"/>
      <c r="Q410" s="266"/>
      <c r="R410" s="266"/>
      <c r="S410" s="267"/>
      <c r="T410" s="268"/>
      <c r="U410" s="269"/>
      <c r="V410" s="270"/>
      <c r="W410" s="271"/>
      <c r="X410" s="268"/>
      <c r="Y410" s="272"/>
      <c r="Z410" s="273"/>
      <c r="AA410" s="273"/>
      <c r="AB410" s="274"/>
      <c r="AC410" s="217">
        <v>6</v>
      </c>
      <c r="AD410" s="218"/>
      <c r="AE410" s="219"/>
      <c r="AF410" s="219"/>
      <c r="AG410" s="219"/>
      <c r="AH410" s="219"/>
      <c r="AI410" s="220" t="str">
        <f t="shared" si="388"/>
        <v/>
      </c>
      <c r="AJ410" s="221"/>
      <c r="AK410" s="221"/>
      <c r="AL410" s="222" t="str">
        <f t="shared" si="389"/>
        <v/>
      </c>
      <c r="AM410" s="221"/>
      <c r="AN410" s="221"/>
      <c r="AO410" s="221"/>
      <c r="AP410" s="223" t="str">
        <f>IF(ISBLANK(AA405),(IFERROR(IF(AND(AI408="Probabilidad",AI410="Probabilidad"),(AR408-(+AR408*AL410)),IF(AND(AI408="Impacto",AI410="Probabilidad"),(AR407-(+AR407*AL410)),IF(AI410="Impacto",AR408,""))),""))," ")</f>
        <v xml:space="preserve"> </v>
      </c>
      <c r="AQ410" s="224" t="str">
        <f>IF(ISBLANK(AA405),(IFERROR(IF(AP410="","",IF(AP410&lt;=0.2,"Muy Baja",IF(AP410&lt;=0.4,"Baja",IF(AP410&lt;=0.6,"Media",IF(AP410&lt;=0.8,"Alta","Muy Alta"))))),"")), " ")</f>
        <v xml:space="preserve"> </v>
      </c>
      <c r="AR410" s="223" t="str">
        <f t="shared" si="390"/>
        <v xml:space="preserve"> </v>
      </c>
      <c r="AS410" s="225" t="str">
        <f t="shared" si="391"/>
        <v/>
      </c>
      <c r="AT410" s="223" t="str">
        <f>IFERROR(IF(AND(AI409="Impacto",AI410="Impacto"),(AT408-(+AT409*AL410)),IF(AND(AI408="Probabilidad",AI410="Impacto"),(AT407-(+AT407*AL410)),IF(AI410="Probabilidad",AT408,""))),"")</f>
        <v/>
      </c>
      <c r="AU410" s="226" t="str">
        <f t="shared" si="392"/>
        <v/>
      </c>
      <c r="AV410" s="273"/>
      <c r="AW410" s="275"/>
      <c r="AX410" s="274"/>
      <c r="AY410" s="261"/>
      <c r="AZ410" s="228"/>
      <c r="BA410" s="229"/>
      <c r="BB410" s="216"/>
      <c r="BC410" s="216"/>
      <c r="BD410" s="230"/>
      <c r="BE410" s="230"/>
      <c r="BF410" s="230"/>
      <c r="BG410" s="227"/>
      <c r="BH410" s="276"/>
      <c r="BI410" s="216"/>
      <c r="BJ410" s="216"/>
      <c r="BK410" s="216"/>
      <c r="BL410" s="216"/>
      <c r="BM410" s="216"/>
      <c r="BN410" s="216"/>
      <c r="BO410" s="216"/>
      <c r="BP410" s="216"/>
      <c r="BQ410" s="216"/>
      <c r="BR410" s="216"/>
      <c r="BS410" s="216"/>
      <c r="BT410" s="216"/>
      <c r="BU410" s="216"/>
      <c r="BV410" s="216"/>
      <c r="BW410" s="216"/>
      <c r="BX410" s="216"/>
      <c r="BY410" s="216"/>
      <c r="BZ410" s="216"/>
      <c r="CA410" s="216"/>
      <c r="CB410" s="216"/>
      <c r="CC410" s="216"/>
      <c r="CD410" s="216"/>
      <c r="CE410" s="216"/>
      <c r="CF410" s="216"/>
      <c r="CG410" s="216"/>
      <c r="CH410" s="216"/>
      <c r="CI410" s="216"/>
      <c r="CJ410" s="216"/>
      <c r="CK410" s="216"/>
      <c r="CL410" s="216"/>
    </row>
    <row r="411" spans="1:90" s="231" customFormat="1" ht="98" customHeight="1">
      <c r="A411" s="262">
        <v>68</v>
      </c>
      <c r="B411" s="300" t="s">
        <v>1080</v>
      </c>
      <c r="C411" s="278" t="s">
        <v>1081</v>
      </c>
      <c r="D411" s="278"/>
      <c r="E411" s="278"/>
      <c r="F411" s="278" t="s">
        <v>1485</v>
      </c>
      <c r="G411" s="279" t="str">
        <f t="shared" si="350"/>
        <v>Posibilidad de solicitud de mantenimiento preventivo y correctivo de los inmuebles de las sedes de la Entidad en beneficio propio o un tercero</v>
      </c>
      <c r="H411" s="276" t="s">
        <v>1097</v>
      </c>
      <c r="I411" s="276"/>
      <c r="J411" s="276" t="s">
        <v>1412</v>
      </c>
      <c r="K411" s="276" t="s">
        <v>1417</v>
      </c>
      <c r="L411" s="276" t="s">
        <v>1406</v>
      </c>
      <c r="M411" s="276" t="s">
        <v>227</v>
      </c>
      <c r="N411" s="276"/>
      <c r="O411" s="266"/>
      <c r="P411" s="266"/>
      <c r="Q411" s="266"/>
      <c r="R411" s="266"/>
      <c r="S411" s="267" t="str">
        <f t="shared" ref="S411" si="393">IF(ISBLANK(Z411),(IF(N411&lt;=0,"",IF(N411&lt;=2,"Muy Baja",IF(N411&lt;=24,"Baja",IF(N411&lt;=500,"Media",IF(N411&lt;=5000,"Alta","Muy Alta"))))))," ")</f>
        <v xml:space="preserve"> </v>
      </c>
      <c r="T411" s="268" t="str">
        <f t="shared" ref="T411" si="394">IF(ISBLANK(Z411),(IF(S411="","",IF(S411="Muy Baja",20%,IF(S411="Baja",40%,IF(S411="Media",60%,IF(S411="Alta",80%,IF(S411="Muy Alta",100%,0)))))))," ")</f>
        <v xml:space="preserve"> </v>
      </c>
      <c r="U411" s="269"/>
      <c r="V411" s="270" t="str">
        <f>IF(U411&gt;0,IF(NOT(ISERROR(MATCH(U411,'Listados Datos'!$N$3:$N$4,0))),'Listados Datos'!$N$6&amp;"Por favor no seleccionar este criterios de impacto (Afectación Económica o presupuestal y/o Pérdida Reputacional)",'Listados Datos'!$N$7),"")</f>
        <v/>
      </c>
      <c r="W411" s="271" t="str">
        <f>IF(OR(U411='Listados Datos'!$R$3,U411='Listados Datos'!$S$3),"Leve",IF(OR(U411='Listados Datos'!$R$4,U411='Listados Datos'!$S$4),"Menor",IF(OR(U411='Listados Datos'!$R$5,U411='Listados Datos'!$S$5),"Moderado",IF(OR(U411='Listados Datos'!$R$6,U411='Listados Datos'!$S$6),"Mayor",IF(OR(U411='Listados Datos'!$R$7,U411='Listados Datos'!$S$7),"Catastrófico","")))))</f>
        <v/>
      </c>
      <c r="X411" s="268" t="str">
        <f>IF(W411="","",IF(W411="Leve",20%,IF(W411="Menor",40%,IF(W411="Moderado",60%,IF(W411="Mayor",80%,IF(W411="Catastrófico",100%,0))))))</f>
        <v/>
      </c>
      <c r="Y411" s="272" t="str">
        <f>IF(OR(AND(S411="Muy Baja",W411="Leve"),AND(S411="Muy Baja",W411="Menor"),AND(S411="Baja",W411="Leve")),"Bajo",IF(OR(AND(S411="Muy baja",W411="Moderado"),AND(S411="Baja",W411="Menor"),AND(S411="Baja",W411="Moderado"),AND(S411="Media",W411="Leve"),AND(S411="Media",W411="Menor"),AND(S411="Media",W411="Moderado"),AND(S411="Alta",W411="Leve"),AND(S411="Alta",W411="Menor")),"Moderado",IF(OR(AND(S411="Muy Baja",W411="Mayor"),AND(S411="Baja",W411="Mayor"),AND(S411="Media",W411="Mayor"),AND(S411="Alta",W411="Moderado"),AND(S411="Alta",W411="Mayor"),AND(S411="Muy Alta",W411="Leve"),AND(S411="Muy Alta",W411="Menor"),AND(S411="Muy Alta",W411="Moderado"),AND(S411="Muy Alta",W411="Mayor")),"Alto",IF(OR(AND(S411="Muy Baja",W411="Catastrófico"),AND(S411="Baja",W411="Catastrófico"),AND(S411="Media",W411="Catastrófico"),AND(S411="Alta",W411="Catastrófico"),AND(S411="Muy Alta",W411="Catastrófico")),"Extremo",""))))</f>
        <v/>
      </c>
      <c r="Z411" s="273" t="s">
        <v>326</v>
      </c>
      <c r="AA411" s="273" t="s">
        <v>11</v>
      </c>
      <c r="AB411" s="274" t="str">
        <f t="shared" ref="AB411" si="395">IF(AND(Z411="Rara Vez",AA411="Insignificante"),("BAJA"),IF(AND(Z411="Rara Vez",AA411="Menor"),("BAJA"),IF(AND(Z411="Rara Vez",AA411="Moderado"),("MODERADA"),IF(AND(Z411="Rara Vez",AA411="Mayor"),("ALTA"),IF(AND(Z411="Improbable",AA411="Insignificante"),("BAJA"),IF(AND(Z411="Improbable",AA411="Menor"),("BAJA"),IF(AND(Z411="Improbable",AA411="Moderado"),("MODERADA"),IF(AND(Z411="Improbable",AA411="Mayor"),("ALTA"),IF(AND(Z411="Posible",AA411="Insignificante"),("BAJA"),IF(AND(Z411="Posible",AA411="Menor"),("MODERADA"),IF(AND(Z411="Posible",AA411="Moderado"),("ALTA"),IF(AND(Z411="Posible",AA411="Mayor"),("EXTREMA"),IF(AND(Z411="Probable",AA411="Insignificante"),("MODERADA"),IF(AND(Z411="Probable",AA411="Menor"),("ALTA"),IF(AND(Z411="Probable",AA411="Moderado"),("ALTA"),IF(AND(Z411="Probable",AA411="Mayor"),("EXTREMA"),IF(AND(Z411="Casi Seguro",AA411="Insignificante"),("ALTA"),IF(AND(Z411="Casi Seguro",AA411="Menor"),("ALTA"),IF(AND(Z411="Casi Seguro",AA411="Moderado"),("EXTREMA"),IF(AND(Z411="Casi Seguro",AA411="Mayor"),("EXTREMA"),IF(AA411="Catastrófico","EXTREMA","VALORAR")))))))))))))))))))))</f>
        <v>ALTA</v>
      </c>
      <c r="AC411" s="217">
        <v>1</v>
      </c>
      <c r="AD411" s="218"/>
      <c r="AE411" s="219" t="s">
        <v>1430</v>
      </c>
      <c r="AF411" s="219" t="s">
        <v>1436</v>
      </c>
      <c r="AG411" s="219" t="s">
        <v>939</v>
      </c>
      <c r="AH411" s="219"/>
      <c r="AI411" s="220" t="str">
        <f t="shared" si="388"/>
        <v>Probabilidad</v>
      </c>
      <c r="AJ411" s="221" t="s">
        <v>292</v>
      </c>
      <c r="AK411" s="221" t="s">
        <v>297</v>
      </c>
      <c r="AL411" s="222" t="str">
        <f t="shared" si="389"/>
        <v>40%</v>
      </c>
      <c r="AM411" s="221" t="s">
        <v>301</v>
      </c>
      <c r="AN411" s="221" t="s">
        <v>305</v>
      </c>
      <c r="AO411" s="221" t="s">
        <v>308</v>
      </c>
      <c r="AP411" s="223" t="str">
        <f>IF(ISBLANK(AA411),(IFERROR(IF(AI411="Probabilidad",(T411-(+T411*AL411)),IF(AI411="Impacto",T411,"")),""))," ")</f>
        <v xml:space="preserve"> </v>
      </c>
      <c r="AQ411" s="224" t="str">
        <f>IF(ISBLANK(AA411), (IFERROR(IF(AP411="","",IF(AP411&lt;=0.2,"Muy Baja",IF(AP411&lt;=0.4,"Baja",IF(AP411&lt;=0.6,"Media",IF(AP411&lt;=0.8,"Alta","Muy Alta"))))),""))," ")</f>
        <v xml:space="preserve"> </v>
      </c>
      <c r="AR411" s="223" t="str">
        <f t="shared" si="390"/>
        <v xml:space="preserve"> </v>
      </c>
      <c r="AS411" s="225" t="str">
        <f t="shared" si="391"/>
        <v/>
      </c>
      <c r="AT411" s="223" t="str">
        <f>IFERROR(IF(AI411="Impacto",(X411-(+X411*AL411)),IF(AI411="Probabilidad",X411,"")),"")</f>
        <v/>
      </c>
      <c r="AU411" s="226" t="str">
        <f t="shared" si="392"/>
        <v/>
      </c>
      <c r="AV411" s="273" t="s">
        <v>326</v>
      </c>
      <c r="AW411" s="275" t="str">
        <f>IF(ISBLANK(AA411), " ", AA411)</f>
        <v>Mayor</v>
      </c>
      <c r="AX411" s="274" t="str">
        <f t="shared" ref="AX411" si="396">IF(AND(AV411="Rara Vez",AW411="Insignificante"),("BAJA"),IF(AND(AV411="Rara Vez",AW411="Menor"),("BAJA"),IF(AND(AV411="Rara Vez",AW411="Moderado"),("MODERADA"),IF(AND(AV411="Rara Vez",AW411="Mayor"),("ALTA"),IF(AND(AV411="Improbable",AW411="Insignificante"),("BAJA"),IF(AND(AV411="Improbable",AW411="Menor"),("BAJA"),IF(AND(AV411="Improbable",AW411="Moderado"),("MODERADA"),IF(AND(AV411="Improbable",AW411="Mayor"),("ALTA"),IF(AND(AV411="Posible",AW411="Insignificante"),("BAJA"),IF(AND(AV411="Posible",AW411="Menor"),("MODERADA"),IF(AND(AV411="Posible",AW411="Moderado"),("ALTA"),IF(AND(AV411="Posible",AW411="Mayor"),("EXTREMA"),IF(AND(AV411="Probable",AW411="Insignificante"),("MODERADA"),IF(AND(AV411="Probable",AW411="Menor"),("ALTA"),IF(AND(AV411="Probable",AW411="Moderado"),("ALTA"),IF(AND(AV411="Probable",AW411="Mayor"),("EXTREMA"),IF(AND(AV411="Casi Seguro",AW411="Insignificante"),("ALTA"),IF(AND(AV411="Casi Seguro",AW411="Menor"),("ALTA"),IF(AND(AV411="Casi Seguro",AW411="Moderado"),("EXTREMA"),IF(AND(AV411="Casi Seguro",AW411="Mayor"),("EXTREMA"),IF(AW411="Catastrófico","EXTREMA","VALORAR")))))))))))))))))))))</f>
        <v>ALTA</v>
      </c>
      <c r="AY411" s="261" t="s">
        <v>315</v>
      </c>
      <c r="AZ411" s="228"/>
      <c r="BA411" s="229"/>
      <c r="BB411" s="216"/>
      <c r="BC411" s="216"/>
      <c r="BD411" s="230"/>
      <c r="BE411" s="230"/>
      <c r="BF411" s="230"/>
      <c r="BG411" s="227"/>
      <c r="BH411" s="276"/>
      <c r="BI411" s="216"/>
      <c r="BJ411" s="216"/>
      <c r="BK411" s="216"/>
      <c r="BL411" s="216"/>
      <c r="BM411" s="216"/>
      <c r="BN411" s="216"/>
      <c r="BO411" s="216"/>
      <c r="BP411" s="216"/>
      <c r="BQ411" s="216"/>
      <c r="BR411" s="216"/>
      <c r="BS411" s="216"/>
      <c r="BT411" s="216"/>
      <c r="BU411" s="216"/>
      <c r="BV411" s="216"/>
      <c r="BW411" s="216"/>
      <c r="BX411" s="216"/>
      <c r="BY411" s="216"/>
      <c r="BZ411" s="216"/>
      <c r="CA411" s="216"/>
      <c r="CB411" s="216"/>
      <c r="CC411" s="216"/>
      <c r="CD411" s="216"/>
      <c r="CE411" s="216"/>
      <c r="CF411" s="216"/>
      <c r="CG411" s="216"/>
      <c r="CH411" s="216"/>
      <c r="CI411" s="216"/>
      <c r="CJ411" s="216"/>
      <c r="CK411" s="216"/>
      <c r="CL411" s="216"/>
    </row>
    <row r="412" spans="1:90" s="231" customFormat="1" ht="98" customHeight="1">
      <c r="A412" s="262"/>
      <c r="B412" s="300"/>
      <c r="C412" s="278"/>
      <c r="D412" s="278"/>
      <c r="E412" s="278"/>
      <c r="F412" s="278"/>
      <c r="G412" s="279"/>
      <c r="H412" s="276"/>
      <c r="I412" s="276"/>
      <c r="J412" s="276"/>
      <c r="K412" s="276"/>
      <c r="L412" s="276"/>
      <c r="M412" s="276"/>
      <c r="N412" s="276"/>
      <c r="O412" s="266"/>
      <c r="P412" s="266"/>
      <c r="Q412" s="266"/>
      <c r="R412" s="266"/>
      <c r="S412" s="267"/>
      <c r="T412" s="268"/>
      <c r="U412" s="269"/>
      <c r="V412" s="270"/>
      <c r="W412" s="271"/>
      <c r="X412" s="268"/>
      <c r="Y412" s="272"/>
      <c r="Z412" s="273"/>
      <c r="AA412" s="273"/>
      <c r="AB412" s="274"/>
      <c r="AC412" s="217">
        <v>2</v>
      </c>
      <c r="AD412" s="218"/>
      <c r="AE412" s="219" t="s">
        <v>1431</v>
      </c>
      <c r="AF412" s="219" t="s">
        <v>1437</v>
      </c>
      <c r="AG412" s="219" t="s">
        <v>941</v>
      </c>
      <c r="AH412" s="219"/>
      <c r="AI412" s="220" t="str">
        <f t="shared" si="388"/>
        <v>Probabilidad</v>
      </c>
      <c r="AJ412" s="221" t="s">
        <v>292</v>
      </c>
      <c r="AK412" s="221" t="s">
        <v>297</v>
      </c>
      <c r="AL412" s="222" t="str">
        <f t="shared" si="389"/>
        <v>40%</v>
      </c>
      <c r="AM412" s="221" t="s">
        <v>301</v>
      </c>
      <c r="AN412" s="221" t="s">
        <v>305</v>
      </c>
      <c r="AO412" s="221" t="s">
        <v>308</v>
      </c>
      <c r="AP412" s="223" t="str">
        <f>IF(ISBLANK(AA411),(IFERROR(IF(AND(AI411="Probabilidad",AI412="Probabilidad"),(AR411-(+AR411*AL412)),IF(AI412="Probabilidad",(T411-(+T411*AL412)),IF(AI412="Impacto",AR411,""))),""))," ")</f>
        <v xml:space="preserve"> </v>
      </c>
      <c r="AQ412" s="224" t="str">
        <f>IF(ISBLANK(AA411),(IFERROR(IF(AP412="","",IF(AP412&lt;=0.2,"Muy Baja",IF(AP412&lt;=0.4,"Baja",IF(AP412&lt;=0.6,"Media",IF(AP412&lt;=0.8,"Alta","Muy Alta"))))),""))," ")</f>
        <v xml:space="preserve"> </v>
      </c>
      <c r="AR412" s="223" t="str">
        <f t="shared" si="390"/>
        <v xml:space="preserve"> </v>
      </c>
      <c r="AS412" s="225" t="str">
        <f t="shared" si="391"/>
        <v/>
      </c>
      <c r="AT412" s="223" t="str">
        <f>IFERROR(IF(AND(AI411="Impacto",AI412="Impacto"),(AT411-(+AT411*AL412)),IF(AI412="Impacto",(X411-(+X411*AL412)),IF(AI412="Probabilidad",AT411,""))),"")</f>
        <v/>
      </c>
      <c r="AU412" s="226" t="str">
        <f t="shared" si="392"/>
        <v/>
      </c>
      <c r="AV412" s="273"/>
      <c r="AW412" s="275"/>
      <c r="AX412" s="274"/>
      <c r="AY412" s="261"/>
      <c r="AZ412" s="228"/>
      <c r="BA412" s="229"/>
      <c r="BB412" s="216"/>
      <c r="BC412" s="216"/>
      <c r="BD412" s="230"/>
      <c r="BE412" s="230"/>
      <c r="BF412" s="230"/>
      <c r="BG412" s="227"/>
      <c r="BH412" s="276"/>
      <c r="BI412" s="216"/>
      <c r="BJ412" s="216"/>
      <c r="BK412" s="216"/>
      <c r="BL412" s="216"/>
      <c r="BM412" s="216"/>
      <c r="BN412" s="216"/>
      <c r="BO412" s="216"/>
      <c r="BP412" s="216"/>
      <c r="BQ412" s="216"/>
      <c r="BR412" s="216"/>
      <c r="BS412" s="216"/>
      <c r="BT412" s="216"/>
      <c r="BU412" s="216"/>
      <c r="BV412" s="216"/>
      <c r="BW412" s="216"/>
      <c r="BX412" s="216"/>
      <c r="BY412" s="216"/>
      <c r="BZ412" s="216"/>
      <c r="CA412" s="216"/>
      <c r="CB412" s="216"/>
      <c r="CC412" s="216"/>
      <c r="CD412" s="216"/>
      <c r="CE412" s="216"/>
      <c r="CF412" s="216"/>
      <c r="CG412" s="216"/>
      <c r="CH412" s="216"/>
      <c r="CI412" s="216"/>
      <c r="CJ412" s="216"/>
      <c r="CK412" s="216"/>
      <c r="CL412" s="216"/>
    </row>
    <row r="413" spans="1:90" s="231" customFormat="1" ht="14.5" customHeight="1">
      <c r="A413" s="262"/>
      <c r="B413" s="300"/>
      <c r="C413" s="278"/>
      <c r="D413" s="278"/>
      <c r="E413" s="278"/>
      <c r="F413" s="278"/>
      <c r="G413" s="279"/>
      <c r="H413" s="276"/>
      <c r="I413" s="276"/>
      <c r="J413" s="276"/>
      <c r="K413" s="276"/>
      <c r="L413" s="276"/>
      <c r="M413" s="276"/>
      <c r="N413" s="276"/>
      <c r="O413" s="266"/>
      <c r="P413" s="266"/>
      <c r="Q413" s="266"/>
      <c r="R413" s="266"/>
      <c r="S413" s="267"/>
      <c r="T413" s="268"/>
      <c r="U413" s="269"/>
      <c r="V413" s="270"/>
      <c r="W413" s="271"/>
      <c r="X413" s="268"/>
      <c r="Y413" s="272"/>
      <c r="Z413" s="273"/>
      <c r="AA413" s="273"/>
      <c r="AB413" s="274"/>
      <c r="AC413" s="217">
        <v>3</v>
      </c>
      <c r="AD413" s="218"/>
      <c r="AE413" s="219"/>
      <c r="AF413" s="219"/>
      <c r="AG413" s="219"/>
      <c r="AH413" s="219"/>
      <c r="AI413" s="220" t="str">
        <f t="shared" si="388"/>
        <v/>
      </c>
      <c r="AJ413" s="221"/>
      <c r="AK413" s="221"/>
      <c r="AL413" s="222" t="str">
        <f t="shared" si="389"/>
        <v/>
      </c>
      <c r="AM413" s="221"/>
      <c r="AN413" s="221"/>
      <c r="AO413" s="221"/>
      <c r="AP413" s="223" t="str">
        <f>IF(ISBLANK(AA411),(IFERROR(IF(AND(AI412="Probabilidad",AI413="Probabilidad"),(AR412-(+AR412*AL413)),IF(AND(AI412="Impacto",AI413="Probabilidad"),(AR411-(+AR411*AL413)),IF(AI413="Impacto",AR412,""))),""))," ")</f>
        <v xml:space="preserve"> </v>
      </c>
      <c r="AQ413" s="224" t="str">
        <f>IF(ISBLANK(AA411),(IFERROR(IF(AP413="","",IF(AP413&lt;=0.2,"Muy Baja",IF(AP413&lt;=0.4,"Baja",IF(AP413&lt;=0.6,"Media",IF(AP413&lt;=0.8,"Alta","Muy Alta"))))),""))," ")</f>
        <v xml:space="preserve"> </v>
      </c>
      <c r="AR413" s="223" t="str">
        <f t="shared" si="390"/>
        <v xml:space="preserve"> </v>
      </c>
      <c r="AS413" s="225" t="str">
        <f t="shared" si="391"/>
        <v/>
      </c>
      <c r="AT413" s="223" t="str">
        <f>IFERROR(IF(AND(AI412="Impacto",AI413="Impacto"),(AT412-(+AT412*AL413)),IF(AND(AI412="Probabilidad",AI413="Impacto"),(AT411-(+AT411*AL413)),IF(AI413="Probabilidad",AT412,""))),"")</f>
        <v/>
      </c>
      <c r="AU413" s="226" t="str">
        <f t="shared" si="392"/>
        <v/>
      </c>
      <c r="AV413" s="273"/>
      <c r="AW413" s="275"/>
      <c r="AX413" s="274"/>
      <c r="AY413" s="261"/>
      <c r="AZ413" s="228"/>
      <c r="BA413" s="229"/>
      <c r="BB413" s="216"/>
      <c r="BC413" s="216"/>
      <c r="BD413" s="230"/>
      <c r="BE413" s="230"/>
      <c r="BF413" s="230"/>
      <c r="BG413" s="227"/>
      <c r="BH413" s="276"/>
      <c r="BI413" s="216"/>
      <c r="BJ413" s="216"/>
      <c r="BK413" s="216"/>
      <c r="BL413" s="216"/>
      <c r="BM413" s="216"/>
      <c r="BN413" s="216"/>
      <c r="BO413" s="216"/>
      <c r="BP413" s="216"/>
      <c r="BQ413" s="216"/>
      <c r="BR413" s="216"/>
      <c r="BS413" s="216"/>
      <c r="BT413" s="216"/>
      <c r="BU413" s="216"/>
      <c r="BV413" s="216"/>
      <c r="BW413" s="216"/>
      <c r="BX413" s="216"/>
      <c r="BY413" s="216"/>
      <c r="BZ413" s="216"/>
      <c r="CA413" s="216"/>
      <c r="CB413" s="216"/>
      <c r="CC413" s="216"/>
      <c r="CD413" s="216"/>
      <c r="CE413" s="216"/>
      <c r="CF413" s="216"/>
      <c r="CG413" s="216"/>
      <c r="CH413" s="216"/>
      <c r="CI413" s="216"/>
      <c r="CJ413" s="216"/>
      <c r="CK413" s="216"/>
      <c r="CL413" s="216"/>
    </row>
    <row r="414" spans="1:90" s="231" customFormat="1" ht="14.5" customHeight="1">
      <c r="A414" s="262"/>
      <c r="B414" s="300"/>
      <c r="C414" s="278"/>
      <c r="D414" s="278"/>
      <c r="E414" s="278"/>
      <c r="F414" s="278"/>
      <c r="G414" s="279"/>
      <c r="H414" s="276"/>
      <c r="I414" s="276"/>
      <c r="J414" s="276"/>
      <c r="K414" s="276"/>
      <c r="L414" s="276"/>
      <c r="M414" s="276"/>
      <c r="N414" s="276"/>
      <c r="O414" s="266"/>
      <c r="P414" s="266"/>
      <c r="Q414" s="266"/>
      <c r="R414" s="266"/>
      <c r="S414" s="267"/>
      <c r="T414" s="268"/>
      <c r="U414" s="269"/>
      <c r="V414" s="270"/>
      <c r="W414" s="271"/>
      <c r="X414" s="268"/>
      <c r="Y414" s="272"/>
      <c r="Z414" s="273"/>
      <c r="AA414" s="273"/>
      <c r="AB414" s="274"/>
      <c r="AC414" s="217">
        <v>4</v>
      </c>
      <c r="AD414" s="218"/>
      <c r="AE414" s="219"/>
      <c r="AF414" s="219"/>
      <c r="AG414" s="219"/>
      <c r="AH414" s="219"/>
      <c r="AI414" s="220" t="str">
        <f t="shared" si="388"/>
        <v/>
      </c>
      <c r="AJ414" s="221"/>
      <c r="AK414" s="221"/>
      <c r="AL414" s="222" t="str">
        <f t="shared" si="389"/>
        <v/>
      </c>
      <c r="AM414" s="221"/>
      <c r="AN414" s="221"/>
      <c r="AO414" s="221"/>
      <c r="AP414" s="223" t="str">
        <f>IF(ISBLANK(AA411),(IFERROR(IF(AND(AI413="Probabilidad",AI414="Probabilidad"),(AR413-(+AR413*AL414)),IF(AND(AI413="Impacto",AI414="Probabilidad"),(AR412-(+AR412*AL414)),IF(AI414="Impacto",AR413,""))),""))," ")</f>
        <v xml:space="preserve"> </v>
      </c>
      <c r="AQ414" s="224" t="str">
        <f>IF(ISBLANK(AA411),(IFERROR(IF(AP414="","",IF(AP414&lt;=0.2,"Muy Baja",IF(AP414&lt;=0.4,"Baja",IF(AP414&lt;=0.6,"Media",IF(AP414&lt;=0.8,"Alta","Muy Alta"))))),""))," ")</f>
        <v xml:space="preserve"> </v>
      </c>
      <c r="AR414" s="223" t="str">
        <f t="shared" si="390"/>
        <v xml:space="preserve"> </v>
      </c>
      <c r="AS414" s="225" t="str">
        <f t="shared" si="391"/>
        <v/>
      </c>
      <c r="AT414" s="223" t="str">
        <f>IFERROR(IF(AND(AI413="Impacto",AI414="Impacto"),(AT413-(+AT413*AL414)),IF(AND(AI413="Probabilidad",AI414="Impacto"),(AT412-(+AT412*AL414)),IF(AI414="Probabilidad",AT413,""))),"")</f>
        <v/>
      </c>
      <c r="AU414" s="226" t="str">
        <f t="shared" si="392"/>
        <v/>
      </c>
      <c r="AV414" s="273"/>
      <c r="AW414" s="275"/>
      <c r="AX414" s="274"/>
      <c r="AY414" s="261"/>
      <c r="AZ414" s="228"/>
      <c r="BA414" s="229"/>
      <c r="BB414" s="216"/>
      <c r="BC414" s="216"/>
      <c r="BD414" s="230"/>
      <c r="BE414" s="230"/>
      <c r="BF414" s="230"/>
      <c r="BG414" s="227"/>
      <c r="BH414" s="276"/>
      <c r="BI414" s="216"/>
      <c r="BJ414" s="216"/>
      <c r="BK414" s="216"/>
      <c r="BL414" s="216"/>
      <c r="BM414" s="216"/>
      <c r="BN414" s="216"/>
      <c r="BO414" s="216"/>
      <c r="BP414" s="216"/>
      <c r="BQ414" s="216"/>
      <c r="BR414" s="216"/>
      <c r="BS414" s="216"/>
      <c r="BT414" s="216"/>
      <c r="BU414" s="216"/>
      <c r="BV414" s="216"/>
      <c r="BW414" s="216"/>
      <c r="BX414" s="216"/>
      <c r="BY414" s="216"/>
      <c r="BZ414" s="216"/>
      <c r="CA414" s="216"/>
      <c r="CB414" s="216"/>
      <c r="CC414" s="216"/>
      <c r="CD414" s="216"/>
      <c r="CE414" s="216"/>
      <c r="CF414" s="216"/>
      <c r="CG414" s="216"/>
      <c r="CH414" s="216"/>
      <c r="CI414" s="216"/>
      <c r="CJ414" s="216"/>
      <c r="CK414" s="216"/>
      <c r="CL414" s="216"/>
    </row>
    <row r="415" spans="1:90" s="231" customFormat="1" ht="14.5" customHeight="1">
      <c r="A415" s="262"/>
      <c r="B415" s="300"/>
      <c r="C415" s="278"/>
      <c r="D415" s="278"/>
      <c r="E415" s="278"/>
      <c r="F415" s="278"/>
      <c r="G415" s="279"/>
      <c r="H415" s="276"/>
      <c r="I415" s="276"/>
      <c r="J415" s="276"/>
      <c r="K415" s="276"/>
      <c r="L415" s="276"/>
      <c r="M415" s="276"/>
      <c r="N415" s="276"/>
      <c r="O415" s="266"/>
      <c r="P415" s="266"/>
      <c r="Q415" s="266"/>
      <c r="R415" s="266"/>
      <c r="S415" s="267"/>
      <c r="T415" s="268"/>
      <c r="U415" s="269"/>
      <c r="V415" s="270"/>
      <c r="W415" s="271"/>
      <c r="X415" s="268"/>
      <c r="Y415" s="272"/>
      <c r="Z415" s="273"/>
      <c r="AA415" s="273"/>
      <c r="AB415" s="274"/>
      <c r="AC415" s="217">
        <v>5</v>
      </c>
      <c r="AD415" s="218"/>
      <c r="AE415" s="219"/>
      <c r="AF415" s="219"/>
      <c r="AG415" s="219"/>
      <c r="AH415" s="219"/>
      <c r="AI415" s="220" t="str">
        <f t="shared" si="388"/>
        <v/>
      </c>
      <c r="AJ415" s="221"/>
      <c r="AK415" s="221"/>
      <c r="AL415" s="222" t="str">
        <f t="shared" si="389"/>
        <v/>
      </c>
      <c r="AM415" s="221"/>
      <c r="AN415" s="221"/>
      <c r="AO415" s="221"/>
      <c r="AP415" s="223" t="str">
        <f>IF(ISBLANK(AA411),(IFERROR(IF(AND(AI414="Probabilidad",AI415="Probabilidad"),(AR414-(+AR414*AL415)),IF(AND(AI414="Impacto",AI415="Probabilidad"),(AR413-(+AR413*AL415)),IF(AI415="Impacto",AR414,""))),""))," ")</f>
        <v xml:space="preserve"> </v>
      </c>
      <c r="AQ415" s="224" t="str">
        <f>IF(ISBLANK(AA411),(IFERROR(IF(AP415="","",IF(AP415&lt;=0.2,"Muy Baja",IF(AP415&lt;=0.4,"Baja",IF(AP415&lt;=0.6,"Media",IF(AP415&lt;=0.8,"Alta","Muy Alta"))))),""))," ")</f>
        <v xml:space="preserve"> </v>
      </c>
      <c r="AR415" s="223" t="str">
        <f t="shared" si="390"/>
        <v xml:space="preserve"> </v>
      </c>
      <c r="AS415" s="225" t="str">
        <f t="shared" si="391"/>
        <v/>
      </c>
      <c r="AT415" s="223" t="str">
        <f>IFERROR(IF(AND(AI414="Impacto",AI415="Impacto"),(AT414-(+AT414*AL415)),IF(AND(AI414="Probabilidad",AI415="Impacto"),(AT413-(+AT413*AL415)),IF(AI415="Probabilidad",AT414,""))),"")</f>
        <v/>
      </c>
      <c r="AU415" s="226" t="str">
        <f t="shared" si="392"/>
        <v/>
      </c>
      <c r="AV415" s="273"/>
      <c r="AW415" s="275"/>
      <c r="AX415" s="274"/>
      <c r="AY415" s="261"/>
      <c r="AZ415" s="228"/>
      <c r="BA415" s="229"/>
      <c r="BB415" s="216"/>
      <c r="BC415" s="216"/>
      <c r="BD415" s="230"/>
      <c r="BE415" s="230"/>
      <c r="BF415" s="230"/>
      <c r="BG415" s="227"/>
      <c r="BH415" s="276"/>
      <c r="BI415" s="216"/>
      <c r="BJ415" s="216"/>
      <c r="BK415" s="216"/>
      <c r="BL415" s="216"/>
      <c r="BM415" s="216"/>
      <c r="BN415" s="216"/>
      <c r="BO415" s="216"/>
      <c r="BP415" s="216"/>
      <c r="BQ415" s="216"/>
      <c r="BR415" s="216"/>
      <c r="BS415" s="216"/>
      <c r="BT415" s="216"/>
      <c r="BU415" s="216"/>
      <c r="BV415" s="216"/>
      <c r="BW415" s="216"/>
      <c r="BX415" s="216"/>
      <c r="BY415" s="216"/>
      <c r="BZ415" s="216"/>
      <c r="CA415" s="216"/>
      <c r="CB415" s="216"/>
      <c r="CC415" s="216"/>
      <c r="CD415" s="216"/>
      <c r="CE415" s="216"/>
      <c r="CF415" s="216"/>
      <c r="CG415" s="216"/>
      <c r="CH415" s="216"/>
      <c r="CI415" s="216"/>
      <c r="CJ415" s="216"/>
      <c r="CK415" s="216"/>
      <c r="CL415" s="216"/>
    </row>
    <row r="416" spans="1:90" s="231" customFormat="1" ht="14.5" customHeight="1">
      <c r="A416" s="262"/>
      <c r="B416" s="300"/>
      <c r="C416" s="278"/>
      <c r="D416" s="278"/>
      <c r="E416" s="278"/>
      <c r="F416" s="278"/>
      <c r="G416" s="279"/>
      <c r="H416" s="276"/>
      <c r="I416" s="276"/>
      <c r="J416" s="276"/>
      <c r="K416" s="276"/>
      <c r="L416" s="276"/>
      <c r="M416" s="276"/>
      <c r="N416" s="276"/>
      <c r="O416" s="266"/>
      <c r="P416" s="266"/>
      <c r="Q416" s="266"/>
      <c r="R416" s="266"/>
      <c r="S416" s="267"/>
      <c r="T416" s="268"/>
      <c r="U416" s="269"/>
      <c r="V416" s="270"/>
      <c r="W416" s="271"/>
      <c r="X416" s="268"/>
      <c r="Y416" s="272"/>
      <c r="Z416" s="273"/>
      <c r="AA416" s="273"/>
      <c r="AB416" s="274"/>
      <c r="AC416" s="217">
        <v>6</v>
      </c>
      <c r="AD416" s="218"/>
      <c r="AE416" s="219"/>
      <c r="AF416" s="219"/>
      <c r="AG416" s="219"/>
      <c r="AH416" s="219"/>
      <c r="AI416" s="220" t="str">
        <f t="shared" si="388"/>
        <v/>
      </c>
      <c r="AJ416" s="221"/>
      <c r="AK416" s="221"/>
      <c r="AL416" s="222" t="str">
        <f t="shared" si="389"/>
        <v/>
      </c>
      <c r="AM416" s="221"/>
      <c r="AN416" s="221"/>
      <c r="AO416" s="221"/>
      <c r="AP416" s="223" t="str">
        <f>IF(ISBLANK(AA411),(IFERROR(IF(AND(AI414="Probabilidad",AI416="Probabilidad"),(AR414-(+AR414*AL416)),IF(AND(AI414="Impacto",AI416="Probabilidad"),(AR413-(+AR413*AL416)),IF(AI416="Impacto",AR414,""))),""))," ")</f>
        <v xml:space="preserve"> </v>
      </c>
      <c r="AQ416" s="224" t="str">
        <f>IF(ISBLANK(AA411),(IFERROR(IF(AP416="","",IF(AP416&lt;=0.2,"Muy Baja",IF(AP416&lt;=0.4,"Baja",IF(AP416&lt;=0.6,"Media",IF(AP416&lt;=0.8,"Alta","Muy Alta"))))),"")), " ")</f>
        <v xml:space="preserve"> </v>
      </c>
      <c r="AR416" s="223" t="str">
        <f t="shared" si="390"/>
        <v xml:space="preserve"> </v>
      </c>
      <c r="AS416" s="225" t="str">
        <f t="shared" si="391"/>
        <v/>
      </c>
      <c r="AT416" s="223" t="str">
        <f>IFERROR(IF(AND(AI415="Impacto",AI416="Impacto"),(AT414-(+AT415*AL416)),IF(AND(AI414="Probabilidad",AI416="Impacto"),(AT413-(+AT413*AL416)),IF(AI416="Probabilidad",AT414,""))),"")</f>
        <v/>
      </c>
      <c r="AU416" s="226" t="str">
        <f t="shared" si="392"/>
        <v/>
      </c>
      <c r="AV416" s="273"/>
      <c r="AW416" s="275"/>
      <c r="AX416" s="274"/>
      <c r="AY416" s="261"/>
      <c r="AZ416" s="228"/>
      <c r="BA416" s="229"/>
      <c r="BB416" s="216"/>
      <c r="BC416" s="216"/>
      <c r="BD416" s="230"/>
      <c r="BE416" s="230"/>
      <c r="BF416" s="230"/>
      <c r="BG416" s="227"/>
      <c r="BH416" s="276"/>
      <c r="BI416" s="216"/>
      <c r="BJ416" s="216"/>
      <c r="BK416" s="216"/>
      <c r="BL416" s="216"/>
      <c r="BM416" s="216"/>
      <c r="BN416" s="216"/>
      <c r="BO416" s="216"/>
      <c r="BP416" s="216"/>
      <c r="BQ416" s="216"/>
      <c r="BR416" s="216"/>
      <c r="BS416" s="216"/>
      <c r="BT416" s="216"/>
      <c r="BU416" s="216"/>
      <c r="BV416" s="216"/>
      <c r="BW416" s="216"/>
      <c r="BX416" s="216"/>
      <c r="BY416" s="216"/>
      <c r="BZ416" s="216"/>
      <c r="CA416" s="216"/>
      <c r="CB416" s="216"/>
      <c r="CC416" s="216"/>
      <c r="CD416" s="216"/>
      <c r="CE416" s="216"/>
      <c r="CF416" s="216"/>
      <c r="CG416" s="216"/>
      <c r="CH416" s="216"/>
      <c r="CI416" s="216"/>
      <c r="CJ416" s="216"/>
      <c r="CK416" s="216"/>
      <c r="CL416" s="216"/>
    </row>
    <row r="417" spans="1:90" s="231" customFormat="1" ht="98" customHeight="1">
      <c r="A417" s="262">
        <v>69</v>
      </c>
      <c r="B417" s="300" t="s">
        <v>1080</v>
      </c>
      <c r="C417" s="278" t="s">
        <v>1081</v>
      </c>
      <c r="D417" s="278"/>
      <c r="E417" s="278"/>
      <c r="F417" s="278" t="s">
        <v>1485</v>
      </c>
      <c r="G417" s="279" t="str">
        <f t="shared" si="350"/>
        <v>Posibilidad de inadecuada identificación, registro, programación de las necesidades de bienes y servicios de la entidad para beneficio a un tercero</v>
      </c>
      <c r="H417" s="276" t="s">
        <v>1097</v>
      </c>
      <c r="I417" s="276"/>
      <c r="J417" s="276" t="s">
        <v>1413</v>
      </c>
      <c r="K417" s="276" t="s">
        <v>1418</v>
      </c>
      <c r="L417" s="276" t="s">
        <v>1406</v>
      </c>
      <c r="M417" s="276" t="s">
        <v>227</v>
      </c>
      <c r="N417" s="276"/>
      <c r="O417" s="266"/>
      <c r="P417" s="266"/>
      <c r="Q417" s="266"/>
      <c r="R417" s="266"/>
      <c r="S417" s="267" t="str">
        <f t="shared" ref="S417" si="397">IF(ISBLANK(Z417),(IF(N417&lt;=0,"",IF(N417&lt;=2,"Muy Baja",IF(N417&lt;=24,"Baja",IF(N417&lt;=500,"Media",IF(N417&lt;=5000,"Alta","Muy Alta"))))))," ")</f>
        <v xml:space="preserve"> </v>
      </c>
      <c r="T417" s="268" t="str">
        <f t="shared" ref="T417" si="398">IF(ISBLANK(Z417),(IF(S417="","",IF(S417="Muy Baja",20%,IF(S417="Baja",40%,IF(S417="Media",60%,IF(S417="Alta",80%,IF(S417="Muy Alta",100%,0)))))))," ")</f>
        <v xml:space="preserve"> </v>
      </c>
      <c r="U417" s="269"/>
      <c r="V417" s="270" t="str">
        <f>IF(U417&gt;0,IF(NOT(ISERROR(MATCH(U417,'Listados Datos'!$N$3:$N$4,0))),'Listados Datos'!$N$6&amp;"Por favor no seleccionar este criterios de impacto (Afectación Económica o presupuestal y/o Pérdida Reputacional)",'Listados Datos'!$N$7),"")</f>
        <v/>
      </c>
      <c r="W417" s="271" t="str">
        <f>IF(OR(U417='Listados Datos'!$R$3,U417='Listados Datos'!$S$3),"Leve",IF(OR(U417='Listados Datos'!$R$4,U417='Listados Datos'!$S$4),"Menor",IF(OR(U417='Listados Datos'!$R$5,U417='Listados Datos'!$S$5),"Moderado",IF(OR(U417='Listados Datos'!$R$6,U417='Listados Datos'!$S$6),"Mayor",IF(OR(U417='Listados Datos'!$R$7,U417='Listados Datos'!$S$7),"Catastrófico","")))))</f>
        <v/>
      </c>
      <c r="X417" s="268" t="str">
        <f>IF(W417="","",IF(W417="Leve",20%,IF(W417="Menor",40%,IF(W417="Moderado",60%,IF(W417="Mayor",80%,IF(W417="Catastrófico",100%,0))))))</f>
        <v/>
      </c>
      <c r="Y417" s="272" t="str">
        <f>IF(OR(AND(S417="Muy Baja",W417="Leve"),AND(S417="Muy Baja",W417="Menor"),AND(S417="Baja",W417="Leve")),"Bajo",IF(OR(AND(S417="Muy baja",W417="Moderado"),AND(S417="Baja",W417="Menor"),AND(S417="Baja",W417="Moderado"),AND(S417="Media",W417="Leve"),AND(S417="Media",W417="Menor"),AND(S417="Media",W417="Moderado"),AND(S417="Alta",W417="Leve"),AND(S417="Alta",W417="Menor")),"Moderado",IF(OR(AND(S417="Muy Baja",W417="Mayor"),AND(S417="Baja",W417="Mayor"),AND(S417="Media",W417="Mayor"),AND(S417="Alta",W417="Moderado"),AND(S417="Alta",W417="Mayor"),AND(S417="Muy Alta",W417="Leve"),AND(S417="Muy Alta",W417="Menor"),AND(S417="Muy Alta",W417="Moderado"),AND(S417="Muy Alta",W417="Mayor")),"Alto",IF(OR(AND(S417="Muy Baja",W417="Catastrófico"),AND(S417="Baja",W417="Catastrófico"),AND(S417="Media",W417="Catastrófico"),AND(S417="Alta",W417="Catastrófico"),AND(S417="Muy Alta",W417="Catastrófico")),"Extremo",""))))</f>
        <v/>
      </c>
      <c r="Z417" s="273" t="s">
        <v>327</v>
      </c>
      <c r="AA417" s="273" t="s">
        <v>11</v>
      </c>
      <c r="AB417" s="274" t="str">
        <f t="shared" ref="AB417" si="399">IF(AND(Z417="Rara Vez",AA417="Insignificante"),("BAJA"),IF(AND(Z417="Rara Vez",AA417="Menor"),("BAJA"),IF(AND(Z417="Rara Vez",AA417="Moderado"),("MODERADA"),IF(AND(Z417="Rara Vez",AA417="Mayor"),("ALTA"),IF(AND(Z417="Improbable",AA417="Insignificante"),("BAJA"),IF(AND(Z417="Improbable",AA417="Menor"),("BAJA"),IF(AND(Z417="Improbable",AA417="Moderado"),("MODERADA"),IF(AND(Z417="Improbable",AA417="Mayor"),("ALTA"),IF(AND(Z417="Posible",AA417="Insignificante"),("BAJA"),IF(AND(Z417="Posible",AA417="Menor"),("MODERADA"),IF(AND(Z417="Posible",AA417="Moderado"),("ALTA"),IF(AND(Z417="Posible",AA417="Mayor"),("EXTREMA"),IF(AND(Z417="Probable",AA417="Insignificante"),("MODERADA"),IF(AND(Z417="Probable",AA417="Menor"),("ALTA"),IF(AND(Z417="Probable",AA417="Moderado"),("ALTA"),IF(AND(Z417="Probable",AA417="Mayor"),("EXTREMA"),IF(AND(Z417="Casi Seguro",AA417="Insignificante"),("ALTA"),IF(AND(Z417="Casi Seguro",AA417="Menor"),("ALTA"),IF(AND(Z417="Casi Seguro",AA417="Moderado"),("EXTREMA"),IF(AND(Z417="Casi Seguro",AA417="Mayor"),("EXTREMA"),IF(AA417="Catastrófico","EXTREMA","VALORAR")))))))))))))))))))))</f>
        <v>ALTA</v>
      </c>
      <c r="AC417" s="217">
        <v>1</v>
      </c>
      <c r="AD417" s="218"/>
      <c r="AE417" s="219" t="s">
        <v>1432</v>
      </c>
      <c r="AF417" s="219" t="s">
        <v>1438</v>
      </c>
      <c r="AG417" s="219" t="s">
        <v>942</v>
      </c>
      <c r="AH417" s="219"/>
      <c r="AI417" s="220" t="str">
        <f t="shared" si="388"/>
        <v>Probabilidad</v>
      </c>
      <c r="AJ417" s="221" t="s">
        <v>292</v>
      </c>
      <c r="AK417" s="221" t="s">
        <v>297</v>
      </c>
      <c r="AL417" s="222" t="str">
        <f t="shared" si="389"/>
        <v>40%</v>
      </c>
      <c r="AM417" s="221" t="s">
        <v>301</v>
      </c>
      <c r="AN417" s="221" t="s">
        <v>305</v>
      </c>
      <c r="AO417" s="221" t="s">
        <v>308</v>
      </c>
      <c r="AP417" s="223" t="str">
        <f>IF(ISBLANK(AA417),(IFERROR(IF(AI417="Probabilidad",(T417-(+T417*AL417)),IF(AI417="Impacto",T417,"")),""))," ")</f>
        <v xml:space="preserve"> </v>
      </c>
      <c r="AQ417" s="224" t="str">
        <f>IF(ISBLANK(AA417), (IFERROR(IF(AP417="","",IF(AP417&lt;=0.2,"Muy Baja",IF(AP417&lt;=0.4,"Baja",IF(AP417&lt;=0.6,"Media",IF(AP417&lt;=0.8,"Alta","Muy Alta"))))),""))," ")</f>
        <v xml:space="preserve"> </v>
      </c>
      <c r="AR417" s="223" t="str">
        <f t="shared" si="390"/>
        <v xml:space="preserve"> </v>
      </c>
      <c r="AS417" s="225" t="str">
        <f t="shared" si="391"/>
        <v/>
      </c>
      <c r="AT417" s="223" t="str">
        <f>IFERROR(IF(AI417="Impacto",(X417-(+X417*AL417)),IF(AI417="Probabilidad",X417,"")),"")</f>
        <v/>
      </c>
      <c r="AU417" s="226" t="str">
        <f t="shared" si="392"/>
        <v/>
      </c>
      <c r="AV417" s="273" t="s">
        <v>326</v>
      </c>
      <c r="AW417" s="275" t="str">
        <f>IF(ISBLANK(AA417), " ", AA417)</f>
        <v>Mayor</v>
      </c>
      <c r="AX417" s="274" t="str">
        <f t="shared" ref="AX417" si="400">IF(AND(AV417="Rara Vez",AW417="Insignificante"),("BAJA"),IF(AND(AV417="Rara Vez",AW417="Menor"),("BAJA"),IF(AND(AV417="Rara Vez",AW417="Moderado"),("MODERADA"),IF(AND(AV417="Rara Vez",AW417="Mayor"),("ALTA"),IF(AND(AV417="Improbable",AW417="Insignificante"),("BAJA"),IF(AND(AV417="Improbable",AW417="Menor"),("BAJA"),IF(AND(AV417="Improbable",AW417="Moderado"),("MODERADA"),IF(AND(AV417="Improbable",AW417="Mayor"),("ALTA"),IF(AND(AV417="Posible",AW417="Insignificante"),("BAJA"),IF(AND(AV417="Posible",AW417="Menor"),("MODERADA"),IF(AND(AV417="Posible",AW417="Moderado"),("ALTA"),IF(AND(AV417="Posible",AW417="Mayor"),("EXTREMA"),IF(AND(AV417="Probable",AW417="Insignificante"),("MODERADA"),IF(AND(AV417="Probable",AW417="Menor"),("ALTA"),IF(AND(AV417="Probable",AW417="Moderado"),("ALTA"),IF(AND(AV417="Probable",AW417="Mayor"),("EXTREMA"),IF(AND(AV417="Casi Seguro",AW417="Insignificante"),("ALTA"),IF(AND(AV417="Casi Seguro",AW417="Menor"),("ALTA"),IF(AND(AV417="Casi Seguro",AW417="Moderado"),("EXTREMA"),IF(AND(AV417="Casi Seguro",AW417="Mayor"),("EXTREMA"),IF(AW417="Catastrófico","EXTREMA","VALORAR")))))))))))))))))))))</f>
        <v>ALTA</v>
      </c>
      <c r="AY417" s="261" t="s">
        <v>315</v>
      </c>
      <c r="AZ417" s="228"/>
      <c r="BA417" s="229"/>
      <c r="BB417" s="216"/>
      <c r="BC417" s="216"/>
      <c r="BD417" s="230"/>
      <c r="BE417" s="230"/>
      <c r="BF417" s="230"/>
      <c r="BG417" s="227"/>
      <c r="BH417" s="276"/>
      <c r="BI417" s="216"/>
      <c r="BJ417" s="216"/>
      <c r="BK417" s="216"/>
      <c r="BL417" s="216"/>
      <c r="BM417" s="216"/>
      <c r="BN417" s="216"/>
      <c r="BO417" s="216"/>
      <c r="BP417" s="216"/>
      <c r="BQ417" s="216"/>
      <c r="BR417" s="216"/>
      <c r="BS417" s="216"/>
      <c r="BT417" s="216"/>
      <c r="BU417" s="216"/>
      <c r="BV417" s="216"/>
      <c r="BW417" s="216"/>
      <c r="BX417" s="216"/>
      <c r="BY417" s="216"/>
      <c r="BZ417" s="216"/>
      <c r="CA417" s="216"/>
      <c r="CB417" s="216"/>
      <c r="CC417" s="216"/>
      <c r="CD417" s="216"/>
      <c r="CE417" s="216"/>
      <c r="CF417" s="216"/>
      <c r="CG417" s="216"/>
      <c r="CH417" s="216"/>
      <c r="CI417" s="216"/>
      <c r="CJ417" s="216"/>
      <c r="CK417" s="216"/>
      <c r="CL417" s="216"/>
    </row>
    <row r="418" spans="1:90" s="231" customFormat="1" ht="14.5" customHeight="1">
      <c r="A418" s="262"/>
      <c r="B418" s="300"/>
      <c r="C418" s="278"/>
      <c r="D418" s="278"/>
      <c r="E418" s="278"/>
      <c r="F418" s="278"/>
      <c r="G418" s="279"/>
      <c r="H418" s="276"/>
      <c r="I418" s="276"/>
      <c r="J418" s="276"/>
      <c r="K418" s="276"/>
      <c r="L418" s="276"/>
      <c r="M418" s="276"/>
      <c r="N418" s="276"/>
      <c r="O418" s="266"/>
      <c r="P418" s="266"/>
      <c r="Q418" s="266"/>
      <c r="R418" s="266"/>
      <c r="S418" s="267"/>
      <c r="T418" s="268"/>
      <c r="U418" s="269"/>
      <c r="V418" s="270"/>
      <c r="W418" s="271"/>
      <c r="X418" s="268"/>
      <c r="Y418" s="272"/>
      <c r="Z418" s="273"/>
      <c r="AA418" s="273"/>
      <c r="AB418" s="274"/>
      <c r="AC418" s="217">
        <v>2</v>
      </c>
      <c r="AD418" s="218"/>
      <c r="AE418" s="219"/>
      <c r="AF418" s="219"/>
      <c r="AG418" s="219"/>
      <c r="AH418" s="219"/>
      <c r="AI418" s="220" t="str">
        <f t="shared" si="388"/>
        <v/>
      </c>
      <c r="AJ418" s="221"/>
      <c r="AK418" s="221"/>
      <c r="AL418" s="222" t="str">
        <f t="shared" si="389"/>
        <v/>
      </c>
      <c r="AM418" s="221"/>
      <c r="AN418" s="221"/>
      <c r="AO418" s="221"/>
      <c r="AP418" s="223" t="str">
        <f>IF(ISBLANK(AA417),(IFERROR(IF(AND(AI417="Probabilidad",AI418="Probabilidad"),(AR417-(+AR417*AL418)),IF(AI418="Probabilidad",(T417-(+T417*AL418)),IF(AI418="Impacto",AR417,""))),""))," ")</f>
        <v xml:space="preserve"> </v>
      </c>
      <c r="AQ418" s="224" t="str">
        <f>IF(ISBLANK(AA417),(IFERROR(IF(AP418="","",IF(AP418&lt;=0.2,"Muy Baja",IF(AP418&lt;=0.4,"Baja",IF(AP418&lt;=0.6,"Media",IF(AP418&lt;=0.8,"Alta","Muy Alta"))))),""))," ")</f>
        <v xml:space="preserve"> </v>
      </c>
      <c r="AR418" s="223" t="str">
        <f t="shared" si="390"/>
        <v xml:space="preserve"> </v>
      </c>
      <c r="AS418" s="225" t="str">
        <f t="shared" si="391"/>
        <v/>
      </c>
      <c r="AT418" s="223" t="str">
        <f>IFERROR(IF(AND(AI417="Impacto",AI418="Impacto"),(AT417-(+AT417*AL418)),IF(AI418="Impacto",(X417-(+X417*AL418)),IF(AI418="Probabilidad",AT417,""))),"")</f>
        <v/>
      </c>
      <c r="AU418" s="226" t="str">
        <f t="shared" si="392"/>
        <v/>
      </c>
      <c r="AV418" s="273"/>
      <c r="AW418" s="275"/>
      <c r="AX418" s="274"/>
      <c r="AY418" s="261"/>
      <c r="AZ418" s="228"/>
      <c r="BA418" s="229"/>
      <c r="BB418" s="216"/>
      <c r="BC418" s="216"/>
      <c r="BD418" s="230"/>
      <c r="BE418" s="230"/>
      <c r="BF418" s="230"/>
      <c r="BG418" s="227"/>
      <c r="BH418" s="276"/>
      <c r="BI418" s="216"/>
      <c r="BJ418" s="216"/>
      <c r="BK418" s="216"/>
      <c r="BL418" s="216"/>
      <c r="BM418" s="216"/>
      <c r="BN418" s="216"/>
      <c r="BO418" s="216"/>
      <c r="BP418" s="216"/>
      <c r="BQ418" s="216"/>
      <c r="BR418" s="216"/>
      <c r="BS418" s="216"/>
      <c r="BT418" s="216"/>
      <c r="BU418" s="216"/>
      <c r="BV418" s="216"/>
      <c r="BW418" s="216"/>
      <c r="BX418" s="216"/>
      <c r="BY418" s="216"/>
      <c r="BZ418" s="216"/>
      <c r="CA418" s="216"/>
      <c r="CB418" s="216"/>
      <c r="CC418" s="216"/>
      <c r="CD418" s="216"/>
      <c r="CE418" s="216"/>
      <c r="CF418" s="216"/>
      <c r="CG418" s="216"/>
      <c r="CH418" s="216"/>
      <c r="CI418" s="216"/>
      <c r="CJ418" s="216"/>
      <c r="CK418" s="216"/>
      <c r="CL418" s="216"/>
    </row>
    <row r="419" spans="1:90" s="231" customFormat="1" ht="14.5" customHeight="1">
      <c r="A419" s="262"/>
      <c r="B419" s="300"/>
      <c r="C419" s="278"/>
      <c r="D419" s="278"/>
      <c r="E419" s="278"/>
      <c r="F419" s="278"/>
      <c r="G419" s="279"/>
      <c r="H419" s="276"/>
      <c r="I419" s="276"/>
      <c r="J419" s="276"/>
      <c r="K419" s="276"/>
      <c r="L419" s="276"/>
      <c r="M419" s="276"/>
      <c r="N419" s="276"/>
      <c r="O419" s="266"/>
      <c r="P419" s="266"/>
      <c r="Q419" s="266"/>
      <c r="R419" s="266"/>
      <c r="S419" s="267"/>
      <c r="T419" s="268"/>
      <c r="U419" s="269"/>
      <c r="V419" s="270"/>
      <c r="W419" s="271"/>
      <c r="X419" s="268"/>
      <c r="Y419" s="272"/>
      <c r="Z419" s="273"/>
      <c r="AA419" s="273"/>
      <c r="AB419" s="274"/>
      <c r="AC419" s="217">
        <v>3</v>
      </c>
      <c r="AD419" s="218"/>
      <c r="AE419" s="219"/>
      <c r="AF419" s="219"/>
      <c r="AG419" s="219"/>
      <c r="AH419" s="219"/>
      <c r="AI419" s="220" t="str">
        <f t="shared" si="388"/>
        <v/>
      </c>
      <c r="AJ419" s="221"/>
      <c r="AK419" s="221"/>
      <c r="AL419" s="222" t="str">
        <f t="shared" si="389"/>
        <v/>
      </c>
      <c r="AM419" s="221"/>
      <c r="AN419" s="221"/>
      <c r="AO419" s="221"/>
      <c r="AP419" s="223" t="str">
        <f>IF(ISBLANK(AA417),(IFERROR(IF(AND(AI418="Probabilidad",AI419="Probabilidad"),(AR418-(+AR418*AL419)),IF(AND(AI418="Impacto",AI419="Probabilidad"),(AR417-(+AR417*AL419)),IF(AI419="Impacto",AR418,""))),""))," ")</f>
        <v xml:space="preserve"> </v>
      </c>
      <c r="AQ419" s="224" t="str">
        <f>IF(ISBLANK(AA417),(IFERROR(IF(AP419="","",IF(AP419&lt;=0.2,"Muy Baja",IF(AP419&lt;=0.4,"Baja",IF(AP419&lt;=0.6,"Media",IF(AP419&lt;=0.8,"Alta","Muy Alta"))))),""))," ")</f>
        <v xml:space="preserve"> </v>
      </c>
      <c r="AR419" s="223" t="str">
        <f t="shared" si="390"/>
        <v xml:space="preserve"> </v>
      </c>
      <c r="AS419" s="225" t="str">
        <f t="shared" si="391"/>
        <v/>
      </c>
      <c r="AT419" s="223" t="str">
        <f>IFERROR(IF(AND(AI418="Impacto",AI419="Impacto"),(AT418-(+AT418*AL419)),IF(AND(AI418="Probabilidad",AI419="Impacto"),(AT417-(+AT417*AL419)),IF(AI419="Probabilidad",AT418,""))),"")</f>
        <v/>
      </c>
      <c r="AU419" s="226" t="str">
        <f t="shared" si="392"/>
        <v/>
      </c>
      <c r="AV419" s="273"/>
      <c r="AW419" s="275"/>
      <c r="AX419" s="274"/>
      <c r="AY419" s="261"/>
      <c r="AZ419" s="228"/>
      <c r="BA419" s="229"/>
      <c r="BB419" s="216"/>
      <c r="BC419" s="216"/>
      <c r="BD419" s="230"/>
      <c r="BE419" s="230"/>
      <c r="BF419" s="230"/>
      <c r="BG419" s="227"/>
      <c r="BH419" s="276"/>
      <c r="BI419" s="216"/>
      <c r="BJ419" s="216"/>
      <c r="BK419" s="216"/>
      <c r="BL419" s="216"/>
      <c r="BM419" s="216"/>
      <c r="BN419" s="216"/>
      <c r="BO419" s="216"/>
      <c r="BP419" s="216"/>
      <c r="BQ419" s="216"/>
      <c r="BR419" s="216"/>
      <c r="BS419" s="216"/>
      <c r="BT419" s="216"/>
      <c r="BU419" s="216"/>
      <c r="BV419" s="216"/>
      <c r="BW419" s="216"/>
      <c r="BX419" s="216"/>
      <c r="BY419" s="216"/>
      <c r="BZ419" s="216"/>
      <c r="CA419" s="216"/>
      <c r="CB419" s="216"/>
      <c r="CC419" s="216"/>
      <c r="CD419" s="216"/>
      <c r="CE419" s="216"/>
      <c r="CF419" s="216"/>
      <c r="CG419" s="216"/>
      <c r="CH419" s="216"/>
      <c r="CI419" s="216"/>
      <c r="CJ419" s="216"/>
      <c r="CK419" s="216"/>
      <c r="CL419" s="216"/>
    </row>
    <row r="420" spans="1:90" s="231" customFormat="1" ht="14.5" customHeight="1">
      <c r="A420" s="262"/>
      <c r="B420" s="300"/>
      <c r="C420" s="278"/>
      <c r="D420" s="278"/>
      <c r="E420" s="278"/>
      <c r="F420" s="278"/>
      <c r="G420" s="279"/>
      <c r="H420" s="276"/>
      <c r="I420" s="276"/>
      <c r="J420" s="276"/>
      <c r="K420" s="276"/>
      <c r="L420" s="276"/>
      <c r="M420" s="276"/>
      <c r="N420" s="276"/>
      <c r="O420" s="266"/>
      <c r="P420" s="266"/>
      <c r="Q420" s="266"/>
      <c r="R420" s="266"/>
      <c r="S420" s="267"/>
      <c r="T420" s="268"/>
      <c r="U420" s="269"/>
      <c r="V420" s="270"/>
      <c r="W420" s="271"/>
      <c r="X420" s="268"/>
      <c r="Y420" s="272"/>
      <c r="Z420" s="273"/>
      <c r="AA420" s="273"/>
      <c r="AB420" s="274"/>
      <c r="AC420" s="217">
        <v>4</v>
      </c>
      <c r="AD420" s="218"/>
      <c r="AE420" s="219"/>
      <c r="AF420" s="219"/>
      <c r="AG420" s="219"/>
      <c r="AH420" s="219"/>
      <c r="AI420" s="220" t="str">
        <f t="shared" si="388"/>
        <v/>
      </c>
      <c r="AJ420" s="221"/>
      <c r="AK420" s="221"/>
      <c r="AL420" s="222" t="str">
        <f t="shared" si="389"/>
        <v/>
      </c>
      <c r="AM420" s="221"/>
      <c r="AN420" s="221"/>
      <c r="AO420" s="221"/>
      <c r="AP420" s="223" t="str">
        <f>IF(ISBLANK(AA417),(IFERROR(IF(AND(AI419="Probabilidad",AI420="Probabilidad"),(AR419-(+AR419*AL420)),IF(AND(AI419="Impacto",AI420="Probabilidad"),(AR418-(+AR418*AL420)),IF(AI420="Impacto",AR419,""))),""))," ")</f>
        <v xml:space="preserve"> </v>
      </c>
      <c r="AQ420" s="224" t="str">
        <f>IF(ISBLANK(AA417),(IFERROR(IF(AP420="","",IF(AP420&lt;=0.2,"Muy Baja",IF(AP420&lt;=0.4,"Baja",IF(AP420&lt;=0.6,"Media",IF(AP420&lt;=0.8,"Alta","Muy Alta"))))),""))," ")</f>
        <v xml:space="preserve"> </v>
      </c>
      <c r="AR420" s="223" t="str">
        <f t="shared" si="390"/>
        <v xml:space="preserve"> </v>
      </c>
      <c r="AS420" s="225" t="str">
        <f t="shared" si="391"/>
        <v/>
      </c>
      <c r="AT420" s="223" t="str">
        <f>IFERROR(IF(AND(AI419="Impacto",AI420="Impacto"),(AT419-(+AT419*AL420)),IF(AND(AI419="Probabilidad",AI420="Impacto"),(AT418-(+AT418*AL420)),IF(AI420="Probabilidad",AT419,""))),"")</f>
        <v/>
      </c>
      <c r="AU420" s="226" t="str">
        <f t="shared" si="392"/>
        <v/>
      </c>
      <c r="AV420" s="273"/>
      <c r="AW420" s="275"/>
      <c r="AX420" s="274"/>
      <c r="AY420" s="261"/>
      <c r="AZ420" s="228"/>
      <c r="BA420" s="229"/>
      <c r="BB420" s="216"/>
      <c r="BC420" s="216"/>
      <c r="BD420" s="230"/>
      <c r="BE420" s="230"/>
      <c r="BF420" s="230"/>
      <c r="BG420" s="227"/>
      <c r="BH420" s="276"/>
      <c r="BI420" s="216"/>
      <c r="BJ420" s="216"/>
      <c r="BK420" s="216"/>
      <c r="BL420" s="216"/>
      <c r="BM420" s="216"/>
      <c r="BN420" s="216"/>
      <c r="BO420" s="216"/>
      <c r="BP420" s="216"/>
      <c r="BQ420" s="216"/>
      <c r="BR420" s="216"/>
      <c r="BS420" s="216"/>
      <c r="BT420" s="216"/>
      <c r="BU420" s="216"/>
      <c r="BV420" s="216"/>
      <c r="BW420" s="216"/>
      <c r="BX420" s="216"/>
      <c r="BY420" s="216"/>
      <c r="BZ420" s="216"/>
      <c r="CA420" s="216"/>
      <c r="CB420" s="216"/>
      <c r="CC420" s="216"/>
      <c r="CD420" s="216"/>
      <c r="CE420" s="216"/>
      <c r="CF420" s="216"/>
      <c r="CG420" s="216"/>
      <c r="CH420" s="216"/>
      <c r="CI420" s="216"/>
      <c r="CJ420" s="216"/>
      <c r="CK420" s="216"/>
      <c r="CL420" s="216"/>
    </row>
    <row r="421" spans="1:90" s="231" customFormat="1" ht="14.5" customHeight="1">
      <c r="A421" s="262"/>
      <c r="B421" s="300"/>
      <c r="C421" s="278"/>
      <c r="D421" s="278"/>
      <c r="E421" s="278"/>
      <c r="F421" s="278"/>
      <c r="G421" s="279"/>
      <c r="H421" s="276"/>
      <c r="I421" s="276"/>
      <c r="J421" s="276"/>
      <c r="K421" s="276"/>
      <c r="L421" s="276"/>
      <c r="M421" s="276"/>
      <c r="N421" s="276"/>
      <c r="O421" s="266"/>
      <c r="P421" s="266"/>
      <c r="Q421" s="266"/>
      <c r="R421" s="266"/>
      <c r="S421" s="267"/>
      <c r="T421" s="268"/>
      <c r="U421" s="269"/>
      <c r="V421" s="270"/>
      <c r="W421" s="271"/>
      <c r="X421" s="268"/>
      <c r="Y421" s="272"/>
      <c r="Z421" s="273"/>
      <c r="AA421" s="273"/>
      <c r="AB421" s="274"/>
      <c r="AC421" s="217">
        <v>5</v>
      </c>
      <c r="AD421" s="218"/>
      <c r="AE421" s="219"/>
      <c r="AF421" s="219"/>
      <c r="AG421" s="219"/>
      <c r="AH421" s="219"/>
      <c r="AI421" s="220" t="str">
        <f t="shared" si="388"/>
        <v/>
      </c>
      <c r="AJ421" s="221"/>
      <c r="AK421" s="221"/>
      <c r="AL421" s="222" t="str">
        <f t="shared" si="389"/>
        <v/>
      </c>
      <c r="AM421" s="221"/>
      <c r="AN421" s="221"/>
      <c r="AO421" s="221"/>
      <c r="AP421" s="223" t="str">
        <f>IF(ISBLANK(AA417),(IFERROR(IF(AND(AI420="Probabilidad",AI421="Probabilidad"),(AR420-(+AR420*AL421)),IF(AND(AI420="Impacto",AI421="Probabilidad"),(AR419-(+AR419*AL421)),IF(AI421="Impacto",AR420,""))),""))," ")</f>
        <v xml:space="preserve"> </v>
      </c>
      <c r="AQ421" s="224" t="str">
        <f>IF(ISBLANK(AA417),(IFERROR(IF(AP421="","",IF(AP421&lt;=0.2,"Muy Baja",IF(AP421&lt;=0.4,"Baja",IF(AP421&lt;=0.6,"Media",IF(AP421&lt;=0.8,"Alta","Muy Alta"))))),""))," ")</f>
        <v xml:space="preserve"> </v>
      </c>
      <c r="AR421" s="223" t="str">
        <f t="shared" si="390"/>
        <v xml:space="preserve"> </v>
      </c>
      <c r="AS421" s="225" t="str">
        <f t="shared" si="391"/>
        <v/>
      </c>
      <c r="AT421" s="223" t="str">
        <f>IFERROR(IF(AND(AI420="Impacto",AI421="Impacto"),(AT420-(+AT420*AL421)),IF(AND(AI420="Probabilidad",AI421="Impacto"),(AT419-(+AT419*AL421)),IF(AI421="Probabilidad",AT420,""))),"")</f>
        <v/>
      </c>
      <c r="AU421" s="226" t="str">
        <f t="shared" si="392"/>
        <v/>
      </c>
      <c r="AV421" s="273"/>
      <c r="AW421" s="275"/>
      <c r="AX421" s="274"/>
      <c r="AY421" s="261"/>
      <c r="AZ421" s="228"/>
      <c r="BA421" s="229"/>
      <c r="BB421" s="216"/>
      <c r="BC421" s="216"/>
      <c r="BD421" s="230"/>
      <c r="BE421" s="230"/>
      <c r="BF421" s="230"/>
      <c r="BG421" s="227"/>
      <c r="BH421" s="276"/>
      <c r="BI421" s="216"/>
      <c r="BJ421" s="216"/>
      <c r="BK421" s="216"/>
      <c r="BL421" s="216"/>
      <c r="BM421" s="216"/>
      <c r="BN421" s="216"/>
      <c r="BO421" s="216"/>
      <c r="BP421" s="216"/>
      <c r="BQ421" s="216"/>
      <c r="BR421" s="216"/>
      <c r="BS421" s="216"/>
      <c r="BT421" s="216"/>
      <c r="BU421" s="216"/>
      <c r="BV421" s="216"/>
      <c r="BW421" s="216"/>
      <c r="BX421" s="216"/>
      <c r="BY421" s="216"/>
      <c r="BZ421" s="216"/>
      <c r="CA421" s="216"/>
      <c r="CB421" s="216"/>
      <c r="CC421" s="216"/>
      <c r="CD421" s="216"/>
      <c r="CE421" s="216"/>
      <c r="CF421" s="216"/>
      <c r="CG421" s="216"/>
      <c r="CH421" s="216"/>
      <c r="CI421" s="216"/>
      <c r="CJ421" s="216"/>
      <c r="CK421" s="216"/>
      <c r="CL421" s="216"/>
    </row>
    <row r="422" spans="1:90" s="231" customFormat="1" ht="14.5" customHeight="1">
      <c r="A422" s="262"/>
      <c r="B422" s="300"/>
      <c r="C422" s="278"/>
      <c r="D422" s="278"/>
      <c r="E422" s="278"/>
      <c r="F422" s="278"/>
      <c r="G422" s="279"/>
      <c r="H422" s="276"/>
      <c r="I422" s="276"/>
      <c r="J422" s="276"/>
      <c r="K422" s="276"/>
      <c r="L422" s="276"/>
      <c r="M422" s="276"/>
      <c r="N422" s="276"/>
      <c r="O422" s="266"/>
      <c r="P422" s="266"/>
      <c r="Q422" s="266"/>
      <c r="R422" s="266"/>
      <c r="S422" s="267"/>
      <c r="T422" s="268"/>
      <c r="U422" s="269"/>
      <c r="V422" s="270"/>
      <c r="W422" s="271"/>
      <c r="X422" s="268"/>
      <c r="Y422" s="272"/>
      <c r="Z422" s="273"/>
      <c r="AA422" s="273"/>
      <c r="AB422" s="274"/>
      <c r="AC422" s="217">
        <v>6</v>
      </c>
      <c r="AD422" s="218"/>
      <c r="AE422" s="219"/>
      <c r="AF422" s="219"/>
      <c r="AG422" s="219"/>
      <c r="AH422" s="219"/>
      <c r="AI422" s="220" t="str">
        <f t="shared" si="388"/>
        <v/>
      </c>
      <c r="AJ422" s="221"/>
      <c r="AK422" s="221"/>
      <c r="AL422" s="222" t="str">
        <f t="shared" si="389"/>
        <v/>
      </c>
      <c r="AM422" s="221"/>
      <c r="AN422" s="221"/>
      <c r="AO422" s="221"/>
      <c r="AP422" s="223" t="str">
        <f>IF(ISBLANK(AA417),(IFERROR(IF(AND(AI420="Probabilidad",AI422="Probabilidad"),(AR420-(+AR420*AL422)),IF(AND(AI420="Impacto",AI422="Probabilidad"),(AR419-(+AR419*AL422)),IF(AI422="Impacto",AR420,""))),""))," ")</f>
        <v xml:space="preserve"> </v>
      </c>
      <c r="AQ422" s="224" t="str">
        <f>IF(ISBLANK(AA417),(IFERROR(IF(AP422="","",IF(AP422&lt;=0.2,"Muy Baja",IF(AP422&lt;=0.4,"Baja",IF(AP422&lt;=0.6,"Media",IF(AP422&lt;=0.8,"Alta","Muy Alta"))))),"")), " ")</f>
        <v xml:space="preserve"> </v>
      </c>
      <c r="AR422" s="223" t="str">
        <f t="shared" si="390"/>
        <v xml:space="preserve"> </v>
      </c>
      <c r="AS422" s="225" t="str">
        <f t="shared" si="391"/>
        <v/>
      </c>
      <c r="AT422" s="223" t="str">
        <f>IFERROR(IF(AND(AI421="Impacto",AI422="Impacto"),(AT420-(+AT421*AL422)),IF(AND(AI420="Probabilidad",AI422="Impacto"),(AT419-(+AT419*AL422)),IF(AI422="Probabilidad",AT420,""))),"")</f>
        <v/>
      </c>
      <c r="AU422" s="226" t="str">
        <f t="shared" si="392"/>
        <v/>
      </c>
      <c r="AV422" s="273"/>
      <c r="AW422" s="275"/>
      <c r="AX422" s="274"/>
      <c r="AY422" s="261"/>
      <c r="AZ422" s="228"/>
      <c r="BA422" s="229"/>
      <c r="BB422" s="216"/>
      <c r="BC422" s="216"/>
      <c r="BD422" s="230"/>
      <c r="BE422" s="230"/>
      <c r="BF422" s="230"/>
      <c r="BG422" s="227"/>
      <c r="BH422" s="276"/>
      <c r="BI422" s="216"/>
      <c r="BJ422" s="216"/>
      <c r="BK422" s="216"/>
      <c r="BL422" s="216"/>
      <c r="BM422" s="216"/>
      <c r="BN422" s="216"/>
      <c r="BO422" s="216"/>
      <c r="BP422" s="216"/>
      <c r="BQ422" s="216"/>
      <c r="BR422" s="216"/>
      <c r="BS422" s="216"/>
      <c r="BT422" s="216"/>
      <c r="BU422" s="216"/>
      <c r="BV422" s="216"/>
      <c r="BW422" s="216"/>
      <c r="BX422" s="216"/>
      <c r="BY422" s="216"/>
      <c r="BZ422" s="216"/>
      <c r="CA422" s="216"/>
      <c r="CB422" s="216"/>
      <c r="CC422" s="216"/>
      <c r="CD422" s="216"/>
      <c r="CE422" s="216"/>
      <c r="CF422" s="216"/>
      <c r="CG422" s="216"/>
      <c r="CH422" s="216"/>
      <c r="CI422" s="216"/>
      <c r="CJ422" s="216"/>
      <c r="CK422" s="216"/>
      <c r="CL422" s="216"/>
    </row>
    <row r="423" spans="1:90" s="231" customFormat="1" ht="108" hidden="1" customHeight="1">
      <c r="A423" s="262">
        <v>70</v>
      </c>
      <c r="B423" s="300" t="s">
        <v>1082</v>
      </c>
      <c r="C423" s="278" t="s">
        <v>1083</v>
      </c>
      <c r="D423" s="278"/>
      <c r="E423" s="278"/>
      <c r="F423" s="278" t="s">
        <v>1489</v>
      </c>
      <c r="G423" s="279" t="str">
        <f t="shared" si="350"/>
        <v>Posibilidad de afectación Económica y Reputacional por Falta de aplicación de MASC (Mecanismos Alternos de Solución de Conflictos) por parte de la entidad por falta de recursos y/o gestión inadecuada debido al incremento en el pago de condenas en litigios que pueden ser solucionados antes de que se dé trámite a la acción judicial</v>
      </c>
      <c r="H423" s="276" t="s">
        <v>1097</v>
      </c>
      <c r="I423" s="276" t="s">
        <v>1443</v>
      </c>
      <c r="J423" s="276" t="s">
        <v>1444</v>
      </c>
      <c r="K423" s="276" t="str">
        <f t="shared" ref="K423" si="401">CONCATENATE("Posibilidad de afectación"," ",H423," por ",I423," ",J423)</f>
        <v>Posibilidad de afectación Económica y Reputacional por Falta de aplicación de MASC (Mecanismos Alternos de Solución de Conflictos) por parte de la entidad por falta de recursos y/o gestión inadecuada debido al incremento en el pago de condenas en litigios que pueden ser solucionados antes de que se dé trámite a la acción judicial</v>
      </c>
      <c r="L423" s="276" t="s">
        <v>101</v>
      </c>
      <c r="M423" s="276" t="s">
        <v>809</v>
      </c>
      <c r="N423" s="276">
        <v>76</v>
      </c>
      <c r="O423" s="266"/>
      <c r="P423" s="266"/>
      <c r="Q423" s="266"/>
      <c r="R423" s="266"/>
      <c r="S423" s="267" t="str">
        <f t="shared" ref="S423" si="402">IF(ISBLANK(Z423),(IF(N423&lt;=0,"",IF(N423&lt;=2,"Muy Baja",IF(N423&lt;=24,"Baja",IF(N423&lt;=500,"Media",IF(N423&lt;=5000,"Alta","Muy Alta"))))))," ")</f>
        <v>Media</v>
      </c>
      <c r="T423" s="268">
        <f t="shared" ref="T423" si="403">IF(ISBLANK(Z423),(IF(S423="","",IF(S423="Muy Baja",20%,IF(S423="Baja",40%,IF(S423="Media",60%,IF(S423="Alta",80%,IF(S423="Muy Alta",100%,0)))))))," ")</f>
        <v>0.6</v>
      </c>
      <c r="U423" s="269" t="s">
        <v>925</v>
      </c>
      <c r="V423" s="270" t="str">
        <f>IF(U423&gt;0,IF(NOT(ISERROR(MATCH(U423,'Listados Datos'!$N$3:$N$4,0))),'Listados Datos'!$N$6&amp;"Por favor no seleccionar este criterios de impacto (Afectación Económica o presupuestal y/o Pérdida Reputacional)",'Listados Datos'!$N$7),"")</f>
        <v>✔</v>
      </c>
      <c r="W423" s="271" t="str">
        <f>IF(OR(U423='Listados Datos'!$R$3,U423='Listados Datos'!$S$3),"Leve",IF(OR(U423='Listados Datos'!$R$4,U423='Listados Datos'!$S$4),"Menor",IF(OR(U423='Listados Datos'!$R$5,U423='Listados Datos'!$S$5),"Moderado",IF(OR(U423='Listados Datos'!$R$6,U423='Listados Datos'!$S$6),"Mayor",IF(OR(U423='Listados Datos'!$R$7,U423='Listados Datos'!$S$7),"Catastrófico","")))))</f>
        <v>Mayor</v>
      </c>
      <c r="X423" s="268">
        <f>IF(W423="","",IF(W423="Leve",20%,IF(W423="Menor",40%,IF(W423="Moderado",60%,IF(W423="Mayor",80%,IF(W423="Catastrófico",100%,0))))))</f>
        <v>0.8</v>
      </c>
      <c r="Y423" s="272" t="str">
        <f>IF(OR(AND(S423="Muy Baja",W423="Leve"),AND(S423="Muy Baja",W423="Menor"),AND(S423="Baja",W423="Leve")),"Bajo",IF(OR(AND(S423="Muy baja",W423="Moderado"),AND(S423="Baja",W423="Menor"),AND(S423="Baja",W423="Moderado"),AND(S423="Media",W423="Leve"),AND(S423="Media",W423="Menor"),AND(S423="Media",W423="Moderado"),AND(S423="Alta",W423="Leve"),AND(S423="Alta",W423="Menor")),"Moderado",IF(OR(AND(S423="Muy Baja",W423="Mayor"),AND(S423="Baja",W423="Mayor"),AND(S423="Media",W423="Mayor"),AND(S423="Alta",W423="Moderado"),AND(S423="Alta",W423="Mayor"),AND(S423="Muy Alta",W423="Leve"),AND(S423="Muy Alta",W423="Menor"),AND(S423="Muy Alta",W423="Moderado"),AND(S423="Muy Alta",W423="Mayor")),"Alto",IF(OR(AND(S423="Muy Baja",W423="Catastrófico"),AND(S423="Baja",W423="Catastrófico"),AND(S423="Media",W423="Catastrófico"),AND(S423="Alta",W423="Catastrófico"),AND(S423="Muy Alta",W423="Catastrófico")),"Extremo",""))))</f>
        <v>Alto</v>
      </c>
      <c r="Z423" s="273"/>
      <c r="AA423" s="273"/>
      <c r="AB423" s="274" t="str">
        <f t="shared" ref="AB423" si="404">IF(AND(Z423="Rara Vez",AA423="Insignificante"),("BAJA"),IF(AND(Z423="Rara Vez",AA423="Menor"),("BAJA"),IF(AND(Z423="Rara Vez",AA423="Moderado"),("MODERADA"),IF(AND(Z423="Rara Vez",AA423="Mayor"),("ALTA"),IF(AND(Z423="Improbable",AA423="Insignificante"),("BAJA"),IF(AND(Z423="Improbable",AA423="Menor"),("BAJA"),IF(AND(Z423="Improbable",AA423="Moderado"),("MODERADA"),IF(AND(Z423="Improbable",AA423="Mayor"),("ALTA"),IF(AND(Z423="Posible",AA423="Insignificante"),("BAJA"),IF(AND(Z423="Posible",AA423="Menor"),("MODERADA"),IF(AND(Z423="Posible",AA423="Moderado"),("ALTA"),IF(AND(Z423="Posible",AA423="Mayor"),("EXTREMA"),IF(AND(Z423="Probable",AA423="Insignificante"),("MODERADA"),IF(AND(Z423="Probable",AA423="Menor"),("ALTA"),IF(AND(Z423="Probable",AA423="Moderado"),("ALTA"),IF(AND(Z423="Probable",AA423="Mayor"),("EXTREMA"),IF(AND(Z423="Casi Seguro",AA423="Insignificante"),("ALTA"),IF(AND(Z423="Casi Seguro",AA423="Menor"),("ALTA"),IF(AND(Z423="Casi Seguro",AA423="Moderado"),("EXTREMA"),IF(AND(Z423="Casi Seguro",AA423="Mayor"),("EXTREMA"),IF(AA423="Catastrófico","EXTREMA","VALORAR")))))))))))))))))))))</f>
        <v>VALORAR</v>
      </c>
      <c r="AC423" s="217">
        <v>1</v>
      </c>
      <c r="AD423" s="218"/>
      <c r="AE423" s="219" t="s">
        <v>1449</v>
      </c>
      <c r="AF423" s="219" t="s">
        <v>1177</v>
      </c>
      <c r="AG423" s="219" t="s">
        <v>1215</v>
      </c>
      <c r="AH423" s="219"/>
      <c r="AI423" s="220" t="str">
        <f t="shared" si="388"/>
        <v>Probabilidad</v>
      </c>
      <c r="AJ423" s="221" t="s">
        <v>292</v>
      </c>
      <c r="AK423" s="221" t="s">
        <v>297</v>
      </c>
      <c r="AL423" s="222" t="str">
        <f t="shared" si="389"/>
        <v>40%</v>
      </c>
      <c r="AM423" s="221" t="s">
        <v>301</v>
      </c>
      <c r="AN423" s="221" t="s">
        <v>305</v>
      </c>
      <c r="AO423" s="221" t="s">
        <v>308</v>
      </c>
      <c r="AP423" s="223">
        <f>IF(ISBLANK(AA423),(IFERROR(IF(AI423="Probabilidad",(T423-(+T423*AL423)),IF(AI423="Impacto",T423,"")),""))," ")</f>
        <v>0.36</v>
      </c>
      <c r="AQ423" s="224" t="str">
        <f>IF(ISBLANK(AA423), (IFERROR(IF(AP423="","",IF(AP423&lt;=0.2,"Muy Baja",IF(AP423&lt;=0.4,"Baja",IF(AP423&lt;=0.6,"Media",IF(AP423&lt;=0.8,"Alta","Muy Alta"))))),""))," ")</f>
        <v>Baja</v>
      </c>
      <c r="AR423" s="223">
        <f t="shared" si="390"/>
        <v>0.36</v>
      </c>
      <c r="AS423" s="225" t="str">
        <f t="shared" si="391"/>
        <v>Mayor</v>
      </c>
      <c r="AT423" s="223">
        <f>IFERROR(IF(AI423="Impacto",(X423-(+X423*AL423)),IF(AI423="Probabilidad",X423,"")),"")</f>
        <v>0.8</v>
      </c>
      <c r="AU423" s="226" t="str">
        <f t="shared" si="392"/>
        <v>Alto</v>
      </c>
      <c r="AV423" s="273"/>
      <c r="AW423" s="275" t="str">
        <f>IF(ISBLANK(AA423), " ", AA423)</f>
        <v xml:space="preserve"> </v>
      </c>
      <c r="AX423" s="274" t="str">
        <f t="shared" ref="AX423" si="405">IF(AND(AV423="Rara Vez",AW423="Insignificante"),("BAJA"),IF(AND(AV423="Rara Vez",AW423="Menor"),("BAJA"),IF(AND(AV423="Rara Vez",AW423="Moderado"),("MODERADA"),IF(AND(AV423="Rara Vez",AW423="Mayor"),("ALTA"),IF(AND(AV423="Improbable",AW423="Insignificante"),("BAJA"),IF(AND(AV423="Improbable",AW423="Menor"),("BAJA"),IF(AND(AV423="Improbable",AW423="Moderado"),("MODERADA"),IF(AND(AV423="Improbable",AW423="Mayor"),("ALTA"),IF(AND(AV423="Posible",AW423="Insignificante"),("BAJA"),IF(AND(AV423="Posible",AW423="Menor"),("MODERADA"),IF(AND(AV423="Posible",AW423="Moderado"),("ALTA"),IF(AND(AV423="Posible",AW423="Mayor"),("EXTREMA"),IF(AND(AV423="Probable",AW423="Insignificante"),("MODERADA"),IF(AND(AV423="Probable",AW423="Menor"),("ALTA"),IF(AND(AV423="Probable",AW423="Moderado"),("ALTA"),IF(AND(AV423="Probable",AW423="Mayor"),("EXTREMA"),IF(AND(AV423="Casi Seguro",AW423="Insignificante"),("ALTA"),IF(AND(AV423="Casi Seguro",AW423="Menor"),("ALTA"),IF(AND(AV423="Casi Seguro",AW423="Moderado"),("EXTREMA"),IF(AND(AV423="Casi Seguro",AW423="Mayor"),("EXTREMA"),IF(AW423="Catastrófico","EXTREMA","VALORAR")))))))))))))))))))))</f>
        <v>VALORAR</v>
      </c>
      <c r="AY423" s="261" t="s">
        <v>314</v>
      </c>
      <c r="AZ423" s="228"/>
      <c r="BA423" s="229"/>
      <c r="BB423" s="216"/>
      <c r="BC423" s="216"/>
      <c r="BD423" s="230"/>
      <c r="BE423" s="230"/>
      <c r="BF423" s="230"/>
      <c r="BG423" s="227"/>
      <c r="BH423" s="276"/>
      <c r="BI423" s="216"/>
      <c r="BJ423" s="216"/>
      <c r="BK423" s="216"/>
      <c r="BL423" s="216"/>
      <c r="BM423" s="216"/>
      <c r="BN423" s="216"/>
      <c r="BO423" s="216"/>
      <c r="BP423" s="216"/>
      <c r="BQ423" s="216"/>
      <c r="BR423" s="216"/>
      <c r="BS423" s="216"/>
      <c r="BT423" s="216"/>
      <c r="BU423" s="216"/>
      <c r="BV423" s="216"/>
      <c r="BW423" s="216"/>
      <c r="BX423" s="216"/>
      <c r="BY423" s="216"/>
      <c r="BZ423" s="216"/>
      <c r="CA423" s="216"/>
      <c r="CB423" s="216"/>
      <c r="CC423" s="216"/>
      <c r="CD423" s="216"/>
      <c r="CE423" s="216"/>
      <c r="CF423" s="216"/>
      <c r="CG423" s="216"/>
      <c r="CH423" s="216"/>
      <c r="CI423" s="216"/>
      <c r="CJ423" s="216"/>
      <c r="CK423" s="216"/>
      <c r="CL423" s="216"/>
    </row>
    <row r="424" spans="1:90" s="231" customFormat="1" ht="14.5" hidden="1" customHeight="1">
      <c r="A424" s="262"/>
      <c r="B424" s="300"/>
      <c r="C424" s="278"/>
      <c r="D424" s="278"/>
      <c r="E424" s="278"/>
      <c r="F424" s="278"/>
      <c r="G424" s="279"/>
      <c r="H424" s="276"/>
      <c r="I424" s="276"/>
      <c r="J424" s="276"/>
      <c r="K424" s="276"/>
      <c r="L424" s="276"/>
      <c r="M424" s="276"/>
      <c r="N424" s="276"/>
      <c r="O424" s="266"/>
      <c r="P424" s="266"/>
      <c r="Q424" s="266"/>
      <c r="R424" s="266"/>
      <c r="S424" s="267"/>
      <c r="T424" s="268"/>
      <c r="U424" s="269"/>
      <c r="V424" s="270"/>
      <c r="W424" s="271"/>
      <c r="X424" s="268"/>
      <c r="Y424" s="272"/>
      <c r="Z424" s="273"/>
      <c r="AA424" s="273"/>
      <c r="AB424" s="274"/>
      <c r="AC424" s="217">
        <v>2</v>
      </c>
      <c r="AD424" s="218"/>
      <c r="AE424" s="219"/>
      <c r="AF424" s="219"/>
      <c r="AG424" s="219"/>
      <c r="AH424" s="219"/>
      <c r="AI424" s="220" t="str">
        <f t="shared" si="388"/>
        <v/>
      </c>
      <c r="AJ424" s="221"/>
      <c r="AK424" s="221"/>
      <c r="AL424" s="222" t="str">
        <f t="shared" si="389"/>
        <v/>
      </c>
      <c r="AM424" s="221"/>
      <c r="AN424" s="221"/>
      <c r="AO424" s="221"/>
      <c r="AP424" s="223" t="str">
        <f>IF(ISBLANK(AA423),(IFERROR(IF(AND(AI423="Probabilidad",AI424="Probabilidad"),(AR423-(+AR423*AL424)),IF(AI424="Probabilidad",(T423-(+T423*AL424)),IF(AI424="Impacto",AR423,""))),""))," ")</f>
        <v/>
      </c>
      <c r="AQ424" s="224" t="str">
        <f>IF(ISBLANK(AA423),(IFERROR(IF(AP424="","",IF(AP424&lt;=0.2,"Muy Baja",IF(AP424&lt;=0.4,"Baja",IF(AP424&lt;=0.6,"Media",IF(AP424&lt;=0.8,"Alta","Muy Alta"))))),""))," ")</f>
        <v/>
      </c>
      <c r="AR424" s="223" t="str">
        <f t="shared" si="390"/>
        <v/>
      </c>
      <c r="AS424" s="225" t="str">
        <f t="shared" si="391"/>
        <v/>
      </c>
      <c r="AT424" s="223" t="str">
        <f>IFERROR(IF(AND(AI423="Impacto",AI424="Impacto"),(AT423-(+AT423*AL424)),IF(AI424="Impacto",(X423-(+X423*AL424)),IF(AI424="Probabilidad",AT423,""))),"")</f>
        <v/>
      </c>
      <c r="AU424" s="226" t="str">
        <f t="shared" si="392"/>
        <v/>
      </c>
      <c r="AV424" s="273"/>
      <c r="AW424" s="275"/>
      <c r="AX424" s="274"/>
      <c r="AY424" s="261"/>
      <c r="AZ424" s="228"/>
      <c r="BA424" s="229"/>
      <c r="BB424" s="216"/>
      <c r="BC424" s="216"/>
      <c r="BD424" s="230"/>
      <c r="BE424" s="230"/>
      <c r="BF424" s="230"/>
      <c r="BG424" s="227"/>
      <c r="BH424" s="276"/>
      <c r="BI424" s="216"/>
      <c r="BJ424" s="216"/>
      <c r="BK424" s="216"/>
      <c r="BL424" s="216"/>
      <c r="BM424" s="216"/>
      <c r="BN424" s="216"/>
      <c r="BO424" s="216"/>
      <c r="BP424" s="216"/>
      <c r="BQ424" s="216"/>
      <c r="BR424" s="216"/>
      <c r="BS424" s="216"/>
      <c r="BT424" s="216"/>
      <c r="BU424" s="216"/>
      <c r="BV424" s="216"/>
      <c r="BW424" s="216"/>
      <c r="BX424" s="216"/>
      <c r="BY424" s="216"/>
      <c r="BZ424" s="216"/>
      <c r="CA424" s="216"/>
      <c r="CB424" s="216"/>
      <c r="CC424" s="216"/>
      <c r="CD424" s="216"/>
      <c r="CE424" s="216"/>
      <c r="CF424" s="216"/>
      <c r="CG424" s="216"/>
      <c r="CH424" s="216"/>
      <c r="CI424" s="216"/>
      <c r="CJ424" s="216"/>
      <c r="CK424" s="216"/>
      <c r="CL424" s="216"/>
    </row>
    <row r="425" spans="1:90" s="231" customFormat="1" ht="14.5" hidden="1" customHeight="1">
      <c r="A425" s="262"/>
      <c r="B425" s="300"/>
      <c r="C425" s="278"/>
      <c r="D425" s="278"/>
      <c r="E425" s="278"/>
      <c r="F425" s="278"/>
      <c r="G425" s="279"/>
      <c r="H425" s="276"/>
      <c r="I425" s="276"/>
      <c r="J425" s="276"/>
      <c r="K425" s="276"/>
      <c r="L425" s="276"/>
      <c r="M425" s="276"/>
      <c r="N425" s="276"/>
      <c r="O425" s="266"/>
      <c r="P425" s="266"/>
      <c r="Q425" s="266"/>
      <c r="R425" s="266"/>
      <c r="S425" s="267"/>
      <c r="T425" s="268"/>
      <c r="U425" s="269"/>
      <c r="V425" s="270"/>
      <c r="W425" s="271"/>
      <c r="X425" s="268"/>
      <c r="Y425" s="272"/>
      <c r="Z425" s="273"/>
      <c r="AA425" s="273"/>
      <c r="AB425" s="274"/>
      <c r="AC425" s="217">
        <v>3</v>
      </c>
      <c r="AD425" s="218"/>
      <c r="AE425" s="219"/>
      <c r="AF425" s="219"/>
      <c r="AG425" s="219"/>
      <c r="AH425" s="219"/>
      <c r="AI425" s="220" t="str">
        <f t="shared" si="388"/>
        <v/>
      </c>
      <c r="AJ425" s="221"/>
      <c r="AK425" s="221"/>
      <c r="AL425" s="222" t="str">
        <f t="shared" si="389"/>
        <v/>
      </c>
      <c r="AM425" s="221"/>
      <c r="AN425" s="221"/>
      <c r="AO425" s="221"/>
      <c r="AP425" s="223" t="str">
        <f>IF(ISBLANK(AA423),(IFERROR(IF(AND(AI424="Probabilidad",AI425="Probabilidad"),(AR424-(+AR424*AL425)),IF(AND(AI424="Impacto",AI425="Probabilidad"),(AR423-(+AR423*AL425)),IF(AI425="Impacto",AR424,""))),""))," ")</f>
        <v/>
      </c>
      <c r="AQ425" s="224" t="str">
        <f>IF(ISBLANK(AA423),(IFERROR(IF(AP425="","",IF(AP425&lt;=0.2,"Muy Baja",IF(AP425&lt;=0.4,"Baja",IF(AP425&lt;=0.6,"Media",IF(AP425&lt;=0.8,"Alta","Muy Alta"))))),""))," ")</f>
        <v/>
      </c>
      <c r="AR425" s="223" t="str">
        <f t="shared" si="390"/>
        <v/>
      </c>
      <c r="AS425" s="225" t="str">
        <f t="shared" si="391"/>
        <v/>
      </c>
      <c r="AT425" s="223" t="str">
        <f>IFERROR(IF(AND(AI424="Impacto",AI425="Impacto"),(AT424-(+AT424*AL425)),IF(AND(AI424="Probabilidad",AI425="Impacto"),(AT423-(+AT423*AL425)),IF(AI425="Probabilidad",AT424,""))),"")</f>
        <v/>
      </c>
      <c r="AU425" s="226" t="str">
        <f t="shared" si="392"/>
        <v/>
      </c>
      <c r="AV425" s="273"/>
      <c r="AW425" s="275"/>
      <c r="AX425" s="274"/>
      <c r="AY425" s="261"/>
      <c r="AZ425" s="228"/>
      <c r="BA425" s="229"/>
      <c r="BB425" s="216"/>
      <c r="BC425" s="216"/>
      <c r="BD425" s="230"/>
      <c r="BE425" s="230"/>
      <c r="BF425" s="230"/>
      <c r="BG425" s="227"/>
      <c r="BH425" s="276"/>
      <c r="BI425" s="216"/>
      <c r="BJ425" s="216"/>
      <c r="BK425" s="216"/>
      <c r="BL425" s="216"/>
      <c r="BM425" s="216"/>
      <c r="BN425" s="216"/>
      <c r="BO425" s="216"/>
      <c r="BP425" s="216"/>
      <c r="BQ425" s="216"/>
      <c r="BR425" s="216"/>
      <c r="BS425" s="216"/>
      <c r="BT425" s="216"/>
      <c r="BU425" s="216"/>
      <c r="BV425" s="216"/>
      <c r="BW425" s="216"/>
      <c r="BX425" s="216"/>
      <c r="BY425" s="216"/>
      <c r="BZ425" s="216"/>
      <c r="CA425" s="216"/>
      <c r="CB425" s="216"/>
      <c r="CC425" s="216"/>
      <c r="CD425" s="216"/>
      <c r="CE425" s="216"/>
      <c r="CF425" s="216"/>
      <c r="CG425" s="216"/>
      <c r="CH425" s="216"/>
      <c r="CI425" s="216"/>
      <c r="CJ425" s="216"/>
      <c r="CK425" s="216"/>
      <c r="CL425" s="216"/>
    </row>
    <row r="426" spans="1:90" s="231" customFormat="1" ht="14.5" hidden="1" customHeight="1">
      <c r="A426" s="262"/>
      <c r="B426" s="300"/>
      <c r="C426" s="278"/>
      <c r="D426" s="278"/>
      <c r="E426" s="278"/>
      <c r="F426" s="278"/>
      <c r="G426" s="279"/>
      <c r="H426" s="276"/>
      <c r="I426" s="276"/>
      <c r="J426" s="276"/>
      <c r="K426" s="276"/>
      <c r="L426" s="276"/>
      <c r="M426" s="276"/>
      <c r="N426" s="276"/>
      <c r="O426" s="266"/>
      <c r="P426" s="266"/>
      <c r="Q426" s="266"/>
      <c r="R426" s="266"/>
      <c r="S426" s="267"/>
      <c r="T426" s="268"/>
      <c r="U426" s="269"/>
      <c r="V426" s="270"/>
      <c r="W426" s="271"/>
      <c r="X426" s="268"/>
      <c r="Y426" s="272"/>
      <c r="Z426" s="273"/>
      <c r="AA426" s="273"/>
      <c r="AB426" s="274"/>
      <c r="AC426" s="217">
        <v>4</v>
      </c>
      <c r="AD426" s="218"/>
      <c r="AE426" s="219"/>
      <c r="AF426" s="219"/>
      <c r="AG426" s="219"/>
      <c r="AH426" s="219"/>
      <c r="AI426" s="220" t="str">
        <f t="shared" si="388"/>
        <v/>
      </c>
      <c r="AJ426" s="221"/>
      <c r="AK426" s="221"/>
      <c r="AL426" s="222" t="str">
        <f t="shared" si="389"/>
        <v/>
      </c>
      <c r="AM426" s="221"/>
      <c r="AN426" s="221"/>
      <c r="AO426" s="221"/>
      <c r="AP426" s="223" t="str">
        <f>IF(ISBLANK(AA423),(IFERROR(IF(AND(AI425="Probabilidad",AI426="Probabilidad"),(AR425-(+AR425*AL426)),IF(AND(AI425="Impacto",AI426="Probabilidad"),(AR424-(+AR424*AL426)),IF(AI426="Impacto",AR425,""))),""))," ")</f>
        <v/>
      </c>
      <c r="AQ426" s="224" t="str">
        <f>IF(ISBLANK(AA423),(IFERROR(IF(AP426="","",IF(AP426&lt;=0.2,"Muy Baja",IF(AP426&lt;=0.4,"Baja",IF(AP426&lt;=0.6,"Media",IF(AP426&lt;=0.8,"Alta","Muy Alta"))))),""))," ")</f>
        <v/>
      </c>
      <c r="AR426" s="223" t="str">
        <f t="shared" si="390"/>
        <v/>
      </c>
      <c r="AS426" s="225" t="str">
        <f t="shared" si="391"/>
        <v/>
      </c>
      <c r="AT426" s="223" t="str">
        <f>IFERROR(IF(AND(AI425="Impacto",AI426="Impacto"),(AT425-(+AT425*AL426)),IF(AND(AI425="Probabilidad",AI426="Impacto"),(AT424-(+AT424*AL426)),IF(AI426="Probabilidad",AT425,""))),"")</f>
        <v/>
      </c>
      <c r="AU426" s="226" t="str">
        <f t="shared" si="392"/>
        <v/>
      </c>
      <c r="AV426" s="273"/>
      <c r="AW426" s="275"/>
      <c r="AX426" s="274"/>
      <c r="AY426" s="261"/>
      <c r="AZ426" s="228"/>
      <c r="BA426" s="229"/>
      <c r="BB426" s="216"/>
      <c r="BC426" s="216"/>
      <c r="BD426" s="230"/>
      <c r="BE426" s="230"/>
      <c r="BF426" s="230"/>
      <c r="BG426" s="227"/>
      <c r="BH426" s="276"/>
      <c r="BI426" s="216"/>
      <c r="BJ426" s="216"/>
      <c r="BK426" s="216"/>
      <c r="BL426" s="216"/>
      <c r="BM426" s="216"/>
      <c r="BN426" s="216"/>
      <c r="BO426" s="216"/>
      <c r="BP426" s="216"/>
      <c r="BQ426" s="216"/>
      <c r="BR426" s="216"/>
      <c r="BS426" s="216"/>
      <c r="BT426" s="216"/>
      <c r="BU426" s="216"/>
      <c r="BV426" s="216"/>
      <c r="BW426" s="216"/>
      <c r="BX426" s="216"/>
      <c r="BY426" s="216"/>
      <c r="BZ426" s="216"/>
      <c r="CA426" s="216"/>
      <c r="CB426" s="216"/>
      <c r="CC426" s="216"/>
      <c r="CD426" s="216"/>
      <c r="CE426" s="216"/>
      <c r="CF426" s="216"/>
      <c r="CG426" s="216"/>
      <c r="CH426" s="216"/>
      <c r="CI426" s="216"/>
      <c r="CJ426" s="216"/>
      <c r="CK426" s="216"/>
      <c r="CL426" s="216"/>
    </row>
    <row r="427" spans="1:90" s="231" customFormat="1" ht="14.5" hidden="1" customHeight="1">
      <c r="A427" s="262"/>
      <c r="B427" s="300"/>
      <c r="C427" s="278"/>
      <c r="D427" s="278"/>
      <c r="E427" s="278"/>
      <c r="F427" s="278"/>
      <c r="G427" s="279"/>
      <c r="H427" s="276"/>
      <c r="I427" s="276"/>
      <c r="J427" s="276"/>
      <c r="K427" s="276"/>
      <c r="L427" s="276"/>
      <c r="M427" s="276"/>
      <c r="N427" s="276"/>
      <c r="O427" s="266"/>
      <c r="P427" s="266"/>
      <c r="Q427" s="266"/>
      <c r="R427" s="266"/>
      <c r="S427" s="267"/>
      <c r="T427" s="268"/>
      <c r="U427" s="269"/>
      <c r="V427" s="270"/>
      <c r="W427" s="271"/>
      <c r="X427" s="268"/>
      <c r="Y427" s="272"/>
      <c r="Z427" s="273"/>
      <c r="AA427" s="273"/>
      <c r="AB427" s="274"/>
      <c r="AC427" s="217">
        <v>5</v>
      </c>
      <c r="AD427" s="218"/>
      <c r="AE427" s="219"/>
      <c r="AF427" s="219"/>
      <c r="AG427" s="219"/>
      <c r="AH427" s="219"/>
      <c r="AI427" s="220" t="str">
        <f t="shared" si="388"/>
        <v/>
      </c>
      <c r="AJ427" s="221"/>
      <c r="AK427" s="221"/>
      <c r="AL427" s="222" t="str">
        <f t="shared" si="389"/>
        <v/>
      </c>
      <c r="AM427" s="221"/>
      <c r="AN427" s="221"/>
      <c r="AO427" s="221"/>
      <c r="AP427" s="223" t="str">
        <f>IF(ISBLANK(AA423),(IFERROR(IF(AND(AI426="Probabilidad",AI427="Probabilidad"),(AR426-(+AR426*AL427)),IF(AND(AI426="Impacto",AI427="Probabilidad"),(AR425-(+AR425*AL427)),IF(AI427="Impacto",AR426,""))),""))," ")</f>
        <v/>
      </c>
      <c r="AQ427" s="224" t="str">
        <f>IF(ISBLANK(AA423),(IFERROR(IF(AP427="","",IF(AP427&lt;=0.2,"Muy Baja",IF(AP427&lt;=0.4,"Baja",IF(AP427&lt;=0.6,"Media",IF(AP427&lt;=0.8,"Alta","Muy Alta"))))),""))," ")</f>
        <v/>
      </c>
      <c r="AR427" s="223" t="str">
        <f t="shared" si="390"/>
        <v/>
      </c>
      <c r="AS427" s="225" t="str">
        <f t="shared" si="391"/>
        <v/>
      </c>
      <c r="AT427" s="223" t="str">
        <f>IFERROR(IF(AND(AI426="Impacto",AI427="Impacto"),(AT426-(+AT426*AL427)),IF(AND(AI426="Probabilidad",AI427="Impacto"),(AT425-(+AT425*AL427)),IF(AI427="Probabilidad",AT426,""))),"")</f>
        <v/>
      </c>
      <c r="AU427" s="226" t="str">
        <f t="shared" si="392"/>
        <v/>
      </c>
      <c r="AV427" s="273"/>
      <c r="AW427" s="275"/>
      <c r="AX427" s="274"/>
      <c r="AY427" s="261"/>
      <c r="AZ427" s="228"/>
      <c r="BA427" s="229"/>
      <c r="BB427" s="216"/>
      <c r="BC427" s="216"/>
      <c r="BD427" s="230"/>
      <c r="BE427" s="230"/>
      <c r="BF427" s="230"/>
      <c r="BG427" s="227"/>
      <c r="BH427" s="276"/>
      <c r="BI427" s="216"/>
      <c r="BJ427" s="216"/>
      <c r="BK427" s="216"/>
      <c r="BL427" s="216"/>
      <c r="BM427" s="216"/>
      <c r="BN427" s="216"/>
      <c r="BO427" s="216"/>
      <c r="BP427" s="216"/>
      <c r="BQ427" s="216"/>
      <c r="BR427" s="216"/>
      <c r="BS427" s="216"/>
      <c r="BT427" s="216"/>
      <c r="BU427" s="216"/>
      <c r="BV427" s="216"/>
      <c r="BW427" s="216"/>
      <c r="BX427" s="216"/>
      <c r="BY427" s="216"/>
      <c r="BZ427" s="216"/>
      <c r="CA427" s="216"/>
      <c r="CB427" s="216"/>
      <c r="CC427" s="216"/>
      <c r="CD427" s="216"/>
      <c r="CE427" s="216"/>
      <c r="CF427" s="216"/>
      <c r="CG427" s="216"/>
      <c r="CH427" s="216"/>
      <c r="CI427" s="216"/>
      <c r="CJ427" s="216"/>
      <c r="CK427" s="216"/>
      <c r="CL427" s="216"/>
    </row>
    <row r="428" spans="1:90" s="231" customFormat="1" ht="14.5" hidden="1" customHeight="1">
      <c r="A428" s="262"/>
      <c r="B428" s="300"/>
      <c r="C428" s="278"/>
      <c r="D428" s="278"/>
      <c r="E428" s="278"/>
      <c r="F428" s="278"/>
      <c r="G428" s="279"/>
      <c r="H428" s="276"/>
      <c r="I428" s="276"/>
      <c r="J428" s="276"/>
      <c r="K428" s="276"/>
      <c r="L428" s="276"/>
      <c r="M428" s="276"/>
      <c r="N428" s="276"/>
      <c r="O428" s="266"/>
      <c r="P428" s="266"/>
      <c r="Q428" s="266"/>
      <c r="R428" s="266"/>
      <c r="S428" s="267"/>
      <c r="T428" s="268"/>
      <c r="U428" s="269"/>
      <c r="V428" s="270"/>
      <c r="W428" s="271"/>
      <c r="X428" s="268"/>
      <c r="Y428" s="272"/>
      <c r="Z428" s="273"/>
      <c r="AA428" s="273"/>
      <c r="AB428" s="274"/>
      <c r="AC428" s="217">
        <v>6</v>
      </c>
      <c r="AD428" s="218"/>
      <c r="AE428" s="219"/>
      <c r="AF428" s="219"/>
      <c r="AG428" s="219"/>
      <c r="AH428" s="219"/>
      <c r="AI428" s="220" t="str">
        <f t="shared" si="388"/>
        <v/>
      </c>
      <c r="AJ428" s="221"/>
      <c r="AK428" s="221"/>
      <c r="AL428" s="222" t="str">
        <f t="shared" si="389"/>
        <v/>
      </c>
      <c r="AM428" s="221"/>
      <c r="AN428" s="221"/>
      <c r="AO428" s="221"/>
      <c r="AP428" s="223" t="str">
        <f>IF(ISBLANK(AA423),(IFERROR(IF(AND(AI426="Probabilidad",AI428="Probabilidad"),(AR426-(+AR426*AL428)),IF(AND(AI426="Impacto",AI428="Probabilidad"),(AR425-(+AR425*AL428)),IF(AI428="Impacto",AR426,""))),""))," ")</f>
        <v/>
      </c>
      <c r="AQ428" s="224" t="str">
        <f>IF(ISBLANK(AA423),(IFERROR(IF(AP428="","",IF(AP428&lt;=0.2,"Muy Baja",IF(AP428&lt;=0.4,"Baja",IF(AP428&lt;=0.6,"Media",IF(AP428&lt;=0.8,"Alta","Muy Alta"))))),"")), " ")</f>
        <v/>
      </c>
      <c r="AR428" s="223" t="str">
        <f t="shared" si="390"/>
        <v/>
      </c>
      <c r="AS428" s="225" t="str">
        <f t="shared" si="391"/>
        <v/>
      </c>
      <c r="AT428" s="223" t="str">
        <f>IFERROR(IF(AND(AI427="Impacto",AI428="Impacto"),(AT426-(+AT427*AL428)),IF(AND(AI426="Probabilidad",AI428="Impacto"),(AT425-(+AT425*AL428)),IF(AI428="Probabilidad",AT426,""))),"")</f>
        <v/>
      </c>
      <c r="AU428" s="226" t="str">
        <f t="shared" si="392"/>
        <v/>
      </c>
      <c r="AV428" s="273"/>
      <c r="AW428" s="275"/>
      <c r="AX428" s="274"/>
      <c r="AY428" s="261"/>
      <c r="AZ428" s="228"/>
      <c r="BA428" s="229"/>
      <c r="BB428" s="216"/>
      <c r="BC428" s="216"/>
      <c r="BD428" s="230"/>
      <c r="BE428" s="230"/>
      <c r="BF428" s="230"/>
      <c r="BG428" s="227"/>
      <c r="BH428" s="276"/>
      <c r="BI428" s="216"/>
      <c r="BJ428" s="216"/>
      <c r="BK428" s="216"/>
      <c r="BL428" s="216"/>
      <c r="BM428" s="216"/>
      <c r="BN428" s="216"/>
      <c r="BO428" s="216"/>
      <c r="BP428" s="216"/>
      <c r="BQ428" s="216"/>
      <c r="BR428" s="216"/>
      <c r="BS428" s="216"/>
      <c r="BT428" s="216"/>
      <c r="BU428" s="216"/>
      <c r="BV428" s="216"/>
      <c r="BW428" s="216"/>
      <c r="BX428" s="216"/>
      <c r="BY428" s="216"/>
      <c r="BZ428" s="216"/>
      <c r="CA428" s="216"/>
      <c r="CB428" s="216"/>
      <c r="CC428" s="216"/>
      <c r="CD428" s="216"/>
      <c r="CE428" s="216"/>
      <c r="CF428" s="216"/>
      <c r="CG428" s="216"/>
      <c r="CH428" s="216"/>
      <c r="CI428" s="216"/>
      <c r="CJ428" s="216"/>
      <c r="CK428" s="216"/>
      <c r="CL428" s="216"/>
    </row>
    <row r="429" spans="1:90" s="231" customFormat="1" ht="108" hidden="1" customHeight="1">
      <c r="A429" s="262">
        <v>71</v>
      </c>
      <c r="B429" s="300" t="s">
        <v>1082</v>
      </c>
      <c r="C429" s="278" t="s">
        <v>1083</v>
      </c>
      <c r="D429" s="278"/>
      <c r="E429" s="278"/>
      <c r="F429" s="278" t="s">
        <v>1489</v>
      </c>
      <c r="G429" s="279" t="str">
        <f t="shared" si="350"/>
        <v>Posibilidad de afectación Reputacional por Falta de comunicación y coordinación entre los funcionarios debido a la debilidad en la unificación de criterios en torno a los diferentes temas consultados por las áreas misionales y administrativas.</v>
      </c>
      <c r="H429" s="276" t="s">
        <v>224</v>
      </c>
      <c r="I429" s="276" t="s">
        <v>1445</v>
      </c>
      <c r="J429" s="276" t="s">
        <v>1446</v>
      </c>
      <c r="K429" s="276" t="str">
        <f t="shared" ref="K429" si="406">CONCATENATE("Posibilidad de afectación"," ",H429," por ",I429," ",J429)</f>
        <v>Posibilidad de afectación Reputacional por Falta de comunicación y coordinación entre los funcionarios debido a la debilidad en la unificación de criterios en torno a los diferentes temas consultados por las áreas misionales y administrativas.</v>
      </c>
      <c r="L429" s="276" t="s">
        <v>101</v>
      </c>
      <c r="M429" s="276" t="s">
        <v>809</v>
      </c>
      <c r="N429" s="276">
        <v>25</v>
      </c>
      <c r="O429" s="266"/>
      <c r="P429" s="266"/>
      <c r="Q429" s="266"/>
      <c r="R429" s="266"/>
      <c r="S429" s="267" t="str">
        <f t="shared" ref="S429" si="407">IF(ISBLANK(Z429),(IF(N429&lt;=0,"",IF(N429&lt;=2,"Muy Baja",IF(N429&lt;=24,"Baja",IF(N429&lt;=500,"Media",IF(N429&lt;=5000,"Alta","Muy Alta"))))))," ")</f>
        <v>Media</v>
      </c>
      <c r="T429" s="268">
        <f t="shared" ref="T429" si="408">IF(ISBLANK(Z429),(IF(S429="","",IF(S429="Muy Baja",20%,IF(S429="Baja",40%,IF(S429="Media",60%,IF(S429="Alta",80%,IF(S429="Muy Alta",100%,0)))))))," ")</f>
        <v>0.6</v>
      </c>
      <c r="U429" s="269" t="s">
        <v>925</v>
      </c>
      <c r="V429" s="270" t="str">
        <f>IF(U429&gt;0,IF(NOT(ISERROR(MATCH(U429,'Listados Datos'!$N$3:$N$4,0))),'Listados Datos'!$N$6&amp;"Por favor no seleccionar este criterios de impacto (Afectación Económica o presupuestal y/o Pérdida Reputacional)",'Listados Datos'!$N$7),"")</f>
        <v>✔</v>
      </c>
      <c r="W429" s="271" t="str">
        <f>IF(OR(U429='Listados Datos'!$R$3,U429='Listados Datos'!$S$3),"Leve",IF(OR(U429='Listados Datos'!$R$4,U429='Listados Datos'!$S$4),"Menor",IF(OR(U429='Listados Datos'!$R$5,U429='Listados Datos'!$S$5),"Moderado",IF(OR(U429='Listados Datos'!$R$6,U429='Listados Datos'!$S$6),"Mayor",IF(OR(U429='Listados Datos'!$R$7,U429='Listados Datos'!$S$7),"Catastrófico","")))))</f>
        <v>Mayor</v>
      </c>
      <c r="X429" s="268">
        <f>IF(W429="","",IF(W429="Leve",20%,IF(W429="Menor",40%,IF(W429="Moderado",60%,IF(W429="Mayor",80%,IF(W429="Catastrófico",100%,0))))))</f>
        <v>0.8</v>
      </c>
      <c r="Y429" s="272" t="str">
        <f>IF(OR(AND(S429="Muy Baja",W429="Leve"),AND(S429="Muy Baja",W429="Menor"),AND(S429="Baja",W429="Leve")),"Bajo",IF(OR(AND(S429="Muy baja",W429="Moderado"),AND(S429="Baja",W429="Menor"),AND(S429="Baja",W429="Moderado"),AND(S429="Media",W429="Leve"),AND(S429="Media",W429="Menor"),AND(S429="Media",W429="Moderado"),AND(S429="Alta",W429="Leve"),AND(S429="Alta",W429="Menor")),"Moderado",IF(OR(AND(S429="Muy Baja",W429="Mayor"),AND(S429="Baja",W429="Mayor"),AND(S429="Media",W429="Mayor"),AND(S429="Alta",W429="Moderado"),AND(S429="Alta",W429="Mayor"),AND(S429="Muy Alta",W429="Leve"),AND(S429="Muy Alta",W429="Menor"),AND(S429="Muy Alta",W429="Moderado"),AND(S429="Muy Alta",W429="Mayor")),"Alto",IF(OR(AND(S429="Muy Baja",W429="Catastrófico"),AND(S429="Baja",W429="Catastrófico"),AND(S429="Media",W429="Catastrófico"),AND(S429="Alta",W429="Catastrófico"),AND(S429="Muy Alta",W429="Catastrófico")),"Extremo",""))))</f>
        <v>Alto</v>
      </c>
      <c r="Z429" s="273"/>
      <c r="AA429" s="273"/>
      <c r="AB429" s="274" t="str">
        <f t="shared" ref="AB429" si="409">IF(AND(Z429="Rara Vez",AA429="Insignificante"),("BAJA"),IF(AND(Z429="Rara Vez",AA429="Menor"),("BAJA"),IF(AND(Z429="Rara Vez",AA429="Moderado"),("MODERADA"),IF(AND(Z429="Rara Vez",AA429="Mayor"),("ALTA"),IF(AND(Z429="Improbable",AA429="Insignificante"),("BAJA"),IF(AND(Z429="Improbable",AA429="Menor"),("BAJA"),IF(AND(Z429="Improbable",AA429="Moderado"),("MODERADA"),IF(AND(Z429="Improbable",AA429="Mayor"),("ALTA"),IF(AND(Z429="Posible",AA429="Insignificante"),("BAJA"),IF(AND(Z429="Posible",AA429="Menor"),("MODERADA"),IF(AND(Z429="Posible",AA429="Moderado"),("ALTA"),IF(AND(Z429="Posible",AA429="Mayor"),("EXTREMA"),IF(AND(Z429="Probable",AA429="Insignificante"),("MODERADA"),IF(AND(Z429="Probable",AA429="Menor"),("ALTA"),IF(AND(Z429="Probable",AA429="Moderado"),("ALTA"),IF(AND(Z429="Probable",AA429="Mayor"),("EXTREMA"),IF(AND(Z429="Casi Seguro",AA429="Insignificante"),("ALTA"),IF(AND(Z429="Casi Seguro",AA429="Menor"),("ALTA"),IF(AND(Z429="Casi Seguro",AA429="Moderado"),("EXTREMA"),IF(AND(Z429="Casi Seguro",AA429="Mayor"),("EXTREMA"),IF(AA429="Catastrófico","EXTREMA","VALORAR")))))))))))))))))))))</f>
        <v>VALORAR</v>
      </c>
      <c r="AC429" s="217">
        <v>1</v>
      </c>
      <c r="AD429" s="218"/>
      <c r="AE429" s="219" t="s">
        <v>1450</v>
      </c>
      <c r="AF429" s="219" t="s">
        <v>1178</v>
      </c>
      <c r="AG429" s="219" t="s">
        <v>940</v>
      </c>
      <c r="AH429" s="219"/>
      <c r="AI429" s="220" t="str">
        <f t="shared" si="388"/>
        <v>Probabilidad</v>
      </c>
      <c r="AJ429" s="221" t="s">
        <v>292</v>
      </c>
      <c r="AK429" s="221" t="s">
        <v>297</v>
      </c>
      <c r="AL429" s="222" t="str">
        <f t="shared" si="389"/>
        <v>40%</v>
      </c>
      <c r="AM429" s="221" t="s">
        <v>301</v>
      </c>
      <c r="AN429" s="221" t="s">
        <v>305</v>
      </c>
      <c r="AO429" s="221" t="s">
        <v>308</v>
      </c>
      <c r="AP429" s="223">
        <f>IF(ISBLANK(AA429),(IFERROR(IF(AI429="Probabilidad",(T429-(+T429*AL429)),IF(AI429="Impacto",T429,"")),""))," ")</f>
        <v>0.36</v>
      </c>
      <c r="AQ429" s="224" t="str">
        <f>IF(ISBLANK(AA429), (IFERROR(IF(AP429="","",IF(AP429&lt;=0.2,"Muy Baja",IF(AP429&lt;=0.4,"Baja",IF(AP429&lt;=0.6,"Media",IF(AP429&lt;=0.8,"Alta","Muy Alta"))))),""))," ")</f>
        <v>Baja</v>
      </c>
      <c r="AR429" s="223">
        <f t="shared" si="390"/>
        <v>0.36</v>
      </c>
      <c r="AS429" s="225" t="str">
        <f t="shared" si="391"/>
        <v>Mayor</v>
      </c>
      <c r="AT429" s="223">
        <f>IFERROR(IF(AI429="Impacto",(X429-(+X429*AL429)),IF(AI429="Probabilidad",X429,"")),"")</f>
        <v>0.8</v>
      </c>
      <c r="AU429" s="226" t="str">
        <f t="shared" si="392"/>
        <v>Alto</v>
      </c>
      <c r="AV429" s="273"/>
      <c r="AW429" s="275" t="str">
        <f>IF(ISBLANK(AA429), " ", AA429)</f>
        <v xml:space="preserve"> </v>
      </c>
      <c r="AX429" s="274" t="str">
        <f t="shared" ref="AX429" si="410">IF(AND(AV429="Rara Vez",AW429="Insignificante"),("BAJA"),IF(AND(AV429="Rara Vez",AW429="Menor"),("BAJA"),IF(AND(AV429="Rara Vez",AW429="Moderado"),("MODERADA"),IF(AND(AV429="Rara Vez",AW429="Mayor"),("ALTA"),IF(AND(AV429="Improbable",AW429="Insignificante"),("BAJA"),IF(AND(AV429="Improbable",AW429="Menor"),("BAJA"),IF(AND(AV429="Improbable",AW429="Moderado"),("MODERADA"),IF(AND(AV429="Improbable",AW429="Mayor"),("ALTA"),IF(AND(AV429="Posible",AW429="Insignificante"),("BAJA"),IF(AND(AV429="Posible",AW429="Menor"),("MODERADA"),IF(AND(AV429="Posible",AW429="Moderado"),("ALTA"),IF(AND(AV429="Posible",AW429="Mayor"),("EXTREMA"),IF(AND(AV429="Probable",AW429="Insignificante"),("MODERADA"),IF(AND(AV429="Probable",AW429="Menor"),("ALTA"),IF(AND(AV429="Probable",AW429="Moderado"),("ALTA"),IF(AND(AV429="Probable",AW429="Mayor"),("EXTREMA"),IF(AND(AV429="Casi Seguro",AW429="Insignificante"),("ALTA"),IF(AND(AV429="Casi Seguro",AW429="Menor"),("ALTA"),IF(AND(AV429="Casi Seguro",AW429="Moderado"),("EXTREMA"),IF(AND(AV429="Casi Seguro",AW429="Mayor"),("EXTREMA"),IF(AW429="Catastrófico","EXTREMA","VALORAR")))))))))))))))))))))</f>
        <v>VALORAR</v>
      </c>
      <c r="AY429" s="261" t="s">
        <v>314</v>
      </c>
      <c r="AZ429" s="228"/>
      <c r="BA429" s="229"/>
      <c r="BB429" s="216"/>
      <c r="BC429" s="216"/>
      <c r="BD429" s="230"/>
      <c r="BE429" s="230"/>
      <c r="BF429" s="230"/>
      <c r="BG429" s="227"/>
      <c r="BH429" s="276"/>
      <c r="BI429" s="216"/>
      <c r="BJ429" s="216"/>
      <c r="BK429" s="216"/>
      <c r="BL429" s="216"/>
      <c r="BM429" s="216"/>
      <c r="BN429" s="216"/>
      <c r="BO429" s="216"/>
      <c r="BP429" s="216"/>
      <c r="BQ429" s="216"/>
      <c r="BR429" s="216"/>
      <c r="BS429" s="216"/>
      <c r="BT429" s="216"/>
      <c r="BU429" s="216"/>
      <c r="BV429" s="216"/>
      <c r="BW429" s="216"/>
      <c r="BX429" s="216"/>
      <c r="BY429" s="216"/>
      <c r="BZ429" s="216"/>
      <c r="CA429" s="216"/>
      <c r="CB429" s="216"/>
      <c r="CC429" s="216"/>
      <c r="CD429" s="216"/>
      <c r="CE429" s="216"/>
      <c r="CF429" s="216"/>
      <c r="CG429" s="216"/>
      <c r="CH429" s="216"/>
      <c r="CI429" s="216"/>
      <c r="CJ429" s="216"/>
      <c r="CK429" s="216"/>
      <c r="CL429" s="216"/>
    </row>
    <row r="430" spans="1:90" s="231" customFormat="1" ht="14.5" hidden="1" customHeight="1">
      <c r="A430" s="262"/>
      <c r="B430" s="300"/>
      <c r="C430" s="278"/>
      <c r="D430" s="278"/>
      <c r="E430" s="278"/>
      <c r="F430" s="278"/>
      <c r="G430" s="279"/>
      <c r="H430" s="276"/>
      <c r="I430" s="276"/>
      <c r="J430" s="276"/>
      <c r="K430" s="276"/>
      <c r="L430" s="276"/>
      <c r="M430" s="276"/>
      <c r="N430" s="276"/>
      <c r="O430" s="266"/>
      <c r="P430" s="266"/>
      <c r="Q430" s="266"/>
      <c r="R430" s="266"/>
      <c r="S430" s="267"/>
      <c r="T430" s="268"/>
      <c r="U430" s="269"/>
      <c r="V430" s="270"/>
      <c r="W430" s="271"/>
      <c r="X430" s="268"/>
      <c r="Y430" s="272"/>
      <c r="Z430" s="273"/>
      <c r="AA430" s="273"/>
      <c r="AB430" s="274"/>
      <c r="AC430" s="217">
        <v>2</v>
      </c>
      <c r="AD430" s="218"/>
      <c r="AE430" s="219"/>
      <c r="AF430" s="219"/>
      <c r="AG430" s="219"/>
      <c r="AH430" s="219"/>
      <c r="AI430" s="220" t="str">
        <f t="shared" si="388"/>
        <v/>
      </c>
      <c r="AJ430" s="221"/>
      <c r="AK430" s="221"/>
      <c r="AL430" s="222" t="str">
        <f t="shared" si="389"/>
        <v/>
      </c>
      <c r="AM430" s="221"/>
      <c r="AN430" s="221"/>
      <c r="AO430" s="221"/>
      <c r="AP430" s="223" t="str">
        <f>IF(ISBLANK(AA429),(IFERROR(IF(AND(AI429="Probabilidad",AI430="Probabilidad"),(AR429-(+AR429*AL430)),IF(AI430="Probabilidad",(T429-(+T429*AL430)),IF(AI430="Impacto",AR429,""))),""))," ")</f>
        <v/>
      </c>
      <c r="AQ430" s="224" t="str">
        <f>IF(ISBLANK(AA429),(IFERROR(IF(AP430="","",IF(AP430&lt;=0.2,"Muy Baja",IF(AP430&lt;=0.4,"Baja",IF(AP430&lt;=0.6,"Media",IF(AP430&lt;=0.8,"Alta","Muy Alta"))))),""))," ")</f>
        <v/>
      </c>
      <c r="AR430" s="223" t="str">
        <f t="shared" si="390"/>
        <v/>
      </c>
      <c r="AS430" s="225" t="str">
        <f t="shared" si="391"/>
        <v/>
      </c>
      <c r="AT430" s="223" t="str">
        <f>IFERROR(IF(AND(AI429="Impacto",AI430="Impacto"),(AT429-(+AT429*AL430)),IF(AI430="Impacto",(X429-(+X429*AL430)),IF(AI430="Probabilidad",AT429,""))),"")</f>
        <v/>
      </c>
      <c r="AU430" s="226" t="str">
        <f t="shared" si="392"/>
        <v/>
      </c>
      <c r="AV430" s="273"/>
      <c r="AW430" s="275"/>
      <c r="AX430" s="274"/>
      <c r="AY430" s="261"/>
      <c r="AZ430" s="228"/>
      <c r="BA430" s="229"/>
      <c r="BB430" s="216"/>
      <c r="BC430" s="216"/>
      <c r="BD430" s="230"/>
      <c r="BE430" s="230"/>
      <c r="BF430" s="230"/>
      <c r="BG430" s="227"/>
      <c r="BH430" s="276"/>
      <c r="BI430" s="216"/>
      <c r="BJ430" s="216"/>
      <c r="BK430" s="216"/>
      <c r="BL430" s="216"/>
      <c r="BM430" s="216"/>
      <c r="BN430" s="216"/>
      <c r="BO430" s="216"/>
      <c r="BP430" s="216"/>
      <c r="BQ430" s="216"/>
      <c r="BR430" s="216"/>
      <c r="BS430" s="216"/>
      <c r="BT430" s="216"/>
      <c r="BU430" s="216"/>
      <c r="BV430" s="216"/>
      <c r="BW430" s="216"/>
      <c r="BX430" s="216"/>
      <c r="BY430" s="216"/>
      <c r="BZ430" s="216"/>
      <c r="CA430" s="216"/>
      <c r="CB430" s="216"/>
      <c r="CC430" s="216"/>
      <c r="CD430" s="216"/>
      <c r="CE430" s="216"/>
      <c r="CF430" s="216"/>
      <c r="CG430" s="216"/>
      <c r="CH430" s="216"/>
      <c r="CI430" s="216"/>
      <c r="CJ430" s="216"/>
      <c r="CK430" s="216"/>
      <c r="CL430" s="216"/>
    </row>
    <row r="431" spans="1:90" s="231" customFormat="1" ht="14.5" hidden="1" customHeight="1">
      <c r="A431" s="262"/>
      <c r="B431" s="300"/>
      <c r="C431" s="278"/>
      <c r="D431" s="278"/>
      <c r="E431" s="278"/>
      <c r="F431" s="278"/>
      <c r="G431" s="279"/>
      <c r="H431" s="276"/>
      <c r="I431" s="276"/>
      <c r="J431" s="276"/>
      <c r="K431" s="276"/>
      <c r="L431" s="276"/>
      <c r="M431" s="276"/>
      <c r="N431" s="276"/>
      <c r="O431" s="266"/>
      <c r="P431" s="266"/>
      <c r="Q431" s="266"/>
      <c r="R431" s="266"/>
      <c r="S431" s="267"/>
      <c r="T431" s="268"/>
      <c r="U431" s="269"/>
      <c r="V431" s="270"/>
      <c r="W431" s="271"/>
      <c r="X431" s="268"/>
      <c r="Y431" s="272"/>
      <c r="Z431" s="273"/>
      <c r="AA431" s="273"/>
      <c r="AB431" s="274"/>
      <c r="AC431" s="217">
        <v>3</v>
      </c>
      <c r="AD431" s="218"/>
      <c r="AE431" s="219"/>
      <c r="AF431" s="219"/>
      <c r="AG431" s="219"/>
      <c r="AH431" s="219"/>
      <c r="AI431" s="220" t="str">
        <f t="shared" si="388"/>
        <v/>
      </c>
      <c r="AJ431" s="221"/>
      <c r="AK431" s="221"/>
      <c r="AL431" s="222" t="str">
        <f t="shared" si="389"/>
        <v/>
      </c>
      <c r="AM431" s="221"/>
      <c r="AN431" s="221"/>
      <c r="AO431" s="221"/>
      <c r="AP431" s="223" t="str">
        <f>IF(ISBLANK(AA429),(IFERROR(IF(AND(AI430="Probabilidad",AI431="Probabilidad"),(AR430-(+AR430*AL431)),IF(AND(AI430="Impacto",AI431="Probabilidad"),(AR429-(+AR429*AL431)),IF(AI431="Impacto",AR430,""))),""))," ")</f>
        <v/>
      </c>
      <c r="AQ431" s="224" t="str">
        <f>IF(ISBLANK(AA429),(IFERROR(IF(AP431="","",IF(AP431&lt;=0.2,"Muy Baja",IF(AP431&lt;=0.4,"Baja",IF(AP431&lt;=0.6,"Media",IF(AP431&lt;=0.8,"Alta","Muy Alta"))))),""))," ")</f>
        <v/>
      </c>
      <c r="AR431" s="223" t="str">
        <f t="shared" si="390"/>
        <v/>
      </c>
      <c r="AS431" s="225" t="str">
        <f t="shared" si="391"/>
        <v/>
      </c>
      <c r="AT431" s="223" t="str">
        <f>IFERROR(IF(AND(AI430="Impacto",AI431="Impacto"),(AT430-(+AT430*AL431)),IF(AND(AI430="Probabilidad",AI431="Impacto"),(AT429-(+AT429*AL431)),IF(AI431="Probabilidad",AT430,""))),"")</f>
        <v/>
      </c>
      <c r="AU431" s="226" t="str">
        <f t="shared" si="392"/>
        <v/>
      </c>
      <c r="AV431" s="273"/>
      <c r="AW431" s="275"/>
      <c r="AX431" s="274"/>
      <c r="AY431" s="261"/>
      <c r="AZ431" s="228"/>
      <c r="BA431" s="229"/>
      <c r="BB431" s="216"/>
      <c r="BC431" s="216"/>
      <c r="BD431" s="230"/>
      <c r="BE431" s="230"/>
      <c r="BF431" s="230"/>
      <c r="BG431" s="227"/>
      <c r="BH431" s="276"/>
      <c r="BI431" s="216"/>
      <c r="BJ431" s="216"/>
      <c r="BK431" s="216"/>
      <c r="BL431" s="216"/>
      <c r="BM431" s="216"/>
      <c r="BN431" s="216"/>
      <c r="BO431" s="216"/>
      <c r="BP431" s="216"/>
      <c r="BQ431" s="216"/>
      <c r="BR431" s="216"/>
      <c r="BS431" s="216"/>
      <c r="BT431" s="216"/>
      <c r="BU431" s="216"/>
      <c r="BV431" s="216"/>
      <c r="BW431" s="216"/>
      <c r="BX431" s="216"/>
      <c r="BY431" s="216"/>
      <c r="BZ431" s="216"/>
      <c r="CA431" s="216"/>
      <c r="CB431" s="216"/>
      <c r="CC431" s="216"/>
      <c r="CD431" s="216"/>
      <c r="CE431" s="216"/>
      <c r="CF431" s="216"/>
      <c r="CG431" s="216"/>
      <c r="CH431" s="216"/>
      <c r="CI431" s="216"/>
      <c r="CJ431" s="216"/>
      <c r="CK431" s="216"/>
      <c r="CL431" s="216"/>
    </row>
    <row r="432" spans="1:90" s="231" customFormat="1" ht="14.5" hidden="1" customHeight="1">
      <c r="A432" s="262"/>
      <c r="B432" s="300"/>
      <c r="C432" s="278"/>
      <c r="D432" s="278"/>
      <c r="E432" s="278"/>
      <c r="F432" s="278"/>
      <c r="G432" s="279"/>
      <c r="H432" s="276"/>
      <c r="I432" s="276"/>
      <c r="J432" s="276"/>
      <c r="K432" s="276"/>
      <c r="L432" s="276"/>
      <c r="M432" s="276"/>
      <c r="N432" s="276"/>
      <c r="O432" s="266"/>
      <c r="P432" s="266"/>
      <c r="Q432" s="266"/>
      <c r="R432" s="266"/>
      <c r="S432" s="267"/>
      <c r="T432" s="268"/>
      <c r="U432" s="269"/>
      <c r="V432" s="270"/>
      <c r="W432" s="271"/>
      <c r="X432" s="268"/>
      <c r="Y432" s="272"/>
      <c r="Z432" s="273"/>
      <c r="AA432" s="273"/>
      <c r="AB432" s="274"/>
      <c r="AC432" s="217">
        <v>4</v>
      </c>
      <c r="AD432" s="218"/>
      <c r="AE432" s="219"/>
      <c r="AF432" s="219"/>
      <c r="AG432" s="219"/>
      <c r="AH432" s="219"/>
      <c r="AI432" s="220" t="str">
        <f t="shared" si="388"/>
        <v/>
      </c>
      <c r="AJ432" s="221"/>
      <c r="AK432" s="221"/>
      <c r="AL432" s="222" t="str">
        <f t="shared" si="389"/>
        <v/>
      </c>
      <c r="AM432" s="221"/>
      <c r="AN432" s="221"/>
      <c r="AO432" s="221"/>
      <c r="AP432" s="223" t="str">
        <f>IF(ISBLANK(AA429),(IFERROR(IF(AND(AI431="Probabilidad",AI432="Probabilidad"),(AR431-(+AR431*AL432)),IF(AND(AI431="Impacto",AI432="Probabilidad"),(AR430-(+AR430*AL432)),IF(AI432="Impacto",AR431,""))),""))," ")</f>
        <v/>
      </c>
      <c r="AQ432" s="224" t="str">
        <f>IF(ISBLANK(AA429),(IFERROR(IF(AP432="","",IF(AP432&lt;=0.2,"Muy Baja",IF(AP432&lt;=0.4,"Baja",IF(AP432&lt;=0.6,"Media",IF(AP432&lt;=0.8,"Alta","Muy Alta"))))),""))," ")</f>
        <v/>
      </c>
      <c r="AR432" s="223" t="str">
        <f t="shared" si="390"/>
        <v/>
      </c>
      <c r="AS432" s="225" t="str">
        <f t="shared" si="391"/>
        <v/>
      </c>
      <c r="AT432" s="223" t="str">
        <f>IFERROR(IF(AND(AI431="Impacto",AI432="Impacto"),(AT431-(+AT431*AL432)),IF(AND(AI431="Probabilidad",AI432="Impacto"),(AT430-(+AT430*AL432)),IF(AI432="Probabilidad",AT431,""))),"")</f>
        <v/>
      </c>
      <c r="AU432" s="226" t="str">
        <f t="shared" si="392"/>
        <v/>
      </c>
      <c r="AV432" s="273"/>
      <c r="AW432" s="275"/>
      <c r="AX432" s="274"/>
      <c r="AY432" s="261"/>
      <c r="AZ432" s="228"/>
      <c r="BA432" s="229"/>
      <c r="BB432" s="216"/>
      <c r="BC432" s="216"/>
      <c r="BD432" s="230"/>
      <c r="BE432" s="230"/>
      <c r="BF432" s="230"/>
      <c r="BG432" s="227"/>
      <c r="BH432" s="276"/>
      <c r="BI432" s="216"/>
      <c r="BJ432" s="216"/>
      <c r="BK432" s="216"/>
      <c r="BL432" s="216"/>
      <c r="BM432" s="216"/>
      <c r="BN432" s="216"/>
      <c r="BO432" s="216"/>
      <c r="BP432" s="216"/>
      <c r="BQ432" s="216"/>
      <c r="BR432" s="216"/>
      <c r="BS432" s="216"/>
      <c r="BT432" s="216"/>
      <c r="BU432" s="216"/>
      <c r="BV432" s="216"/>
      <c r="BW432" s="216"/>
      <c r="BX432" s="216"/>
      <c r="BY432" s="216"/>
      <c r="BZ432" s="216"/>
      <c r="CA432" s="216"/>
      <c r="CB432" s="216"/>
      <c r="CC432" s="216"/>
      <c r="CD432" s="216"/>
      <c r="CE432" s="216"/>
      <c r="CF432" s="216"/>
      <c r="CG432" s="216"/>
      <c r="CH432" s="216"/>
      <c r="CI432" s="216"/>
      <c r="CJ432" s="216"/>
      <c r="CK432" s="216"/>
      <c r="CL432" s="216"/>
    </row>
    <row r="433" spans="1:90" s="231" customFormat="1" ht="14.5" hidden="1" customHeight="1">
      <c r="A433" s="262"/>
      <c r="B433" s="300"/>
      <c r="C433" s="278"/>
      <c r="D433" s="278"/>
      <c r="E433" s="278"/>
      <c r="F433" s="278"/>
      <c r="G433" s="279"/>
      <c r="H433" s="276"/>
      <c r="I433" s="276"/>
      <c r="J433" s="276"/>
      <c r="K433" s="276"/>
      <c r="L433" s="276"/>
      <c r="M433" s="276"/>
      <c r="N433" s="276"/>
      <c r="O433" s="266"/>
      <c r="P433" s="266"/>
      <c r="Q433" s="266"/>
      <c r="R433" s="266"/>
      <c r="S433" s="267"/>
      <c r="T433" s="268"/>
      <c r="U433" s="269"/>
      <c r="V433" s="270"/>
      <c r="W433" s="271"/>
      <c r="X433" s="268"/>
      <c r="Y433" s="272"/>
      <c r="Z433" s="273"/>
      <c r="AA433" s="273"/>
      <c r="AB433" s="274"/>
      <c r="AC433" s="217">
        <v>5</v>
      </c>
      <c r="AD433" s="218"/>
      <c r="AE433" s="219"/>
      <c r="AF433" s="219"/>
      <c r="AG433" s="219"/>
      <c r="AH433" s="219"/>
      <c r="AI433" s="220" t="str">
        <f t="shared" si="388"/>
        <v/>
      </c>
      <c r="AJ433" s="221"/>
      <c r="AK433" s="221"/>
      <c r="AL433" s="222" t="str">
        <f t="shared" si="389"/>
        <v/>
      </c>
      <c r="AM433" s="221"/>
      <c r="AN433" s="221"/>
      <c r="AO433" s="221"/>
      <c r="AP433" s="223" t="str">
        <f>IF(ISBLANK(AA429),(IFERROR(IF(AND(AI432="Probabilidad",AI433="Probabilidad"),(AR432-(+AR432*AL433)),IF(AND(AI432="Impacto",AI433="Probabilidad"),(AR431-(+AR431*AL433)),IF(AI433="Impacto",AR432,""))),""))," ")</f>
        <v/>
      </c>
      <c r="AQ433" s="224" t="str">
        <f>IF(ISBLANK(AA429),(IFERROR(IF(AP433="","",IF(AP433&lt;=0.2,"Muy Baja",IF(AP433&lt;=0.4,"Baja",IF(AP433&lt;=0.6,"Media",IF(AP433&lt;=0.8,"Alta","Muy Alta"))))),""))," ")</f>
        <v/>
      </c>
      <c r="AR433" s="223" t="str">
        <f t="shared" si="390"/>
        <v/>
      </c>
      <c r="AS433" s="225" t="str">
        <f t="shared" si="391"/>
        <v/>
      </c>
      <c r="AT433" s="223" t="str">
        <f>IFERROR(IF(AND(AI432="Impacto",AI433="Impacto"),(AT432-(+AT432*AL433)),IF(AND(AI432="Probabilidad",AI433="Impacto"),(AT431-(+AT431*AL433)),IF(AI433="Probabilidad",AT432,""))),"")</f>
        <v/>
      </c>
      <c r="AU433" s="226" t="str">
        <f t="shared" si="392"/>
        <v/>
      </c>
      <c r="AV433" s="273"/>
      <c r="AW433" s="275"/>
      <c r="AX433" s="274"/>
      <c r="AY433" s="261"/>
      <c r="AZ433" s="228"/>
      <c r="BA433" s="229"/>
      <c r="BB433" s="216"/>
      <c r="BC433" s="216"/>
      <c r="BD433" s="230"/>
      <c r="BE433" s="230"/>
      <c r="BF433" s="230"/>
      <c r="BG433" s="227"/>
      <c r="BH433" s="276"/>
      <c r="BI433" s="216"/>
      <c r="BJ433" s="216"/>
      <c r="BK433" s="216"/>
      <c r="BL433" s="216"/>
      <c r="BM433" s="216"/>
      <c r="BN433" s="216"/>
      <c r="BO433" s="216"/>
      <c r="BP433" s="216"/>
      <c r="BQ433" s="216"/>
      <c r="BR433" s="216"/>
      <c r="BS433" s="216"/>
      <c r="BT433" s="216"/>
      <c r="BU433" s="216"/>
      <c r="BV433" s="216"/>
      <c r="BW433" s="216"/>
      <c r="BX433" s="216"/>
      <c r="BY433" s="216"/>
      <c r="BZ433" s="216"/>
      <c r="CA433" s="216"/>
      <c r="CB433" s="216"/>
      <c r="CC433" s="216"/>
      <c r="CD433" s="216"/>
      <c r="CE433" s="216"/>
      <c r="CF433" s="216"/>
      <c r="CG433" s="216"/>
      <c r="CH433" s="216"/>
      <c r="CI433" s="216"/>
      <c r="CJ433" s="216"/>
      <c r="CK433" s="216"/>
      <c r="CL433" s="216"/>
    </row>
    <row r="434" spans="1:90" s="231" customFormat="1" ht="14.5" hidden="1" customHeight="1">
      <c r="A434" s="262"/>
      <c r="B434" s="300"/>
      <c r="C434" s="278"/>
      <c r="D434" s="278"/>
      <c r="E434" s="278"/>
      <c r="F434" s="278"/>
      <c r="G434" s="279"/>
      <c r="H434" s="276"/>
      <c r="I434" s="276"/>
      <c r="J434" s="276"/>
      <c r="K434" s="276"/>
      <c r="L434" s="276"/>
      <c r="M434" s="276"/>
      <c r="N434" s="276"/>
      <c r="O434" s="266"/>
      <c r="P434" s="266"/>
      <c r="Q434" s="266"/>
      <c r="R434" s="266"/>
      <c r="S434" s="267"/>
      <c r="T434" s="268"/>
      <c r="U434" s="269"/>
      <c r="V434" s="270"/>
      <c r="W434" s="271"/>
      <c r="X434" s="268"/>
      <c r="Y434" s="272"/>
      <c r="Z434" s="273"/>
      <c r="AA434" s="273"/>
      <c r="AB434" s="274"/>
      <c r="AC434" s="217">
        <v>6</v>
      </c>
      <c r="AD434" s="218"/>
      <c r="AE434" s="219"/>
      <c r="AF434" s="219"/>
      <c r="AG434" s="219"/>
      <c r="AH434" s="219"/>
      <c r="AI434" s="220" t="str">
        <f t="shared" si="388"/>
        <v/>
      </c>
      <c r="AJ434" s="221"/>
      <c r="AK434" s="221"/>
      <c r="AL434" s="222" t="str">
        <f t="shared" si="389"/>
        <v/>
      </c>
      <c r="AM434" s="221"/>
      <c r="AN434" s="221"/>
      <c r="AO434" s="221"/>
      <c r="AP434" s="223" t="str">
        <f>IF(ISBLANK(AA429),(IFERROR(IF(AND(AI432="Probabilidad",AI434="Probabilidad"),(AR432-(+AR432*AL434)),IF(AND(AI432="Impacto",AI434="Probabilidad"),(AR431-(+AR431*AL434)),IF(AI434="Impacto",AR432,""))),""))," ")</f>
        <v/>
      </c>
      <c r="AQ434" s="224" t="str">
        <f>IF(ISBLANK(AA429),(IFERROR(IF(AP434="","",IF(AP434&lt;=0.2,"Muy Baja",IF(AP434&lt;=0.4,"Baja",IF(AP434&lt;=0.6,"Media",IF(AP434&lt;=0.8,"Alta","Muy Alta"))))),"")), " ")</f>
        <v/>
      </c>
      <c r="AR434" s="223" t="str">
        <f t="shared" si="390"/>
        <v/>
      </c>
      <c r="AS434" s="225" t="str">
        <f t="shared" si="391"/>
        <v/>
      </c>
      <c r="AT434" s="223" t="str">
        <f>IFERROR(IF(AND(AI433="Impacto",AI434="Impacto"),(AT432-(+AT433*AL434)),IF(AND(AI432="Probabilidad",AI434="Impacto"),(AT431-(+AT431*AL434)),IF(AI434="Probabilidad",AT432,""))),"")</f>
        <v/>
      </c>
      <c r="AU434" s="226" t="str">
        <f t="shared" si="392"/>
        <v/>
      </c>
      <c r="AV434" s="273"/>
      <c r="AW434" s="275"/>
      <c r="AX434" s="274"/>
      <c r="AY434" s="261"/>
      <c r="AZ434" s="228"/>
      <c r="BA434" s="229"/>
      <c r="BB434" s="216"/>
      <c r="BC434" s="216"/>
      <c r="BD434" s="230"/>
      <c r="BE434" s="230"/>
      <c r="BF434" s="230"/>
      <c r="BG434" s="227"/>
      <c r="BH434" s="276"/>
      <c r="BI434" s="216"/>
      <c r="BJ434" s="216"/>
      <c r="BK434" s="216"/>
      <c r="BL434" s="216"/>
      <c r="BM434" s="216"/>
      <c r="BN434" s="216"/>
      <c r="BO434" s="216"/>
      <c r="BP434" s="216"/>
      <c r="BQ434" s="216"/>
      <c r="BR434" s="216"/>
      <c r="BS434" s="216"/>
      <c r="BT434" s="216"/>
      <c r="BU434" s="216"/>
      <c r="BV434" s="216"/>
      <c r="BW434" s="216"/>
      <c r="BX434" s="216"/>
      <c r="BY434" s="216"/>
      <c r="BZ434" s="216"/>
      <c r="CA434" s="216"/>
      <c r="CB434" s="216"/>
      <c r="CC434" s="216"/>
      <c r="CD434" s="216"/>
      <c r="CE434" s="216"/>
      <c r="CF434" s="216"/>
      <c r="CG434" s="216"/>
      <c r="CH434" s="216"/>
      <c r="CI434" s="216"/>
      <c r="CJ434" s="216"/>
      <c r="CK434" s="216"/>
      <c r="CL434" s="216"/>
    </row>
    <row r="435" spans="1:90" s="231" customFormat="1" ht="108" hidden="1" customHeight="1">
      <c r="A435" s="262">
        <v>72</v>
      </c>
      <c r="B435" s="300" t="s">
        <v>1082</v>
      </c>
      <c r="C435" s="278" t="s">
        <v>1083</v>
      </c>
      <c r="D435" s="278"/>
      <c r="E435" s="278"/>
      <c r="F435" s="278" t="s">
        <v>1489</v>
      </c>
      <c r="G435" s="279" t="str">
        <f t="shared" ref="G435:G477" si="411">+K435</f>
        <v>Posibilidad de afectación Reputacional por Falta de seguimiento a los procesos por parte del funcionario encargado. debido a las actuaciones procesales presentadas por fuera de los términos legales.</v>
      </c>
      <c r="H435" s="276" t="s">
        <v>224</v>
      </c>
      <c r="I435" s="276" t="s">
        <v>1447</v>
      </c>
      <c r="J435" s="276" t="s">
        <v>1448</v>
      </c>
      <c r="K435" s="276" t="str">
        <f t="shared" ref="K435" si="412">CONCATENATE("Posibilidad de afectación"," ",H435," por ",I435," ",J435)</f>
        <v>Posibilidad de afectación Reputacional por Falta de seguimiento a los procesos por parte del funcionario encargado. debido a las actuaciones procesales presentadas por fuera de los términos legales.</v>
      </c>
      <c r="L435" s="276" t="s">
        <v>101</v>
      </c>
      <c r="M435" s="276" t="s">
        <v>809</v>
      </c>
      <c r="N435" s="276">
        <v>10</v>
      </c>
      <c r="O435" s="266"/>
      <c r="P435" s="266"/>
      <c r="Q435" s="266"/>
      <c r="R435" s="266"/>
      <c r="S435" s="267" t="str">
        <f t="shared" ref="S435" si="413">IF(ISBLANK(Z435),(IF(N435&lt;=0,"",IF(N435&lt;=2,"Muy Baja",IF(N435&lt;=24,"Baja",IF(N435&lt;=500,"Media",IF(N435&lt;=5000,"Alta","Muy Alta"))))))," ")</f>
        <v>Baja</v>
      </c>
      <c r="T435" s="268">
        <f t="shared" ref="T435" si="414">IF(ISBLANK(Z435),(IF(S435="","",IF(S435="Muy Baja",20%,IF(S435="Baja",40%,IF(S435="Media",60%,IF(S435="Alta",80%,IF(S435="Muy Alta",100%,0)))))))," ")</f>
        <v>0.4</v>
      </c>
      <c r="U435" s="269" t="s">
        <v>925</v>
      </c>
      <c r="V435" s="270" t="str">
        <f>IF(U435&gt;0,IF(NOT(ISERROR(MATCH(U435,'Listados Datos'!$N$3:$N$4,0))),'Listados Datos'!$N$6&amp;"Por favor no seleccionar este criterios de impacto (Afectación Económica o presupuestal y/o Pérdida Reputacional)",'Listados Datos'!$N$7),"")</f>
        <v>✔</v>
      </c>
      <c r="W435" s="271" t="str">
        <f>IF(OR(U435='Listados Datos'!$R$3,U435='Listados Datos'!$S$3),"Leve",IF(OR(U435='Listados Datos'!$R$4,U435='Listados Datos'!$S$4),"Menor",IF(OR(U435='Listados Datos'!$R$5,U435='Listados Datos'!$S$5),"Moderado",IF(OR(U435='Listados Datos'!$R$6,U435='Listados Datos'!$S$6),"Mayor",IF(OR(U435='Listados Datos'!$R$7,U435='Listados Datos'!$S$7),"Catastrófico","")))))</f>
        <v>Mayor</v>
      </c>
      <c r="X435" s="268">
        <f>IF(W435="","",IF(W435="Leve",20%,IF(W435="Menor",40%,IF(W435="Moderado",60%,IF(W435="Mayor",80%,IF(W435="Catastrófico",100%,0))))))</f>
        <v>0.8</v>
      </c>
      <c r="Y435" s="272" t="str">
        <f>IF(OR(AND(S435="Muy Baja",W435="Leve"),AND(S435="Muy Baja",W435="Menor"),AND(S435="Baja",W435="Leve")),"Bajo",IF(OR(AND(S435="Muy baja",W435="Moderado"),AND(S435="Baja",W435="Menor"),AND(S435="Baja",W435="Moderado"),AND(S435="Media",W435="Leve"),AND(S435="Media",W435="Menor"),AND(S435="Media",W435="Moderado"),AND(S435="Alta",W435="Leve"),AND(S435="Alta",W435="Menor")),"Moderado",IF(OR(AND(S435="Muy Baja",W435="Mayor"),AND(S435="Baja",W435="Mayor"),AND(S435="Media",W435="Mayor"),AND(S435="Alta",W435="Moderado"),AND(S435="Alta",W435="Mayor"),AND(S435="Muy Alta",W435="Leve"),AND(S435="Muy Alta",W435="Menor"),AND(S435="Muy Alta",W435="Moderado"),AND(S435="Muy Alta",W435="Mayor")),"Alto",IF(OR(AND(S435="Muy Baja",W435="Catastrófico"),AND(S435="Baja",W435="Catastrófico"),AND(S435="Media",W435="Catastrófico"),AND(S435="Alta",W435="Catastrófico"),AND(S435="Muy Alta",W435="Catastrófico")),"Extremo",""))))</f>
        <v>Alto</v>
      </c>
      <c r="Z435" s="273"/>
      <c r="AA435" s="273"/>
      <c r="AB435" s="274" t="str">
        <f t="shared" ref="AB435" si="415">IF(AND(Z435="Rara Vez",AA435="Insignificante"),("BAJA"),IF(AND(Z435="Rara Vez",AA435="Menor"),("BAJA"),IF(AND(Z435="Rara Vez",AA435="Moderado"),("MODERADA"),IF(AND(Z435="Rara Vez",AA435="Mayor"),("ALTA"),IF(AND(Z435="Improbable",AA435="Insignificante"),("BAJA"),IF(AND(Z435="Improbable",AA435="Menor"),("BAJA"),IF(AND(Z435="Improbable",AA435="Moderado"),("MODERADA"),IF(AND(Z435="Improbable",AA435="Mayor"),("ALTA"),IF(AND(Z435="Posible",AA435="Insignificante"),("BAJA"),IF(AND(Z435="Posible",AA435="Menor"),("MODERADA"),IF(AND(Z435="Posible",AA435="Moderado"),("ALTA"),IF(AND(Z435="Posible",AA435="Mayor"),("EXTREMA"),IF(AND(Z435="Probable",AA435="Insignificante"),("MODERADA"),IF(AND(Z435="Probable",AA435="Menor"),("ALTA"),IF(AND(Z435="Probable",AA435="Moderado"),("ALTA"),IF(AND(Z435="Probable",AA435="Mayor"),("EXTREMA"),IF(AND(Z435="Casi Seguro",AA435="Insignificante"),("ALTA"),IF(AND(Z435="Casi Seguro",AA435="Menor"),("ALTA"),IF(AND(Z435="Casi Seguro",AA435="Moderado"),("EXTREMA"),IF(AND(Z435="Casi Seguro",AA435="Mayor"),("EXTREMA"),IF(AA435="Catastrófico","EXTREMA","VALORAR")))))))))))))))))))))</f>
        <v>VALORAR</v>
      </c>
      <c r="AC435" s="217">
        <v>1</v>
      </c>
      <c r="AD435" s="218"/>
      <c r="AE435" s="219" t="s">
        <v>1451</v>
      </c>
      <c r="AF435" s="219" t="s">
        <v>1179</v>
      </c>
      <c r="AG435" s="219" t="s">
        <v>939</v>
      </c>
      <c r="AH435" s="219"/>
      <c r="AI435" s="220" t="str">
        <f t="shared" si="388"/>
        <v>Probabilidad</v>
      </c>
      <c r="AJ435" s="221" t="s">
        <v>292</v>
      </c>
      <c r="AK435" s="221" t="s">
        <v>297</v>
      </c>
      <c r="AL435" s="222" t="str">
        <f t="shared" si="389"/>
        <v>40%</v>
      </c>
      <c r="AM435" s="221" t="s">
        <v>301</v>
      </c>
      <c r="AN435" s="221" t="s">
        <v>305</v>
      </c>
      <c r="AO435" s="221" t="s">
        <v>308</v>
      </c>
      <c r="AP435" s="223">
        <f>IF(ISBLANK(AA435),(IFERROR(IF(AI435="Probabilidad",(T435-(+T435*AL435)),IF(AI435="Impacto",T435,"")),""))," ")</f>
        <v>0.24</v>
      </c>
      <c r="AQ435" s="224" t="str">
        <f>IF(ISBLANK(AA435), (IFERROR(IF(AP435="","",IF(AP435&lt;=0.2,"Muy Baja",IF(AP435&lt;=0.4,"Baja",IF(AP435&lt;=0.6,"Media",IF(AP435&lt;=0.8,"Alta","Muy Alta"))))),""))," ")</f>
        <v>Baja</v>
      </c>
      <c r="AR435" s="223">
        <f t="shared" si="390"/>
        <v>0.24</v>
      </c>
      <c r="AS435" s="225" t="str">
        <f t="shared" si="391"/>
        <v>Mayor</v>
      </c>
      <c r="AT435" s="223">
        <f>IFERROR(IF(AI435="Impacto",(X435-(+X435*AL435)),IF(AI435="Probabilidad",X435,"")),"")</f>
        <v>0.8</v>
      </c>
      <c r="AU435" s="226" t="str">
        <f t="shared" si="392"/>
        <v>Alto</v>
      </c>
      <c r="AV435" s="273"/>
      <c r="AW435" s="275" t="str">
        <f>IF(ISBLANK(AA435), " ", AA435)</f>
        <v xml:space="preserve"> </v>
      </c>
      <c r="AX435" s="274" t="str">
        <f t="shared" ref="AX435" si="416">IF(AND(AV435="Rara Vez",AW435="Insignificante"),("BAJA"),IF(AND(AV435="Rara Vez",AW435="Menor"),("BAJA"),IF(AND(AV435="Rara Vez",AW435="Moderado"),("MODERADA"),IF(AND(AV435="Rara Vez",AW435="Mayor"),("ALTA"),IF(AND(AV435="Improbable",AW435="Insignificante"),("BAJA"),IF(AND(AV435="Improbable",AW435="Menor"),("BAJA"),IF(AND(AV435="Improbable",AW435="Moderado"),("MODERADA"),IF(AND(AV435="Improbable",AW435="Mayor"),("ALTA"),IF(AND(AV435="Posible",AW435="Insignificante"),("BAJA"),IF(AND(AV435="Posible",AW435="Menor"),("MODERADA"),IF(AND(AV435="Posible",AW435="Moderado"),("ALTA"),IF(AND(AV435="Posible",AW435="Mayor"),("EXTREMA"),IF(AND(AV435="Probable",AW435="Insignificante"),("MODERADA"),IF(AND(AV435="Probable",AW435="Menor"),("ALTA"),IF(AND(AV435="Probable",AW435="Moderado"),("ALTA"),IF(AND(AV435="Probable",AW435="Mayor"),("EXTREMA"),IF(AND(AV435="Casi Seguro",AW435="Insignificante"),("ALTA"),IF(AND(AV435="Casi Seguro",AW435="Menor"),("ALTA"),IF(AND(AV435="Casi Seguro",AW435="Moderado"),("EXTREMA"),IF(AND(AV435="Casi Seguro",AW435="Mayor"),("EXTREMA"),IF(AW435="Catastrófico","EXTREMA","VALORAR")))))))))))))))))))))</f>
        <v>VALORAR</v>
      </c>
      <c r="AY435" s="261" t="s">
        <v>314</v>
      </c>
      <c r="AZ435" s="228"/>
      <c r="BA435" s="229"/>
      <c r="BB435" s="216"/>
      <c r="BC435" s="216"/>
      <c r="BD435" s="230"/>
      <c r="BE435" s="230"/>
      <c r="BF435" s="230"/>
      <c r="BG435" s="227"/>
      <c r="BH435" s="276"/>
      <c r="BI435" s="216"/>
      <c r="BJ435" s="216"/>
      <c r="BK435" s="216"/>
      <c r="BL435" s="216"/>
      <c r="BM435" s="216"/>
      <c r="BN435" s="216"/>
      <c r="BO435" s="216"/>
      <c r="BP435" s="216"/>
      <c r="BQ435" s="216"/>
      <c r="BR435" s="216"/>
      <c r="BS435" s="216"/>
      <c r="BT435" s="216"/>
      <c r="BU435" s="216"/>
      <c r="BV435" s="216"/>
      <c r="BW435" s="216"/>
      <c r="BX435" s="216"/>
      <c r="BY435" s="216"/>
      <c r="BZ435" s="216"/>
      <c r="CA435" s="216"/>
      <c r="CB435" s="216"/>
      <c r="CC435" s="216"/>
      <c r="CD435" s="216"/>
      <c r="CE435" s="216"/>
      <c r="CF435" s="216"/>
      <c r="CG435" s="216"/>
      <c r="CH435" s="216"/>
      <c r="CI435" s="216"/>
      <c r="CJ435" s="216"/>
      <c r="CK435" s="216"/>
      <c r="CL435" s="216"/>
    </row>
    <row r="436" spans="1:90" s="231" customFormat="1" ht="14.5" hidden="1" customHeight="1">
      <c r="A436" s="262"/>
      <c r="B436" s="300"/>
      <c r="C436" s="278"/>
      <c r="D436" s="278"/>
      <c r="E436" s="278"/>
      <c r="F436" s="278"/>
      <c r="G436" s="279"/>
      <c r="H436" s="276"/>
      <c r="I436" s="276"/>
      <c r="J436" s="276"/>
      <c r="K436" s="276"/>
      <c r="L436" s="276"/>
      <c r="M436" s="276"/>
      <c r="N436" s="276"/>
      <c r="O436" s="266"/>
      <c r="P436" s="266"/>
      <c r="Q436" s="266"/>
      <c r="R436" s="266"/>
      <c r="S436" s="267"/>
      <c r="T436" s="268"/>
      <c r="U436" s="269"/>
      <c r="V436" s="270"/>
      <c r="W436" s="271"/>
      <c r="X436" s="268"/>
      <c r="Y436" s="272"/>
      <c r="Z436" s="273"/>
      <c r="AA436" s="273"/>
      <c r="AB436" s="274"/>
      <c r="AC436" s="217">
        <v>2</v>
      </c>
      <c r="AD436" s="218"/>
      <c r="AE436" s="219"/>
      <c r="AF436" s="219"/>
      <c r="AG436" s="219"/>
      <c r="AH436" s="219"/>
      <c r="AI436" s="220" t="str">
        <f t="shared" si="388"/>
        <v/>
      </c>
      <c r="AJ436" s="221"/>
      <c r="AK436" s="221"/>
      <c r="AL436" s="222" t="str">
        <f t="shared" si="389"/>
        <v/>
      </c>
      <c r="AM436" s="221"/>
      <c r="AN436" s="221"/>
      <c r="AO436" s="221"/>
      <c r="AP436" s="223" t="str">
        <f>IF(ISBLANK(AA435),(IFERROR(IF(AND(AI435="Probabilidad",AI436="Probabilidad"),(AR435-(+AR435*AL436)),IF(AI436="Probabilidad",(T435-(+T435*AL436)),IF(AI436="Impacto",AR435,""))),""))," ")</f>
        <v/>
      </c>
      <c r="AQ436" s="224" t="str">
        <f>IF(ISBLANK(AA435),(IFERROR(IF(AP436="","",IF(AP436&lt;=0.2,"Muy Baja",IF(AP436&lt;=0.4,"Baja",IF(AP436&lt;=0.6,"Media",IF(AP436&lt;=0.8,"Alta","Muy Alta"))))),""))," ")</f>
        <v/>
      </c>
      <c r="AR436" s="223" t="str">
        <f t="shared" si="390"/>
        <v/>
      </c>
      <c r="AS436" s="225" t="str">
        <f t="shared" si="391"/>
        <v/>
      </c>
      <c r="AT436" s="223" t="str">
        <f>IFERROR(IF(AND(AI435="Impacto",AI436="Impacto"),(AT435-(+AT435*AL436)),IF(AI436="Impacto",(X435-(+X435*AL436)),IF(AI436="Probabilidad",AT435,""))),"")</f>
        <v/>
      </c>
      <c r="AU436" s="226" t="str">
        <f t="shared" si="392"/>
        <v/>
      </c>
      <c r="AV436" s="273"/>
      <c r="AW436" s="275"/>
      <c r="AX436" s="274"/>
      <c r="AY436" s="261"/>
      <c r="AZ436" s="228"/>
      <c r="BA436" s="229"/>
      <c r="BB436" s="216"/>
      <c r="BC436" s="216"/>
      <c r="BD436" s="230"/>
      <c r="BE436" s="230"/>
      <c r="BF436" s="230"/>
      <c r="BG436" s="227"/>
      <c r="BH436" s="276"/>
      <c r="BI436" s="216"/>
      <c r="BJ436" s="216"/>
      <c r="BK436" s="216"/>
      <c r="BL436" s="216"/>
      <c r="BM436" s="216"/>
      <c r="BN436" s="216"/>
      <c r="BO436" s="216"/>
      <c r="BP436" s="216"/>
      <c r="BQ436" s="216"/>
      <c r="BR436" s="216"/>
      <c r="BS436" s="216"/>
      <c r="BT436" s="216"/>
      <c r="BU436" s="216"/>
      <c r="BV436" s="216"/>
      <c r="BW436" s="216"/>
      <c r="BX436" s="216"/>
      <c r="BY436" s="216"/>
      <c r="BZ436" s="216"/>
      <c r="CA436" s="216"/>
      <c r="CB436" s="216"/>
      <c r="CC436" s="216"/>
      <c r="CD436" s="216"/>
      <c r="CE436" s="216"/>
      <c r="CF436" s="216"/>
      <c r="CG436" s="216"/>
      <c r="CH436" s="216"/>
      <c r="CI436" s="216"/>
      <c r="CJ436" s="216"/>
      <c r="CK436" s="216"/>
      <c r="CL436" s="216"/>
    </row>
    <row r="437" spans="1:90" s="231" customFormat="1" ht="14.5" hidden="1" customHeight="1">
      <c r="A437" s="262"/>
      <c r="B437" s="300"/>
      <c r="C437" s="278"/>
      <c r="D437" s="278"/>
      <c r="E437" s="278"/>
      <c r="F437" s="278"/>
      <c r="G437" s="279"/>
      <c r="H437" s="276"/>
      <c r="I437" s="276"/>
      <c r="J437" s="276"/>
      <c r="K437" s="276"/>
      <c r="L437" s="276"/>
      <c r="M437" s="276"/>
      <c r="N437" s="276"/>
      <c r="O437" s="266"/>
      <c r="P437" s="266"/>
      <c r="Q437" s="266"/>
      <c r="R437" s="266"/>
      <c r="S437" s="267"/>
      <c r="T437" s="268"/>
      <c r="U437" s="269"/>
      <c r="V437" s="270"/>
      <c r="W437" s="271"/>
      <c r="X437" s="268"/>
      <c r="Y437" s="272"/>
      <c r="Z437" s="273"/>
      <c r="AA437" s="273"/>
      <c r="AB437" s="274"/>
      <c r="AC437" s="217">
        <v>3</v>
      </c>
      <c r="AD437" s="218"/>
      <c r="AE437" s="219"/>
      <c r="AF437" s="219"/>
      <c r="AG437" s="219"/>
      <c r="AH437" s="219"/>
      <c r="AI437" s="220" t="str">
        <f t="shared" si="388"/>
        <v/>
      </c>
      <c r="AJ437" s="221"/>
      <c r="AK437" s="221"/>
      <c r="AL437" s="222" t="str">
        <f t="shared" si="389"/>
        <v/>
      </c>
      <c r="AM437" s="221"/>
      <c r="AN437" s="221"/>
      <c r="AO437" s="221"/>
      <c r="AP437" s="223" t="str">
        <f>IF(ISBLANK(AA435),(IFERROR(IF(AND(AI436="Probabilidad",AI437="Probabilidad"),(AR436-(+AR436*AL437)),IF(AND(AI436="Impacto",AI437="Probabilidad"),(AR435-(+AR435*AL437)),IF(AI437="Impacto",AR436,""))),""))," ")</f>
        <v/>
      </c>
      <c r="AQ437" s="224" t="str">
        <f>IF(ISBLANK(AA435),(IFERROR(IF(AP437="","",IF(AP437&lt;=0.2,"Muy Baja",IF(AP437&lt;=0.4,"Baja",IF(AP437&lt;=0.6,"Media",IF(AP437&lt;=0.8,"Alta","Muy Alta"))))),""))," ")</f>
        <v/>
      </c>
      <c r="AR437" s="223" t="str">
        <f t="shared" si="390"/>
        <v/>
      </c>
      <c r="AS437" s="225" t="str">
        <f t="shared" si="391"/>
        <v/>
      </c>
      <c r="AT437" s="223" t="str">
        <f>IFERROR(IF(AND(AI436="Impacto",AI437="Impacto"),(AT436-(+AT436*AL437)),IF(AND(AI436="Probabilidad",AI437="Impacto"),(AT435-(+AT435*AL437)),IF(AI437="Probabilidad",AT436,""))),"")</f>
        <v/>
      </c>
      <c r="AU437" s="226" t="str">
        <f t="shared" si="392"/>
        <v/>
      </c>
      <c r="AV437" s="273"/>
      <c r="AW437" s="275"/>
      <c r="AX437" s="274"/>
      <c r="AY437" s="261"/>
      <c r="AZ437" s="228"/>
      <c r="BA437" s="229"/>
      <c r="BB437" s="216"/>
      <c r="BC437" s="216"/>
      <c r="BD437" s="230"/>
      <c r="BE437" s="230"/>
      <c r="BF437" s="230"/>
      <c r="BG437" s="227"/>
      <c r="BH437" s="276"/>
      <c r="BI437" s="216"/>
      <c r="BJ437" s="216"/>
      <c r="BK437" s="216"/>
      <c r="BL437" s="216"/>
      <c r="BM437" s="216"/>
      <c r="BN437" s="216"/>
      <c r="BO437" s="216"/>
      <c r="BP437" s="216"/>
      <c r="BQ437" s="216"/>
      <c r="BR437" s="216"/>
      <c r="BS437" s="216"/>
      <c r="BT437" s="216"/>
      <c r="BU437" s="216"/>
      <c r="BV437" s="216"/>
      <c r="BW437" s="216"/>
      <c r="BX437" s="216"/>
      <c r="BY437" s="216"/>
      <c r="BZ437" s="216"/>
      <c r="CA437" s="216"/>
      <c r="CB437" s="216"/>
      <c r="CC437" s="216"/>
      <c r="CD437" s="216"/>
      <c r="CE437" s="216"/>
      <c r="CF437" s="216"/>
      <c r="CG437" s="216"/>
      <c r="CH437" s="216"/>
      <c r="CI437" s="216"/>
      <c r="CJ437" s="216"/>
      <c r="CK437" s="216"/>
      <c r="CL437" s="216"/>
    </row>
    <row r="438" spans="1:90" s="231" customFormat="1" ht="14.5" hidden="1" customHeight="1">
      <c r="A438" s="262"/>
      <c r="B438" s="300"/>
      <c r="C438" s="278"/>
      <c r="D438" s="278"/>
      <c r="E438" s="278"/>
      <c r="F438" s="278"/>
      <c r="G438" s="279"/>
      <c r="H438" s="276"/>
      <c r="I438" s="276"/>
      <c r="J438" s="276"/>
      <c r="K438" s="276"/>
      <c r="L438" s="276"/>
      <c r="M438" s="276"/>
      <c r="N438" s="276"/>
      <c r="O438" s="266"/>
      <c r="P438" s="266"/>
      <c r="Q438" s="266"/>
      <c r="R438" s="266"/>
      <c r="S438" s="267"/>
      <c r="T438" s="268"/>
      <c r="U438" s="269"/>
      <c r="V438" s="270"/>
      <c r="W438" s="271"/>
      <c r="X438" s="268"/>
      <c r="Y438" s="272"/>
      <c r="Z438" s="273"/>
      <c r="AA438" s="273"/>
      <c r="AB438" s="274"/>
      <c r="AC438" s="217">
        <v>4</v>
      </c>
      <c r="AD438" s="218"/>
      <c r="AE438" s="219"/>
      <c r="AF438" s="219"/>
      <c r="AG438" s="219"/>
      <c r="AH438" s="219"/>
      <c r="AI438" s="220" t="str">
        <f t="shared" si="388"/>
        <v/>
      </c>
      <c r="AJ438" s="221"/>
      <c r="AK438" s="221"/>
      <c r="AL438" s="222" t="str">
        <f t="shared" si="389"/>
        <v/>
      </c>
      <c r="AM438" s="221"/>
      <c r="AN438" s="221"/>
      <c r="AO438" s="221"/>
      <c r="AP438" s="223" t="str">
        <f>IF(ISBLANK(AA435),(IFERROR(IF(AND(AI437="Probabilidad",AI438="Probabilidad"),(AR437-(+AR437*AL438)),IF(AND(AI437="Impacto",AI438="Probabilidad"),(AR436-(+AR436*AL438)),IF(AI438="Impacto",AR437,""))),""))," ")</f>
        <v/>
      </c>
      <c r="AQ438" s="224" t="str">
        <f>IF(ISBLANK(AA435),(IFERROR(IF(AP438="","",IF(AP438&lt;=0.2,"Muy Baja",IF(AP438&lt;=0.4,"Baja",IF(AP438&lt;=0.6,"Media",IF(AP438&lt;=0.8,"Alta","Muy Alta"))))),""))," ")</f>
        <v/>
      </c>
      <c r="AR438" s="223" t="str">
        <f t="shared" si="390"/>
        <v/>
      </c>
      <c r="AS438" s="225" t="str">
        <f t="shared" si="391"/>
        <v/>
      </c>
      <c r="AT438" s="223" t="str">
        <f>IFERROR(IF(AND(AI437="Impacto",AI438="Impacto"),(AT437-(+AT437*AL438)),IF(AND(AI437="Probabilidad",AI438="Impacto"),(AT436-(+AT436*AL438)),IF(AI438="Probabilidad",AT437,""))),"")</f>
        <v/>
      </c>
      <c r="AU438" s="226" t="str">
        <f t="shared" si="392"/>
        <v/>
      </c>
      <c r="AV438" s="273"/>
      <c r="AW438" s="275"/>
      <c r="AX438" s="274"/>
      <c r="AY438" s="261"/>
      <c r="AZ438" s="228"/>
      <c r="BA438" s="229"/>
      <c r="BB438" s="216"/>
      <c r="BC438" s="216"/>
      <c r="BD438" s="230"/>
      <c r="BE438" s="230"/>
      <c r="BF438" s="230"/>
      <c r="BG438" s="227"/>
      <c r="BH438" s="276"/>
      <c r="BI438" s="216"/>
      <c r="BJ438" s="216"/>
      <c r="BK438" s="216"/>
      <c r="BL438" s="216"/>
      <c r="BM438" s="216"/>
      <c r="BN438" s="216"/>
      <c r="BO438" s="216"/>
      <c r="BP438" s="216"/>
      <c r="BQ438" s="216"/>
      <c r="BR438" s="216"/>
      <c r="BS438" s="216"/>
      <c r="BT438" s="216"/>
      <c r="BU438" s="216"/>
      <c r="BV438" s="216"/>
      <c r="BW438" s="216"/>
      <c r="BX438" s="216"/>
      <c r="BY438" s="216"/>
      <c r="BZ438" s="216"/>
      <c r="CA438" s="216"/>
      <c r="CB438" s="216"/>
      <c r="CC438" s="216"/>
      <c r="CD438" s="216"/>
      <c r="CE438" s="216"/>
      <c r="CF438" s="216"/>
      <c r="CG438" s="216"/>
      <c r="CH438" s="216"/>
      <c r="CI438" s="216"/>
      <c r="CJ438" s="216"/>
      <c r="CK438" s="216"/>
      <c r="CL438" s="216"/>
    </row>
    <row r="439" spans="1:90" s="231" customFormat="1" ht="14.5" hidden="1" customHeight="1">
      <c r="A439" s="262"/>
      <c r="B439" s="300"/>
      <c r="C439" s="278"/>
      <c r="D439" s="278"/>
      <c r="E439" s="278"/>
      <c r="F439" s="278"/>
      <c r="G439" s="279"/>
      <c r="H439" s="276"/>
      <c r="I439" s="276"/>
      <c r="J439" s="276"/>
      <c r="K439" s="276"/>
      <c r="L439" s="276"/>
      <c r="M439" s="276"/>
      <c r="N439" s="276"/>
      <c r="O439" s="266"/>
      <c r="P439" s="266"/>
      <c r="Q439" s="266"/>
      <c r="R439" s="266"/>
      <c r="S439" s="267"/>
      <c r="T439" s="268"/>
      <c r="U439" s="269"/>
      <c r="V439" s="270"/>
      <c r="W439" s="271"/>
      <c r="X439" s="268"/>
      <c r="Y439" s="272"/>
      <c r="Z439" s="273"/>
      <c r="AA439" s="273"/>
      <c r="AB439" s="274"/>
      <c r="AC439" s="217">
        <v>5</v>
      </c>
      <c r="AD439" s="218"/>
      <c r="AE439" s="219"/>
      <c r="AF439" s="219"/>
      <c r="AG439" s="219"/>
      <c r="AH439" s="219"/>
      <c r="AI439" s="220" t="str">
        <f t="shared" si="388"/>
        <v/>
      </c>
      <c r="AJ439" s="221"/>
      <c r="AK439" s="221"/>
      <c r="AL439" s="222" t="str">
        <f t="shared" si="389"/>
        <v/>
      </c>
      <c r="AM439" s="221"/>
      <c r="AN439" s="221"/>
      <c r="AO439" s="221"/>
      <c r="AP439" s="223" t="str">
        <f>IF(ISBLANK(AA435),(IFERROR(IF(AND(AI438="Probabilidad",AI439="Probabilidad"),(AR438-(+AR438*AL439)),IF(AND(AI438="Impacto",AI439="Probabilidad"),(AR437-(+AR437*AL439)),IF(AI439="Impacto",AR438,""))),""))," ")</f>
        <v/>
      </c>
      <c r="AQ439" s="224" t="str">
        <f>IF(ISBLANK(AA435),(IFERROR(IF(AP439="","",IF(AP439&lt;=0.2,"Muy Baja",IF(AP439&lt;=0.4,"Baja",IF(AP439&lt;=0.6,"Media",IF(AP439&lt;=0.8,"Alta","Muy Alta"))))),""))," ")</f>
        <v/>
      </c>
      <c r="AR439" s="223" t="str">
        <f t="shared" si="390"/>
        <v/>
      </c>
      <c r="AS439" s="225" t="str">
        <f t="shared" si="391"/>
        <v/>
      </c>
      <c r="AT439" s="223" t="str">
        <f>IFERROR(IF(AND(AI438="Impacto",AI439="Impacto"),(AT438-(+AT438*AL439)),IF(AND(AI438="Probabilidad",AI439="Impacto"),(AT437-(+AT437*AL439)),IF(AI439="Probabilidad",AT438,""))),"")</f>
        <v/>
      </c>
      <c r="AU439" s="226" t="str">
        <f t="shared" si="392"/>
        <v/>
      </c>
      <c r="AV439" s="273"/>
      <c r="AW439" s="275"/>
      <c r="AX439" s="274"/>
      <c r="AY439" s="261"/>
      <c r="AZ439" s="228"/>
      <c r="BA439" s="229"/>
      <c r="BB439" s="216"/>
      <c r="BC439" s="216"/>
      <c r="BD439" s="230"/>
      <c r="BE439" s="230"/>
      <c r="BF439" s="230"/>
      <c r="BG439" s="227"/>
      <c r="BH439" s="276"/>
      <c r="BI439" s="216"/>
      <c r="BJ439" s="216"/>
      <c r="BK439" s="216"/>
      <c r="BL439" s="216"/>
      <c r="BM439" s="216"/>
      <c r="BN439" s="216"/>
      <c r="BO439" s="216"/>
      <c r="BP439" s="216"/>
      <c r="BQ439" s="216"/>
      <c r="BR439" s="216"/>
      <c r="BS439" s="216"/>
      <c r="BT439" s="216"/>
      <c r="BU439" s="216"/>
      <c r="BV439" s="216"/>
      <c r="BW439" s="216"/>
      <c r="BX439" s="216"/>
      <c r="BY439" s="216"/>
      <c r="BZ439" s="216"/>
      <c r="CA439" s="216"/>
      <c r="CB439" s="216"/>
      <c r="CC439" s="216"/>
      <c r="CD439" s="216"/>
      <c r="CE439" s="216"/>
      <c r="CF439" s="216"/>
      <c r="CG439" s="216"/>
      <c r="CH439" s="216"/>
      <c r="CI439" s="216"/>
      <c r="CJ439" s="216"/>
      <c r="CK439" s="216"/>
      <c r="CL439" s="216"/>
    </row>
    <row r="440" spans="1:90" s="231" customFormat="1" ht="14.5" hidden="1" customHeight="1">
      <c r="A440" s="262"/>
      <c r="B440" s="300"/>
      <c r="C440" s="278"/>
      <c r="D440" s="278"/>
      <c r="E440" s="278"/>
      <c r="F440" s="278"/>
      <c r="G440" s="279"/>
      <c r="H440" s="276"/>
      <c r="I440" s="276"/>
      <c r="J440" s="276"/>
      <c r="K440" s="276"/>
      <c r="L440" s="276"/>
      <c r="M440" s="276"/>
      <c r="N440" s="276"/>
      <c r="O440" s="266"/>
      <c r="P440" s="266"/>
      <c r="Q440" s="266"/>
      <c r="R440" s="266"/>
      <c r="S440" s="267"/>
      <c r="T440" s="268"/>
      <c r="U440" s="269"/>
      <c r="V440" s="270"/>
      <c r="W440" s="271"/>
      <c r="X440" s="268"/>
      <c r="Y440" s="272"/>
      <c r="Z440" s="273"/>
      <c r="AA440" s="273"/>
      <c r="AB440" s="274"/>
      <c r="AC440" s="217">
        <v>6</v>
      </c>
      <c r="AD440" s="218"/>
      <c r="AE440" s="219"/>
      <c r="AF440" s="219"/>
      <c r="AG440" s="219"/>
      <c r="AH440" s="219"/>
      <c r="AI440" s="220" t="str">
        <f t="shared" si="388"/>
        <v/>
      </c>
      <c r="AJ440" s="221"/>
      <c r="AK440" s="221"/>
      <c r="AL440" s="222" t="str">
        <f t="shared" si="389"/>
        <v/>
      </c>
      <c r="AM440" s="221"/>
      <c r="AN440" s="221"/>
      <c r="AO440" s="221"/>
      <c r="AP440" s="223" t="str">
        <f>IF(ISBLANK(AA435),(IFERROR(IF(AND(AI438="Probabilidad",AI440="Probabilidad"),(AR438-(+AR438*AL440)),IF(AND(AI438="Impacto",AI440="Probabilidad"),(AR437-(+AR437*AL440)),IF(AI440="Impacto",AR438,""))),""))," ")</f>
        <v/>
      </c>
      <c r="AQ440" s="224" t="str">
        <f>IF(ISBLANK(AA435),(IFERROR(IF(AP440="","",IF(AP440&lt;=0.2,"Muy Baja",IF(AP440&lt;=0.4,"Baja",IF(AP440&lt;=0.6,"Media",IF(AP440&lt;=0.8,"Alta","Muy Alta"))))),"")), " ")</f>
        <v/>
      </c>
      <c r="AR440" s="223" t="str">
        <f t="shared" si="390"/>
        <v/>
      </c>
      <c r="AS440" s="225" t="str">
        <f t="shared" si="391"/>
        <v/>
      </c>
      <c r="AT440" s="223" t="str">
        <f>IFERROR(IF(AND(AI439="Impacto",AI440="Impacto"),(AT438-(+AT439*AL440)),IF(AND(AI438="Probabilidad",AI440="Impacto"),(AT437-(+AT437*AL440)),IF(AI440="Probabilidad",AT438,""))),"")</f>
        <v/>
      </c>
      <c r="AU440" s="226" t="str">
        <f t="shared" si="392"/>
        <v/>
      </c>
      <c r="AV440" s="273"/>
      <c r="AW440" s="275"/>
      <c r="AX440" s="274"/>
      <c r="AY440" s="261"/>
      <c r="AZ440" s="228"/>
      <c r="BA440" s="229"/>
      <c r="BB440" s="216"/>
      <c r="BC440" s="216"/>
      <c r="BD440" s="230"/>
      <c r="BE440" s="230"/>
      <c r="BF440" s="230"/>
      <c r="BG440" s="227"/>
      <c r="BH440" s="276"/>
      <c r="BI440" s="216"/>
      <c r="BJ440" s="216"/>
      <c r="BK440" s="216"/>
      <c r="BL440" s="216"/>
      <c r="BM440" s="216"/>
      <c r="BN440" s="216"/>
      <c r="BO440" s="216"/>
      <c r="BP440" s="216"/>
      <c r="BQ440" s="216"/>
      <c r="BR440" s="216"/>
      <c r="BS440" s="216"/>
      <c r="BT440" s="216"/>
      <c r="BU440" s="216"/>
      <c r="BV440" s="216"/>
      <c r="BW440" s="216"/>
      <c r="BX440" s="216"/>
      <c r="BY440" s="216"/>
      <c r="BZ440" s="216"/>
      <c r="CA440" s="216"/>
      <c r="CB440" s="216"/>
      <c r="CC440" s="216"/>
      <c r="CD440" s="216"/>
      <c r="CE440" s="216"/>
      <c r="CF440" s="216"/>
      <c r="CG440" s="216"/>
      <c r="CH440" s="216"/>
      <c r="CI440" s="216"/>
      <c r="CJ440" s="216"/>
      <c r="CK440" s="216"/>
      <c r="CL440" s="216"/>
    </row>
    <row r="441" spans="1:90" s="231" customFormat="1" ht="53" customHeight="1">
      <c r="A441" s="262">
        <v>73</v>
      </c>
      <c r="B441" s="300" t="s">
        <v>1082</v>
      </c>
      <c r="C441" s="278" t="s">
        <v>1083</v>
      </c>
      <c r="D441" s="278"/>
      <c r="E441" s="278"/>
      <c r="F441" s="278" t="s">
        <v>1489</v>
      </c>
      <c r="G441" s="279" t="str">
        <f t="shared" si="411"/>
        <v xml:space="preserve">Posibilidad de una actuación inoportuna e inapropiada en la defensa de los intereses de la entidad </v>
      </c>
      <c r="H441" s="276" t="s">
        <v>1097</v>
      </c>
      <c r="I441" s="276"/>
      <c r="J441" s="276" t="s">
        <v>1439</v>
      </c>
      <c r="K441" s="276" t="s">
        <v>1441</v>
      </c>
      <c r="L441" s="276" t="s">
        <v>1406</v>
      </c>
      <c r="M441" s="276" t="s">
        <v>227</v>
      </c>
      <c r="N441" s="276"/>
      <c r="O441" s="266"/>
      <c r="P441" s="266"/>
      <c r="Q441" s="266"/>
      <c r="R441" s="266"/>
      <c r="S441" s="267" t="str">
        <f t="shared" ref="S441" si="417">IF(ISBLANK(Z441),(IF(N441&lt;=0,"",IF(N441&lt;=2,"Muy Baja",IF(N441&lt;=24,"Baja",IF(N441&lt;=500,"Media",IF(N441&lt;=5000,"Alta","Muy Alta"))))))," ")</f>
        <v xml:space="preserve"> </v>
      </c>
      <c r="T441" s="268" t="str">
        <f t="shared" ref="T441" si="418">IF(ISBLANK(Z441),(IF(S441="","",IF(S441="Muy Baja",20%,IF(S441="Baja",40%,IF(S441="Media",60%,IF(S441="Alta",80%,IF(S441="Muy Alta",100%,0)))))))," ")</f>
        <v xml:space="preserve"> </v>
      </c>
      <c r="U441" s="269"/>
      <c r="V441" s="270" t="str">
        <f>IF(U441&gt;0,IF(NOT(ISERROR(MATCH(U441,'Listados Datos'!$N$3:$N$4,0))),'Listados Datos'!$N$6&amp;"Por favor no seleccionar este criterios de impacto (Afectación Económica o presupuestal y/o Pérdida Reputacional)",'Listados Datos'!$N$7),"")</f>
        <v/>
      </c>
      <c r="W441" s="271" t="str">
        <f>IF(OR(U441='Listados Datos'!$R$3,U441='Listados Datos'!$S$3),"Leve",IF(OR(U441='Listados Datos'!$R$4,U441='Listados Datos'!$S$4),"Menor",IF(OR(U441='Listados Datos'!$R$5,U441='Listados Datos'!$S$5),"Moderado",IF(OR(U441='Listados Datos'!$R$6,U441='Listados Datos'!$S$6),"Mayor",IF(OR(U441='Listados Datos'!$R$7,U441='Listados Datos'!$S$7),"Catastrófico","")))))</f>
        <v/>
      </c>
      <c r="X441" s="268" t="str">
        <f>IF(W441="","",IF(W441="Leve",20%,IF(W441="Menor",40%,IF(W441="Moderado",60%,IF(W441="Mayor",80%,IF(W441="Catastrófico",100%,0))))))</f>
        <v/>
      </c>
      <c r="Y441" s="272" t="str">
        <f>IF(OR(AND(S441="Muy Baja",W441="Leve"),AND(S441="Muy Baja",W441="Menor"),AND(S441="Baja",W441="Leve")),"Bajo",IF(OR(AND(S441="Muy baja",W441="Moderado"),AND(S441="Baja",W441="Menor"),AND(S441="Baja",W441="Moderado"),AND(S441="Media",W441="Leve"),AND(S441="Media",W441="Menor"),AND(S441="Media",W441="Moderado"),AND(S441="Alta",W441="Leve"),AND(S441="Alta",W441="Menor")),"Moderado",IF(OR(AND(S441="Muy Baja",W441="Mayor"),AND(S441="Baja",W441="Mayor"),AND(S441="Media",W441="Mayor"),AND(S441="Alta",W441="Moderado"),AND(S441="Alta",W441="Mayor"),AND(S441="Muy Alta",W441="Leve"),AND(S441="Muy Alta",W441="Menor"),AND(S441="Muy Alta",W441="Moderado"),AND(S441="Muy Alta",W441="Mayor")),"Alto",IF(OR(AND(S441="Muy Baja",W441="Catastrófico"),AND(S441="Baja",W441="Catastrófico"),AND(S441="Media",W441="Catastrófico"),AND(S441="Alta",W441="Catastrófico"),AND(S441="Muy Alta",W441="Catastrófico")),"Extremo",""))))</f>
        <v/>
      </c>
      <c r="Z441" s="273" t="s">
        <v>326</v>
      </c>
      <c r="AA441" s="273" t="s">
        <v>11</v>
      </c>
      <c r="AB441" s="274" t="str">
        <f t="shared" ref="AB441" si="419">IF(AND(Z441="Rara Vez",AA441="Insignificante"),("BAJA"),IF(AND(Z441="Rara Vez",AA441="Menor"),("BAJA"),IF(AND(Z441="Rara Vez",AA441="Moderado"),("MODERADA"),IF(AND(Z441="Rara Vez",AA441="Mayor"),("ALTA"),IF(AND(Z441="Improbable",AA441="Insignificante"),("BAJA"),IF(AND(Z441="Improbable",AA441="Menor"),("BAJA"),IF(AND(Z441="Improbable",AA441="Moderado"),("MODERADA"),IF(AND(Z441="Improbable",AA441="Mayor"),("ALTA"),IF(AND(Z441="Posible",AA441="Insignificante"),("BAJA"),IF(AND(Z441="Posible",AA441="Menor"),("MODERADA"),IF(AND(Z441="Posible",AA441="Moderado"),("ALTA"),IF(AND(Z441="Posible",AA441="Mayor"),("EXTREMA"),IF(AND(Z441="Probable",AA441="Insignificante"),("MODERADA"),IF(AND(Z441="Probable",AA441="Menor"),("ALTA"),IF(AND(Z441="Probable",AA441="Moderado"),("ALTA"),IF(AND(Z441="Probable",AA441="Mayor"),("EXTREMA"),IF(AND(Z441="Casi Seguro",AA441="Insignificante"),("ALTA"),IF(AND(Z441="Casi Seguro",AA441="Menor"),("ALTA"),IF(AND(Z441="Casi Seguro",AA441="Moderado"),("EXTREMA"),IF(AND(Z441="Casi Seguro",AA441="Mayor"),("EXTREMA"),IF(AA441="Catastrófico","EXTREMA","VALORAR")))))))))))))))))))))</f>
        <v>ALTA</v>
      </c>
      <c r="AC441" s="217">
        <v>1</v>
      </c>
      <c r="AD441" s="218"/>
      <c r="AE441" s="219" t="s">
        <v>1454</v>
      </c>
      <c r="AF441" s="219" t="s">
        <v>1452</v>
      </c>
      <c r="AG441" s="219" t="s">
        <v>939</v>
      </c>
      <c r="AH441" s="219"/>
      <c r="AI441" s="220" t="str">
        <f t="shared" si="388"/>
        <v/>
      </c>
      <c r="AJ441" s="221"/>
      <c r="AK441" s="221"/>
      <c r="AL441" s="222" t="str">
        <f t="shared" si="389"/>
        <v/>
      </c>
      <c r="AM441" s="221"/>
      <c r="AN441" s="221"/>
      <c r="AO441" s="221"/>
      <c r="AP441" s="223" t="str">
        <f>IF(ISBLANK(AA441),(IFERROR(IF(AI441="Probabilidad",(T441-(+T441*AL441)),IF(AI441="Impacto",T441,"")),""))," ")</f>
        <v xml:space="preserve"> </v>
      </c>
      <c r="AQ441" s="224" t="str">
        <f>IF(ISBLANK(AA441), (IFERROR(IF(AP441="","",IF(AP441&lt;=0.2,"Muy Baja",IF(AP441&lt;=0.4,"Baja",IF(AP441&lt;=0.6,"Media",IF(AP441&lt;=0.8,"Alta","Muy Alta"))))),""))," ")</f>
        <v xml:space="preserve"> </v>
      </c>
      <c r="AR441" s="223" t="str">
        <f t="shared" si="390"/>
        <v xml:space="preserve"> </v>
      </c>
      <c r="AS441" s="225" t="str">
        <f t="shared" si="391"/>
        <v/>
      </c>
      <c r="AT441" s="223" t="str">
        <f>IFERROR(IF(AI441="Impacto",(X441-(+X441*AL441)),IF(AI441="Probabilidad",X441,"")),"")</f>
        <v/>
      </c>
      <c r="AU441" s="226" t="str">
        <f t="shared" si="392"/>
        <v/>
      </c>
      <c r="AV441" s="273" t="s">
        <v>326</v>
      </c>
      <c r="AW441" s="275" t="str">
        <f>IF(ISBLANK(AA441), " ", AA441)</f>
        <v>Mayor</v>
      </c>
      <c r="AX441" s="274" t="str">
        <f t="shared" ref="AX441" si="420">IF(AND(AV441="Rara Vez",AW441="Insignificante"),("BAJA"),IF(AND(AV441="Rara Vez",AW441="Menor"),("BAJA"),IF(AND(AV441="Rara Vez",AW441="Moderado"),("MODERADA"),IF(AND(AV441="Rara Vez",AW441="Mayor"),("ALTA"),IF(AND(AV441="Improbable",AW441="Insignificante"),("BAJA"),IF(AND(AV441="Improbable",AW441="Menor"),("BAJA"),IF(AND(AV441="Improbable",AW441="Moderado"),("MODERADA"),IF(AND(AV441="Improbable",AW441="Mayor"),("ALTA"),IF(AND(AV441="Posible",AW441="Insignificante"),("BAJA"),IF(AND(AV441="Posible",AW441="Menor"),("MODERADA"),IF(AND(AV441="Posible",AW441="Moderado"),("ALTA"),IF(AND(AV441="Posible",AW441="Mayor"),("EXTREMA"),IF(AND(AV441="Probable",AW441="Insignificante"),("MODERADA"),IF(AND(AV441="Probable",AW441="Menor"),("ALTA"),IF(AND(AV441="Probable",AW441="Moderado"),("ALTA"),IF(AND(AV441="Probable",AW441="Mayor"),("EXTREMA"),IF(AND(AV441="Casi Seguro",AW441="Insignificante"),("ALTA"),IF(AND(AV441="Casi Seguro",AW441="Menor"),("ALTA"),IF(AND(AV441="Casi Seguro",AW441="Moderado"),("EXTREMA"),IF(AND(AV441="Casi Seguro",AW441="Mayor"),("EXTREMA"),IF(AW441="Catastrófico","EXTREMA","VALORAR")))))))))))))))))))))</f>
        <v>ALTA</v>
      </c>
      <c r="AY441" s="261" t="s">
        <v>315</v>
      </c>
      <c r="AZ441" s="228"/>
      <c r="BA441" s="229"/>
      <c r="BB441" s="216"/>
      <c r="BC441" s="216"/>
      <c r="BD441" s="230"/>
      <c r="BE441" s="230"/>
      <c r="BF441" s="230"/>
      <c r="BG441" s="227"/>
      <c r="BH441" s="276"/>
      <c r="BI441" s="216"/>
      <c r="BJ441" s="216"/>
      <c r="BK441" s="216"/>
      <c r="BL441" s="216"/>
      <c r="BM441" s="216"/>
      <c r="BN441" s="216"/>
      <c r="BO441" s="216"/>
      <c r="BP441" s="216"/>
      <c r="BQ441" s="216"/>
      <c r="BR441" s="216"/>
      <c r="BS441" s="216"/>
      <c r="BT441" s="216"/>
      <c r="BU441" s="216"/>
      <c r="BV441" s="216"/>
      <c r="BW441" s="216"/>
      <c r="BX441" s="216"/>
      <c r="BY441" s="216"/>
      <c r="BZ441" s="216"/>
      <c r="CA441" s="216"/>
      <c r="CB441" s="216"/>
      <c r="CC441" s="216"/>
      <c r="CD441" s="216"/>
      <c r="CE441" s="216"/>
      <c r="CF441" s="216"/>
      <c r="CG441" s="216"/>
      <c r="CH441" s="216"/>
      <c r="CI441" s="216"/>
      <c r="CJ441" s="216"/>
      <c r="CK441" s="216"/>
      <c r="CL441" s="216"/>
    </row>
    <row r="442" spans="1:90" s="231" customFormat="1" ht="14.5" customHeight="1">
      <c r="A442" s="262"/>
      <c r="B442" s="300"/>
      <c r="C442" s="278"/>
      <c r="D442" s="278"/>
      <c r="E442" s="278"/>
      <c r="F442" s="278"/>
      <c r="G442" s="279"/>
      <c r="H442" s="276"/>
      <c r="I442" s="276"/>
      <c r="J442" s="276"/>
      <c r="K442" s="276"/>
      <c r="L442" s="276"/>
      <c r="M442" s="276"/>
      <c r="N442" s="276"/>
      <c r="O442" s="266"/>
      <c r="P442" s="266"/>
      <c r="Q442" s="266"/>
      <c r="R442" s="266"/>
      <c r="S442" s="267"/>
      <c r="T442" s="268"/>
      <c r="U442" s="269"/>
      <c r="V442" s="270"/>
      <c r="W442" s="271"/>
      <c r="X442" s="268"/>
      <c r="Y442" s="272"/>
      <c r="Z442" s="273"/>
      <c r="AA442" s="273"/>
      <c r="AB442" s="274"/>
      <c r="AC442" s="217">
        <v>2</v>
      </c>
      <c r="AD442" s="218"/>
      <c r="AE442" s="219"/>
      <c r="AF442" s="219"/>
      <c r="AG442" s="219"/>
      <c r="AH442" s="219"/>
      <c r="AI442" s="220" t="str">
        <f t="shared" si="388"/>
        <v/>
      </c>
      <c r="AJ442" s="221"/>
      <c r="AK442" s="221"/>
      <c r="AL442" s="222" t="str">
        <f t="shared" si="389"/>
        <v/>
      </c>
      <c r="AM442" s="221"/>
      <c r="AN442" s="221"/>
      <c r="AO442" s="221"/>
      <c r="AP442" s="223" t="str">
        <f>IF(ISBLANK(AA441),(IFERROR(IF(AND(AI441="Probabilidad",AI442="Probabilidad"),(AR441-(+AR441*AL442)),IF(AI442="Probabilidad",(T441-(+T441*AL442)),IF(AI442="Impacto",AR441,""))),""))," ")</f>
        <v xml:space="preserve"> </v>
      </c>
      <c r="AQ442" s="224" t="str">
        <f>IF(ISBLANK(AA441),(IFERROR(IF(AP442="","",IF(AP442&lt;=0.2,"Muy Baja",IF(AP442&lt;=0.4,"Baja",IF(AP442&lt;=0.6,"Media",IF(AP442&lt;=0.8,"Alta","Muy Alta"))))),""))," ")</f>
        <v xml:space="preserve"> </v>
      </c>
      <c r="AR442" s="223" t="str">
        <f t="shared" si="390"/>
        <v xml:space="preserve"> </v>
      </c>
      <c r="AS442" s="225" t="str">
        <f t="shared" si="391"/>
        <v/>
      </c>
      <c r="AT442" s="223" t="str">
        <f>IFERROR(IF(AND(AI441="Impacto",AI442="Impacto"),(AT441-(+AT441*AL442)),IF(AI442="Impacto",(X441-(+X441*AL442)),IF(AI442="Probabilidad",AT441,""))),"")</f>
        <v/>
      </c>
      <c r="AU442" s="226" t="str">
        <f t="shared" si="392"/>
        <v/>
      </c>
      <c r="AV442" s="273"/>
      <c r="AW442" s="275"/>
      <c r="AX442" s="274"/>
      <c r="AY442" s="261"/>
      <c r="AZ442" s="228"/>
      <c r="BA442" s="229"/>
      <c r="BB442" s="216"/>
      <c r="BC442" s="216"/>
      <c r="BD442" s="230"/>
      <c r="BE442" s="230"/>
      <c r="BF442" s="230"/>
      <c r="BG442" s="227"/>
      <c r="BH442" s="276"/>
      <c r="BI442" s="216"/>
      <c r="BJ442" s="216"/>
      <c r="BK442" s="216"/>
      <c r="BL442" s="216"/>
      <c r="BM442" s="216"/>
      <c r="BN442" s="216"/>
      <c r="BO442" s="216"/>
      <c r="BP442" s="216"/>
      <c r="BQ442" s="216"/>
      <c r="BR442" s="216"/>
      <c r="BS442" s="216"/>
      <c r="BT442" s="216"/>
      <c r="BU442" s="216"/>
      <c r="BV442" s="216"/>
      <c r="BW442" s="216"/>
      <c r="BX442" s="216"/>
      <c r="BY442" s="216"/>
      <c r="BZ442" s="216"/>
      <c r="CA442" s="216"/>
      <c r="CB442" s="216"/>
      <c r="CC442" s="216"/>
      <c r="CD442" s="216"/>
      <c r="CE442" s="216"/>
      <c r="CF442" s="216"/>
      <c r="CG442" s="216"/>
      <c r="CH442" s="216"/>
      <c r="CI442" s="216"/>
      <c r="CJ442" s="216"/>
      <c r="CK442" s="216"/>
      <c r="CL442" s="216"/>
    </row>
    <row r="443" spans="1:90" s="231" customFormat="1" ht="14.5" customHeight="1">
      <c r="A443" s="262"/>
      <c r="B443" s="300"/>
      <c r="C443" s="278"/>
      <c r="D443" s="278"/>
      <c r="E443" s="278"/>
      <c r="F443" s="278"/>
      <c r="G443" s="279"/>
      <c r="H443" s="276"/>
      <c r="I443" s="276"/>
      <c r="J443" s="276"/>
      <c r="K443" s="276"/>
      <c r="L443" s="276"/>
      <c r="M443" s="276"/>
      <c r="N443" s="276"/>
      <c r="O443" s="266"/>
      <c r="P443" s="266"/>
      <c r="Q443" s="266"/>
      <c r="R443" s="266"/>
      <c r="S443" s="267"/>
      <c r="T443" s="268"/>
      <c r="U443" s="269"/>
      <c r="V443" s="270"/>
      <c r="W443" s="271"/>
      <c r="X443" s="268"/>
      <c r="Y443" s="272"/>
      <c r="Z443" s="273"/>
      <c r="AA443" s="273"/>
      <c r="AB443" s="274"/>
      <c r="AC443" s="217">
        <v>3</v>
      </c>
      <c r="AD443" s="218"/>
      <c r="AE443" s="219"/>
      <c r="AF443" s="219"/>
      <c r="AG443" s="219"/>
      <c r="AH443" s="219"/>
      <c r="AI443" s="220" t="str">
        <f t="shared" si="388"/>
        <v/>
      </c>
      <c r="AJ443" s="221"/>
      <c r="AK443" s="221"/>
      <c r="AL443" s="222" t="str">
        <f t="shared" si="389"/>
        <v/>
      </c>
      <c r="AM443" s="221"/>
      <c r="AN443" s="221"/>
      <c r="AO443" s="221"/>
      <c r="AP443" s="223" t="str">
        <f>IF(ISBLANK(AA441),(IFERROR(IF(AND(AI442="Probabilidad",AI443="Probabilidad"),(AR442-(+AR442*AL443)),IF(AND(AI442="Impacto",AI443="Probabilidad"),(AR441-(+AR441*AL443)),IF(AI443="Impacto",AR442,""))),""))," ")</f>
        <v xml:space="preserve"> </v>
      </c>
      <c r="AQ443" s="224" t="str">
        <f>IF(ISBLANK(AA441),(IFERROR(IF(AP443="","",IF(AP443&lt;=0.2,"Muy Baja",IF(AP443&lt;=0.4,"Baja",IF(AP443&lt;=0.6,"Media",IF(AP443&lt;=0.8,"Alta","Muy Alta"))))),""))," ")</f>
        <v xml:space="preserve"> </v>
      </c>
      <c r="AR443" s="223" t="str">
        <f t="shared" si="390"/>
        <v xml:space="preserve"> </v>
      </c>
      <c r="AS443" s="225" t="str">
        <f t="shared" si="391"/>
        <v/>
      </c>
      <c r="AT443" s="223" t="str">
        <f>IFERROR(IF(AND(AI442="Impacto",AI443="Impacto"),(AT442-(+AT442*AL443)),IF(AND(AI442="Probabilidad",AI443="Impacto"),(AT441-(+AT441*AL443)),IF(AI443="Probabilidad",AT442,""))),"")</f>
        <v/>
      </c>
      <c r="AU443" s="226" t="str">
        <f t="shared" si="392"/>
        <v/>
      </c>
      <c r="AV443" s="273"/>
      <c r="AW443" s="275"/>
      <c r="AX443" s="274"/>
      <c r="AY443" s="261"/>
      <c r="AZ443" s="228"/>
      <c r="BA443" s="229"/>
      <c r="BB443" s="216"/>
      <c r="BC443" s="216"/>
      <c r="BD443" s="230"/>
      <c r="BE443" s="230"/>
      <c r="BF443" s="230"/>
      <c r="BG443" s="227"/>
      <c r="BH443" s="276"/>
      <c r="BI443" s="216"/>
      <c r="BJ443" s="216"/>
      <c r="BK443" s="216"/>
      <c r="BL443" s="216"/>
      <c r="BM443" s="216"/>
      <c r="BN443" s="216"/>
      <c r="BO443" s="216"/>
      <c r="BP443" s="216"/>
      <c r="BQ443" s="216"/>
      <c r="BR443" s="216"/>
      <c r="BS443" s="216"/>
      <c r="BT443" s="216"/>
      <c r="BU443" s="216"/>
      <c r="BV443" s="216"/>
      <c r="BW443" s="216"/>
      <c r="BX443" s="216"/>
      <c r="BY443" s="216"/>
      <c r="BZ443" s="216"/>
      <c r="CA443" s="216"/>
      <c r="CB443" s="216"/>
      <c r="CC443" s="216"/>
      <c r="CD443" s="216"/>
      <c r="CE443" s="216"/>
      <c r="CF443" s="216"/>
      <c r="CG443" s="216"/>
      <c r="CH443" s="216"/>
      <c r="CI443" s="216"/>
      <c r="CJ443" s="216"/>
      <c r="CK443" s="216"/>
      <c r="CL443" s="216"/>
    </row>
    <row r="444" spans="1:90" s="231" customFormat="1" ht="14.5" customHeight="1">
      <c r="A444" s="262"/>
      <c r="B444" s="300"/>
      <c r="C444" s="278"/>
      <c r="D444" s="278"/>
      <c r="E444" s="278"/>
      <c r="F444" s="278"/>
      <c r="G444" s="279"/>
      <c r="H444" s="276"/>
      <c r="I444" s="276"/>
      <c r="J444" s="276"/>
      <c r="K444" s="276"/>
      <c r="L444" s="276"/>
      <c r="M444" s="276"/>
      <c r="N444" s="276"/>
      <c r="O444" s="266"/>
      <c r="P444" s="266"/>
      <c r="Q444" s="266"/>
      <c r="R444" s="266"/>
      <c r="S444" s="267"/>
      <c r="T444" s="268"/>
      <c r="U444" s="269"/>
      <c r="V444" s="270"/>
      <c r="W444" s="271"/>
      <c r="X444" s="268"/>
      <c r="Y444" s="272"/>
      <c r="Z444" s="273"/>
      <c r="AA444" s="273"/>
      <c r="AB444" s="274"/>
      <c r="AC444" s="217">
        <v>4</v>
      </c>
      <c r="AD444" s="218"/>
      <c r="AE444" s="219"/>
      <c r="AF444" s="219"/>
      <c r="AG444" s="219"/>
      <c r="AH444" s="219"/>
      <c r="AI444" s="220" t="str">
        <f t="shared" si="388"/>
        <v/>
      </c>
      <c r="AJ444" s="221"/>
      <c r="AK444" s="221"/>
      <c r="AL444" s="222" t="str">
        <f t="shared" si="389"/>
        <v/>
      </c>
      <c r="AM444" s="221"/>
      <c r="AN444" s="221"/>
      <c r="AO444" s="221"/>
      <c r="AP444" s="223" t="str">
        <f>IF(ISBLANK(AA441),(IFERROR(IF(AND(AI443="Probabilidad",AI444="Probabilidad"),(AR443-(+AR443*AL444)),IF(AND(AI443="Impacto",AI444="Probabilidad"),(AR442-(+AR442*AL444)),IF(AI444="Impacto",AR443,""))),""))," ")</f>
        <v xml:space="preserve"> </v>
      </c>
      <c r="AQ444" s="224" t="str">
        <f>IF(ISBLANK(AA441),(IFERROR(IF(AP444="","",IF(AP444&lt;=0.2,"Muy Baja",IF(AP444&lt;=0.4,"Baja",IF(AP444&lt;=0.6,"Media",IF(AP444&lt;=0.8,"Alta","Muy Alta"))))),""))," ")</f>
        <v xml:space="preserve"> </v>
      </c>
      <c r="AR444" s="223" t="str">
        <f t="shared" si="390"/>
        <v xml:space="preserve"> </v>
      </c>
      <c r="AS444" s="225" t="str">
        <f t="shared" si="391"/>
        <v/>
      </c>
      <c r="AT444" s="223" t="str">
        <f>IFERROR(IF(AND(AI443="Impacto",AI444="Impacto"),(AT443-(+AT443*AL444)),IF(AND(AI443="Probabilidad",AI444="Impacto"),(AT442-(+AT442*AL444)),IF(AI444="Probabilidad",AT443,""))),"")</f>
        <v/>
      </c>
      <c r="AU444" s="226" t="str">
        <f t="shared" si="392"/>
        <v/>
      </c>
      <c r="AV444" s="273"/>
      <c r="AW444" s="275"/>
      <c r="AX444" s="274"/>
      <c r="AY444" s="261"/>
      <c r="AZ444" s="228"/>
      <c r="BA444" s="229"/>
      <c r="BB444" s="216"/>
      <c r="BC444" s="216"/>
      <c r="BD444" s="230"/>
      <c r="BE444" s="230"/>
      <c r="BF444" s="230"/>
      <c r="BG444" s="227"/>
      <c r="BH444" s="276"/>
      <c r="BI444" s="216"/>
      <c r="BJ444" s="216"/>
      <c r="BK444" s="216"/>
      <c r="BL444" s="216"/>
      <c r="BM444" s="216"/>
      <c r="BN444" s="216"/>
      <c r="BO444" s="216"/>
      <c r="BP444" s="216"/>
      <c r="BQ444" s="216"/>
      <c r="BR444" s="216"/>
      <c r="BS444" s="216"/>
      <c r="BT444" s="216"/>
      <c r="BU444" s="216"/>
      <c r="BV444" s="216"/>
      <c r="BW444" s="216"/>
      <c r="BX444" s="216"/>
      <c r="BY444" s="216"/>
      <c r="BZ444" s="216"/>
      <c r="CA444" s="216"/>
      <c r="CB444" s="216"/>
      <c r="CC444" s="216"/>
      <c r="CD444" s="216"/>
      <c r="CE444" s="216"/>
      <c r="CF444" s="216"/>
      <c r="CG444" s="216"/>
      <c r="CH444" s="216"/>
      <c r="CI444" s="216"/>
      <c r="CJ444" s="216"/>
      <c r="CK444" s="216"/>
      <c r="CL444" s="216"/>
    </row>
    <row r="445" spans="1:90" s="231" customFormat="1" ht="14.5" customHeight="1">
      <c r="A445" s="262"/>
      <c r="B445" s="300"/>
      <c r="C445" s="278"/>
      <c r="D445" s="278"/>
      <c r="E445" s="278"/>
      <c r="F445" s="278"/>
      <c r="G445" s="279"/>
      <c r="H445" s="276"/>
      <c r="I445" s="276"/>
      <c r="J445" s="276"/>
      <c r="K445" s="276"/>
      <c r="L445" s="276"/>
      <c r="M445" s="276"/>
      <c r="N445" s="276"/>
      <c r="O445" s="266"/>
      <c r="P445" s="266"/>
      <c r="Q445" s="266"/>
      <c r="R445" s="266"/>
      <c r="S445" s="267"/>
      <c r="T445" s="268"/>
      <c r="U445" s="269"/>
      <c r="V445" s="270"/>
      <c r="W445" s="271"/>
      <c r="X445" s="268"/>
      <c r="Y445" s="272"/>
      <c r="Z445" s="273"/>
      <c r="AA445" s="273"/>
      <c r="AB445" s="274"/>
      <c r="AC445" s="217">
        <v>5</v>
      </c>
      <c r="AD445" s="218"/>
      <c r="AE445" s="219"/>
      <c r="AF445" s="219"/>
      <c r="AG445" s="219"/>
      <c r="AH445" s="219"/>
      <c r="AI445" s="220" t="str">
        <f t="shared" si="388"/>
        <v/>
      </c>
      <c r="AJ445" s="221"/>
      <c r="AK445" s="221"/>
      <c r="AL445" s="222" t="str">
        <f t="shared" si="389"/>
        <v/>
      </c>
      <c r="AM445" s="221"/>
      <c r="AN445" s="221"/>
      <c r="AO445" s="221"/>
      <c r="AP445" s="223" t="str">
        <f>IF(ISBLANK(AA441),(IFERROR(IF(AND(AI444="Probabilidad",AI445="Probabilidad"),(AR444-(+AR444*AL445)),IF(AND(AI444="Impacto",AI445="Probabilidad"),(AR443-(+AR443*AL445)),IF(AI445="Impacto",AR444,""))),""))," ")</f>
        <v xml:space="preserve"> </v>
      </c>
      <c r="AQ445" s="224" t="str">
        <f>IF(ISBLANK(AA441),(IFERROR(IF(AP445="","",IF(AP445&lt;=0.2,"Muy Baja",IF(AP445&lt;=0.4,"Baja",IF(AP445&lt;=0.6,"Media",IF(AP445&lt;=0.8,"Alta","Muy Alta"))))),""))," ")</f>
        <v xml:space="preserve"> </v>
      </c>
      <c r="AR445" s="223" t="str">
        <f t="shared" si="390"/>
        <v xml:space="preserve"> </v>
      </c>
      <c r="AS445" s="225" t="str">
        <f t="shared" si="391"/>
        <v/>
      </c>
      <c r="AT445" s="223" t="str">
        <f>IFERROR(IF(AND(AI444="Impacto",AI445="Impacto"),(AT444-(+AT444*AL445)),IF(AND(AI444="Probabilidad",AI445="Impacto"),(AT443-(+AT443*AL445)),IF(AI445="Probabilidad",AT444,""))),"")</f>
        <v/>
      </c>
      <c r="AU445" s="226" t="str">
        <f t="shared" si="392"/>
        <v/>
      </c>
      <c r="AV445" s="273"/>
      <c r="AW445" s="275"/>
      <c r="AX445" s="274"/>
      <c r="AY445" s="261"/>
      <c r="AZ445" s="228"/>
      <c r="BA445" s="229"/>
      <c r="BB445" s="216"/>
      <c r="BC445" s="216"/>
      <c r="BD445" s="230"/>
      <c r="BE445" s="230"/>
      <c r="BF445" s="230"/>
      <c r="BG445" s="227"/>
      <c r="BH445" s="276"/>
      <c r="BI445" s="216"/>
      <c r="BJ445" s="216"/>
      <c r="BK445" s="216"/>
      <c r="BL445" s="216"/>
      <c r="BM445" s="216"/>
      <c r="BN445" s="216"/>
      <c r="BO445" s="216"/>
      <c r="BP445" s="216"/>
      <c r="BQ445" s="216"/>
      <c r="BR445" s="216"/>
      <c r="BS445" s="216"/>
      <c r="BT445" s="216"/>
      <c r="BU445" s="216"/>
      <c r="BV445" s="216"/>
      <c r="BW445" s="216"/>
      <c r="BX445" s="216"/>
      <c r="BY445" s="216"/>
      <c r="BZ445" s="216"/>
      <c r="CA445" s="216"/>
      <c r="CB445" s="216"/>
      <c r="CC445" s="216"/>
      <c r="CD445" s="216"/>
      <c r="CE445" s="216"/>
      <c r="CF445" s="216"/>
      <c r="CG445" s="216"/>
      <c r="CH445" s="216"/>
      <c r="CI445" s="216"/>
      <c r="CJ445" s="216"/>
      <c r="CK445" s="216"/>
      <c r="CL445" s="216"/>
    </row>
    <row r="446" spans="1:90" s="231" customFormat="1" ht="14.5" customHeight="1">
      <c r="A446" s="262"/>
      <c r="B446" s="300"/>
      <c r="C446" s="278"/>
      <c r="D446" s="278"/>
      <c r="E446" s="278"/>
      <c r="F446" s="278"/>
      <c r="G446" s="279"/>
      <c r="H446" s="276"/>
      <c r="I446" s="276"/>
      <c r="J446" s="276"/>
      <c r="K446" s="276"/>
      <c r="L446" s="276"/>
      <c r="M446" s="276"/>
      <c r="N446" s="276"/>
      <c r="O446" s="266"/>
      <c r="P446" s="266"/>
      <c r="Q446" s="266"/>
      <c r="R446" s="266"/>
      <c r="S446" s="267"/>
      <c r="T446" s="268"/>
      <c r="U446" s="269"/>
      <c r="V446" s="270"/>
      <c r="W446" s="271"/>
      <c r="X446" s="268"/>
      <c r="Y446" s="272"/>
      <c r="Z446" s="273"/>
      <c r="AA446" s="273"/>
      <c r="AB446" s="274"/>
      <c r="AC446" s="217">
        <v>6</v>
      </c>
      <c r="AD446" s="218"/>
      <c r="AE446" s="219"/>
      <c r="AF446" s="219"/>
      <c r="AG446" s="219" t="s">
        <v>940</v>
      </c>
      <c r="AH446" s="219"/>
      <c r="AI446" s="220" t="str">
        <f t="shared" si="388"/>
        <v/>
      </c>
      <c r="AJ446" s="221"/>
      <c r="AK446" s="221"/>
      <c r="AL446" s="222" t="str">
        <f t="shared" si="389"/>
        <v/>
      </c>
      <c r="AM446" s="221"/>
      <c r="AN446" s="221"/>
      <c r="AO446" s="221"/>
      <c r="AP446" s="223" t="str">
        <f>IF(ISBLANK(AA441),(IFERROR(IF(AND(AI444="Probabilidad",AI446="Probabilidad"),(AR444-(+AR444*AL446)),IF(AND(AI444="Impacto",AI446="Probabilidad"),(AR443-(+AR443*AL446)),IF(AI446="Impacto",AR444,""))),""))," ")</f>
        <v xml:space="preserve"> </v>
      </c>
      <c r="AQ446" s="224" t="str">
        <f>IF(ISBLANK(AA441),(IFERROR(IF(AP446="","",IF(AP446&lt;=0.2,"Muy Baja",IF(AP446&lt;=0.4,"Baja",IF(AP446&lt;=0.6,"Media",IF(AP446&lt;=0.8,"Alta","Muy Alta"))))),"")), " ")</f>
        <v xml:space="preserve"> </v>
      </c>
      <c r="AR446" s="223" t="str">
        <f t="shared" si="390"/>
        <v xml:space="preserve"> </v>
      </c>
      <c r="AS446" s="225" t="str">
        <f t="shared" si="391"/>
        <v/>
      </c>
      <c r="AT446" s="223" t="str">
        <f>IFERROR(IF(AND(AI445="Impacto",AI446="Impacto"),(AT444-(+AT445*AL446)),IF(AND(AI444="Probabilidad",AI446="Impacto"),(AT443-(+AT443*AL446)),IF(AI446="Probabilidad",AT444,""))),"")</f>
        <v/>
      </c>
      <c r="AU446" s="226" t="str">
        <f t="shared" si="392"/>
        <v/>
      </c>
      <c r="AV446" s="273"/>
      <c r="AW446" s="275"/>
      <c r="AX446" s="274"/>
      <c r="AY446" s="261"/>
      <c r="AZ446" s="228"/>
      <c r="BA446" s="229"/>
      <c r="BB446" s="216"/>
      <c r="BC446" s="216"/>
      <c r="BD446" s="230"/>
      <c r="BE446" s="230"/>
      <c r="BF446" s="230"/>
      <c r="BG446" s="227"/>
      <c r="BH446" s="276"/>
      <c r="BI446" s="216"/>
      <c r="BJ446" s="216"/>
      <c r="BK446" s="216"/>
      <c r="BL446" s="216"/>
      <c r="BM446" s="216"/>
      <c r="BN446" s="216"/>
      <c r="BO446" s="216"/>
      <c r="BP446" s="216"/>
      <c r="BQ446" s="216"/>
      <c r="BR446" s="216"/>
      <c r="BS446" s="216"/>
      <c r="BT446" s="216"/>
      <c r="BU446" s="216"/>
      <c r="BV446" s="216"/>
      <c r="BW446" s="216"/>
      <c r="BX446" s="216"/>
      <c r="BY446" s="216"/>
      <c r="BZ446" s="216"/>
      <c r="CA446" s="216"/>
      <c r="CB446" s="216"/>
      <c r="CC446" s="216"/>
      <c r="CD446" s="216"/>
      <c r="CE446" s="216"/>
      <c r="CF446" s="216"/>
      <c r="CG446" s="216"/>
      <c r="CH446" s="216"/>
      <c r="CI446" s="216"/>
      <c r="CJ446" s="216"/>
      <c r="CK446" s="216"/>
      <c r="CL446" s="216"/>
    </row>
    <row r="447" spans="1:90" s="231" customFormat="1" ht="50" customHeight="1">
      <c r="A447" s="262">
        <v>74</v>
      </c>
      <c r="B447" s="300" t="s">
        <v>1082</v>
      </c>
      <c r="C447" s="278" t="s">
        <v>1083</v>
      </c>
      <c r="D447" s="278"/>
      <c r="E447" s="278"/>
      <c r="F447" s="278" t="s">
        <v>1489</v>
      </c>
      <c r="G447" s="279" t="str">
        <f t="shared" si="411"/>
        <v xml:space="preserve">Posibilidad de vencimiento de términos de las acciones de cobro coactivo tendientes a recuperar los dineros a favor de la entidad </v>
      </c>
      <c r="H447" s="276" t="s">
        <v>1097</v>
      </c>
      <c r="I447" s="276"/>
      <c r="J447" s="276" t="s">
        <v>1440</v>
      </c>
      <c r="K447" s="276" t="s">
        <v>1442</v>
      </c>
      <c r="L447" s="276" t="s">
        <v>1406</v>
      </c>
      <c r="M447" s="276" t="s">
        <v>227</v>
      </c>
      <c r="N447" s="276"/>
      <c r="O447" s="266"/>
      <c r="P447" s="266"/>
      <c r="Q447" s="266"/>
      <c r="R447" s="266"/>
      <c r="S447" s="267" t="str">
        <f t="shared" ref="S447" si="421">IF(ISBLANK(Z447),(IF(N447&lt;=0,"",IF(N447&lt;=2,"Muy Baja",IF(N447&lt;=24,"Baja",IF(N447&lt;=500,"Media",IF(N447&lt;=5000,"Alta","Muy Alta"))))))," ")</f>
        <v xml:space="preserve"> </v>
      </c>
      <c r="T447" s="268" t="str">
        <f t="shared" ref="T447" si="422">IF(ISBLANK(Z447),(IF(S447="","",IF(S447="Muy Baja",20%,IF(S447="Baja",40%,IF(S447="Media",60%,IF(S447="Alta",80%,IF(S447="Muy Alta",100%,0)))))))," ")</f>
        <v xml:space="preserve"> </v>
      </c>
      <c r="U447" s="269"/>
      <c r="V447" s="270" t="str">
        <f>IF(U447&gt;0,IF(NOT(ISERROR(MATCH(U447,'Listados Datos'!$N$3:$N$4,0))),'Listados Datos'!$N$6&amp;"Por favor no seleccionar este criterios de impacto (Afectación Económica o presupuestal y/o Pérdida Reputacional)",'Listados Datos'!$N$7),"")</f>
        <v/>
      </c>
      <c r="W447" s="271" t="str">
        <f>IF(OR(U447='Listados Datos'!$R$3,U447='Listados Datos'!$S$3),"Leve",IF(OR(U447='Listados Datos'!$R$4,U447='Listados Datos'!$S$4),"Menor",IF(OR(U447='Listados Datos'!$R$5,U447='Listados Datos'!$S$5),"Moderado",IF(OR(U447='Listados Datos'!$R$6,U447='Listados Datos'!$S$6),"Mayor",IF(OR(U447='Listados Datos'!$R$7,U447='Listados Datos'!$S$7),"Catastrófico","")))))</f>
        <v/>
      </c>
      <c r="X447" s="268" t="str">
        <f>IF(W447="","",IF(W447="Leve",20%,IF(W447="Menor",40%,IF(W447="Moderado",60%,IF(W447="Mayor",80%,IF(W447="Catastrófico",100%,0))))))</f>
        <v/>
      </c>
      <c r="Y447" s="272" t="str">
        <f>IF(OR(AND(S447="Muy Baja",W447="Leve"),AND(S447="Muy Baja",W447="Menor"),AND(S447="Baja",W447="Leve")),"Bajo",IF(OR(AND(S447="Muy baja",W447="Moderado"),AND(S447="Baja",W447="Menor"),AND(S447="Baja",W447="Moderado"),AND(S447="Media",W447="Leve"),AND(S447="Media",W447="Menor"),AND(S447="Media",W447="Moderado"),AND(S447="Alta",W447="Leve"),AND(S447="Alta",W447="Menor")),"Moderado",IF(OR(AND(S447="Muy Baja",W447="Mayor"),AND(S447="Baja",W447="Mayor"),AND(S447="Media",W447="Mayor"),AND(S447="Alta",W447="Moderado"),AND(S447="Alta",W447="Mayor"),AND(S447="Muy Alta",W447="Leve"),AND(S447="Muy Alta",W447="Menor"),AND(S447="Muy Alta",W447="Moderado"),AND(S447="Muy Alta",W447="Mayor")),"Alto",IF(OR(AND(S447="Muy Baja",W447="Catastrófico"),AND(S447="Baja",W447="Catastrófico"),AND(S447="Media",W447="Catastrófico"),AND(S447="Alta",W447="Catastrófico"),AND(S447="Muy Alta",W447="Catastrófico")),"Extremo",""))))</f>
        <v/>
      </c>
      <c r="Z447" s="273" t="s">
        <v>326</v>
      </c>
      <c r="AA447" s="273" t="s">
        <v>11</v>
      </c>
      <c r="AB447" s="274" t="str">
        <f t="shared" ref="AB447" si="423">IF(AND(Z447="Rara Vez",AA447="Insignificante"),("BAJA"),IF(AND(Z447="Rara Vez",AA447="Menor"),("BAJA"),IF(AND(Z447="Rara Vez",AA447="Moderado"),("MODERADA"),IF(AND(Z447="Rara Vez",AA447="Mayor"),("ALTA"),IF(AND(Z447="Improbable",AA447="Insignificante"),("BAJA"),IF(AND(Z447="Improbable",AA447="Menor"),("BAJA"),IF(AND(Z447="Improbable",AA447="Moderado"),("MODERADA"),IF(AND(Z447="Improbable",AA447="Mayor"),("ALTA"),IF(AND(Z447="Posible",AA447="Insignificante"),("BAJA"),IF(AND(Z447="Posible",AA447="Menor"),("MODERADA"),IF(AND(Z447="Posible",AA447="Moderado"),("ALTA"),IF(AND(Z447="Posible",AA447="Mayor"),("EXTREMA"),IF(AND(Z447="Probable",AA447="Insignificante"),("MODERADA"),IF(AND(Z447="Probable",AA447="Menor"),("ALTA"),IF(AND(Z447="Probable",AA447="Moderado"),("ALTA"),IF(AND(Z447="Probable",AA447="Mayor"),("EXTREMA"),IF(AND(Z447="Casi Seguro",AA447="Insignificante"),("ALTA"),IF(AND(Z447="Casi Seguro",AA447="Menor"),("ALTA"),IF(AND(Z447="Casi Seguro",AA447="Moderado"),("EXTREMA"),IF(AND(Z447="Casi Seguro",AA447="Mayor"),("EXTREMA"),IF(AA447="Catastrófico","EXTREMA","VALORAR")))))))))))))))))))))</f>
        <v>ALTA</v>
      </c>
      <c r="AC447" s="217">
        <v>1</v>
      </c>
      <c r="AD447" s="218"/>
      <c r="AE447" s="219" t="s">
        <v>1455</v>
      </c>
      <c r="AF447" s="219" t="s">
        <v>1453</v>
      </c>
      <c r="AG447" s="219"/>
      <c r="AH447" s="219"/>
      <c r="AI447" s="220" t="str">
        <f t="shared" si="388"/>
        <v/>
      </c>
      <c r="AJ447" s="221"/>
      <c r="AK447" s="221"/>
      <c r="AL447" s="222" t="str">
        <f t="shared" si="389"/>
        <v/>
      </c>
      <c r="AM447" s="221"/>
      <c r="AN447" s="221"/>
      <c r="AO447" s="221"/>
      <c r="AP447" s="223" t="str">
        <f>IF(ISBLANK(AA447),(IFERROR(IF(AI447="Probabilidad",(T447-(+T447*AL447)),IF(AI447="Impacto",T447,"")),""))," ")</f>
        <v xml:space="preserve"> </v>
      </c>
      <c r="AQ447" s="224" t="str">
        <f>IF(ISBLANK(AA447), (IFERROR(IF(AP447="","",IF(AP447&lt;=0.2,"Muy Baja",IF(AP447&lt;=0.4,"Baja",IF(AP447&lt;=0.6,"Media",IF(AP447&lt;=0.8,"Alta","Muy Alta"))))),""))," ")</f>
        <v xml:space="preserve"> </v>
      </c>
      <c r="AR447" s="223" t="str">
        <f t="shared" si="390"/>
        <v xml:space="preserve"> </v>
      </c>
      <c r="AS447" s="225" t="str">
        <f t="shared" si="391"/>
        <v/>
      </c>
      <c r="AT447" s="223" t="str">
        <f>IFERROR(IF(AI447="Impacto",(X447-(+X447*AL447)),IF(AI447="Probabilidad",X447,"")),"")</f>
        <v/>
      </c>
      <c r="AU447" s="226" t="str">
        <f t="shared" si="392"/>
        <v/>
      </c>
      <c r="AV447" s="273" t="s">
        <v>326</v>
      </c>
      <c r="AW447" s="275" t="str">
        <f>IF(ISBLANK(AA447), " ", AA447)</f>
        <v>Mayor</v>
      </c>
      <c r="AX447" s="274" t="str">
        <f t="shared" ref="AX447" si="424">IF(AND(AV447="Rara Vez",AW447="Insignificante"),("BAJA"),IF(AND(AV447="Rara Vez",AW447="Menor"),("BAJA"),IF(AND(AV447="Rara Vez",AW447="Moderado"),("MODERADA"),IF(AND(AV447="Rara Vez",AW447="Mayor"),("ALTA"),IF(AND(AV447="Improbable",AW447="Insignificante"),("BAJA"),IF(AND(AV447="Improbable",AW447="Menor"),("BAJA"),IF(AND(AV447="Improbable",AW447="Moderado"),("MODERADA"),IF(AND(AV447="Improbable",AW447="Mayor"),("ALTA"),IF(AND(AV447="Posible",AW447="Insignificante"),("BAJA"),IF(AND(AV447="Posible",AW447="Menor"),("MODERADA"),IF(AND(AV447="Posible",AW447="Moderado"),("ALTA"),IF(AND(AV447="Posible",AW447="Mayor"),("EXTREMA"),IF(AND(AV447="Probable",AW447="Insignificante"),("MODERADA"),IF(AND(AV447="Probable",AW447="Menor"),("ALTA"),IF(AND(AV447="Probable",AW447="Moderado"),("ALTA"),IF(AND(AV447="Probable",AW447="Mayor"),("EXTREMA"),IF(AND(AV447="Casi Seguro",AW447="Insignificante"),("ALTA"),IF(AND(AV447="Casi Seguro",AW447="Menor"),("ALTA"),IF(AND(AV447="Casi Seguro",AW447="Moderado"),("EXTREMA"),IF(AND(AV447="Casi Seguro",AW447="Mayor"),("EXTREMA"),IF(AW447="Catastrófico","EXTREMA","VALORAR")))))))))))))))))))))</f>
        <v>ALTA</v>
      </c>
      <c r="AY447" s="261" t="s">
        <v>315</v>
      </c>
      <c r="AZ447" s="228"/>
      <c r="BA447" s="229"/>
      <c r="BB447" s="216"/>
      <c r="BC447" s="216"/>
      <c r="BD447" s="230"/>
      <c r="BE447" s="230"/>
      <c r="BF447" s="230"/>
      <c r="BG447" s="227"/>
      <c r="BH447" s="276"/>
      <c r="BI447" s="216"/>
      <c r="BJ447" s="216"/>
      <c r="BK447" s="216"/>
      <c r="BL447" s="216"/>
      <c r="BM447" s="216"/>
      <c r="BN447" s="216"/>
      <c r="BO447" s="216"/>
      <c r="BP447" s="216"/>
      <c r="BQ447" s="216"/>
      <c r="BR447" s="216"/>
      <c r="BS447" s="216"/>
      <c r="BT447" s="216"/>
      <c r="BU447" s="216"/>
      <c r="BV447" s="216"/>
      <c r="BW447" s="216"/>
      <c r="BX447" s="216"/>
      <c r="BY447" s="216"/>
      <c r="BZ447" s="216"/>
      <c r="CA447" s="216"/>
      <c r="CB447" s="216"/>
      <c r="CC447" s="216"/>
      <c r="CD447" s="216"/>
      <c r="CE447" s="216"/>
      <c r="CF447" s="216"/>
      <c r="CG447" s="216"/>
      <c r="CH447" s="216"/>
      <c r="CI447" s="216"/>
      <c r="CJ447" s="216"/>
      <c r="CK447" s="216"/>
      <c r="CL447" s="216"/>
    </row>
    <row r="448" spans="1:90" s="231" customFormat="1" ht="14.5" customHeight="1">
      <c r="A448" s="262"/>
      <c r="B448" s="300"/>
      <c r="C448" s="278"/>
      <c r="D448" s="278"/>
      <c r="E448" s="278"/>
      <c r="F448" s="278"/>
      <c r="G448" s="279"/>
      <c r="H448" s="276"/>
      <c r="I448" s="276"/>
      <c r="J448" s="276"/>
      <c r="K448" s="276"/>
      <c r="L448" s="276"/>
      <c r="M448" s="276"/>
      <c r="N448" s="276"/>
      <c r="O448" s="266"/>
      <c r="P448" s="266"/>
      <c r="Q448" s="266"/>
      <c r="R448" s="266"/>
      <c r="S448" s="267"/>
      <c r="T448" s="268"/>
      <c r="U448" s="269"/>
      <c r="V448" s="270"/>
      <c r="W448" s="271"/>
      <c r="X448" s="268"/>
      <c r="Y448" s="272"/>
      <c r="Z448" s="273"/>
      <c r="AA448" s="273"/>
      <c r="AB448" s="274"/>
      <c r="AC448" s="217">
        <v>2</v>
      </c>
      <c r="AD448" s="218"/>
      <c r="AE448" s="219"/>
      <c r="AF448" s="219"/>
      <c r="AG448" s="219"/>
      <c r="AH448" s="219"/>
      <c r="AI448" s="220" t="str">
        <f t="shared" si="388"/>
        <v/>
      </c>
      <c r="AJ448" s="221"/>
      <c r="AK448" s="221"/>
      <c r="AL448" s="222" t="str">
        <f t="shared" si="389"/>
        <v/>
      </c>
      <c r="AM448" s="221"/>
      <c r="AN448" s="221"/>
      <c r="AO448" s="221"/>
      <c r="AP448" s="223" t="str">
        <f>IF(ISBLANK(AA447),(IFERROR(IF(AND(AI447="Probabilidad",AI448="Probabilidad"),(AR447-(+AR447*AL448)),IF(AI448="Probabilidad",(T447-(+T447*AL448)),IF(AI448="Impacto",AR447,""))),""))," ")</f>
        <v xml:space="preserve"> </v>
      </c>
      <c r="AQ448" s="224" t="str">
        <f>IF(ISBLANK(AA447),(IFERROR(IF(AP448="","",IF(AP448&lt;=0.2,"Muy Baja",IF(AP448&lt;=0.4,"Baja",IF(AP448&lt;=0.6,"Media",IF(AP448&lt;=0.8,"Alta","Muy Alta"))))),""))," ")</f>
        <v xml:space="preserve"> </v>
      </c>
      <c r="AR448" s="223" t="str">
        <f t="shared" si="390"/>
        <v xml:space="preserve"> </v>
      </c>
      <c r="AS448" s="225" t="str">
        <f t="shared" si="391"/>
        <v/>
      </c>
      <c r="AT448" s="223" t="str">
        <f>IFERROR(IF(AND(AI447="Impacto",AI448="Impacto"),(AT447-(+AT447*AL448)),IF(AI448="Impacto",(X447-(+X447*AL448)),IF(AI448="Probabilidad",AT447,""))),"")</f>
        <v/>
      </c>
      <c r="AU448" s="226" t="str">
        <f t="shared" si="392"/>
        <v/>
      </c>
      <c r="AV448" s="273"/>
      <c r="AW448" s="275"/>
      <c r="AX448" s="274"/>
      <c r="AY448" s="261"/>
      <c r="AZ448" s="228"/>
      <c r="BA448" s="229"/>
      <c r="BB448" s="216"/>
      <c r="BC448" s="216"/>
      <c r="BD448" s="230"/>
      <c r="BE448" s="230"/>
      <c r="BF448" s="230"/>
      <c r="BG448" s="227"/>
      <c r="BH448" s="276"/>
      <c r="BI448" s="216"/>
      <c r="BJ448" s="216"/>
      <c r="BK448" s="216"/>
      <c r="BL448" s="216"/>
      <c r="BM448" s="216"/>
      <c r="BN448" s="216"/>
      <c r="BO448" s="216"/>
      <c r="BP448" s="216"/>
      <c r="BQ448" s="216"/>
      <c r="BR448" s="216"/>
      <c r="BS448" s="216"/>
      <c r="BT448" s="216"/>
      <c r="BU448" s="216"/>
      <c r="BV448" s="216"/>
      <c r="BW448" s="216"/>
      <c r="BX448" s="216"/>
      <c r="BY448" s="216"/>
      <c r="BZ448" s="216"/>
      <c r="CA448" s="216"/>
      <c r="CB448" s="216"/>
      <c r="CC448" s="216"/>
      <c r="CD448" s="216"/>
      <c r="CE448" s="216"/>
      <c r="CF448" s="216"/>
      <c r="CG448" s="216"/>
      <c r="CH448" s="216"/>
      <c r="CI448" s="216"/>
      <c r="CJ448" s="216"/>
      <c r="CK448" s="216"/>
      <c r="CL448" s="216"/>
    </row>
    <row r="449" spans="1:90" s="231" customFormat="1" ht="14.5" customHeight="1">
      <c r="A449" s="262"/>
      <c r="B449" s="300"/>
      <c r="C449" s="278"/>
      <c r="D449" s="278"/>
      <c r="E449" s="278"/>
      <c r="F449" s="278"/>
      <c r="G449" s="279"/>
      <c r="H449" s="276"/>
      <c r="I449" s="276"/>
      <c r="J449" s="276"/>
      <c r="K449" s="276"/>
      <c r="L449" s="276"/>
      <c r="M449" s="276"/>
      <c r="N449" s="276"/>
      <c r="O449" s="266"/>
      <c r="P449" s="266"/>
      <c r="Q449" s="266"/>
      <c r="R449" s="266"/>
      <c r="S449" s="267"/>
      <c r="T449" s="268"/>
      <c r="U449" s="269"/>
      <c r="V449" s="270"/>
      <c r="W449" s="271"/>
      <c r="X449" s="268"/>
      <c r="Y449" s="272"/>
      <c r="Z449" s="273"/>
      <c r="AA449" s="273"/>
      <c r="AB449" s="274"/>
      <c r="AC449" s="217">
        <v>3</v>
      </c>
      <c r="AD449" s="218"/>
      <c r="AE449" s="219"/>
      <c r="AF449" s="219"/>
      <c r="AG449" s="219"/>
      <c r="AH449" s="219"/>
      <c r="AI449" s="220" t="str">
        <f t="shared" si="388"/>
        <v/>
      </c>
      <c r="AJ449" s="221"/>
      <c r="AK449" s="221"/>
      <c r="AL449" s="222" t="str">
        <f t="shared" si="389"/>
        <v/>
      </c>
      <c r="AM449" s="221"/>
      <c r="AN449" s="221"/>
      <c r="AO449" s="221"/>
      <c r="AP449" s="223" t="str">
        <f>IF(ISBLANK(AA447),(IFERROR(IF(AND(AI448="Probabilidad",AI449="Probabilidad"),(AR448-(+AR448*AL449)),IF(AND(AI448="Impacto",AI449="Probabilidad"),(AR447-(+AR447*AL449)),IF(AI449="Impacto",AR448,""))),""))," ")</f>
        <v xml:space="preserve"> </v>
      </c>
      <c r="AQ449" s="224" t="str">
        <f>IF(ISBLANK(AA447),(IFERROR(IF(AP449="","",IF(AP449&lt;=0.2,"Muy Baja",IF(AP449&lt;=0.4,"Baja",IF(AP449&lt;=0.6,"Media",IF(AP449&lt;=0.8,"Alta","Muy Alta"))))),""))," ")</f>
        <v xml:space="preserve"> </v>
      </c>
      <c r="AR449" s="223" t="str">
        <f t="shared" si="390"/>
        <v xml:space="preserve"> </v>
      </c>
      <c r="AS449" s="225" t="str">
        <f t="shared" si="391"/>
        <v/>
      </c>
      <c r="AT449" s="223" t="str">
        <f>IFERROR(IF(AND(AI448="Impacto",AI449="Impacto"),(AT448-(+AT448*AL449)),IF(AND(AI448="Probabilidad",AI449="Impacto"),(AT447-(+AT447*AL449)),IF(AI449="Probabilidad",AT448,""))),"")</f>
        <v/>
      </c>
      <c r="AU449" s="226" t="str">
        <f t="shared" si="392"/>
        <v/>
      </c>
      <c r="AV449" s="273"/>
      <c r="AW449" s="275"/>
      <c r="AX449" s="274"/>
      <c r="AY449" s="261"/>
      <c r="AZ449" s="228"/>
      <c r="BA449" s="229"/>
      <c r="BB449" s="216"/>
      <c r="BC449" s="216"/>
      <c r="BD449" s="230"/>
      <c r="BE449" s="230"/>
      <c r="BF449" s="230"/>
      <c r="BG449" s="227"/>
      <c r="BH449" s="276"/>
      <c r="BI449" s="216"/>
      <c r="BJ449" s="216"/>
      <c r="BK449" s="216"/>
      <c r="BL449" s="216"/>
      <c r="BM449" s="216"/>
      <c r="BN449" s="216"/>
      <c r="BO449" s="216"/>
      <c r="BP449" s="216"/>
      <c r="BQ449" s="216"/>
      <c r="BR449" s="216"/>
      <c r="BS449" s="216"/>
      <c r="BT449" s="216"/>
      <c r="BU449" s="216"/>
      <c r="BV449" s="216"/>
      <c r="BW449" s="216"/>
      <c r="BX449" s="216"/>
      <c r="BY449" s="216"/>
      <c r="BZ449" s="216"/>
      <c r="CA449" s="216"/>
      <c r="CB449" s="216"/>
      <c r="CC449" s="216"/>
      <c r="CD449" s="216"/>
      <c r="CE449" s="216"/>
      <c r="CF449" s="216"/>
      <c r="CG449" s="216"/>
      <c r="CH449" s="216"/>
      <c r="CI449" s="216"/>
      <c r="CJ449" s="216"/>
      <c r="CK449" s="216"/>
      <c r="CL449" s="216"/>
    </row>
    <row r="450" spans="1:90" s="231" customFormat="1" ht="14.5" customHeight="1">
      <c r="A450" s="262"/>
      <c r="B450" s="300"/>
      <c r="C450" s="278"/>
      <c r="D450" s="278"/>
      <c r="E450" s="278"/>
      <c r="F450" s="278"/>
      <c r="G450" s="279"/>
      <c r="H450" s="276"/>
      <c r="I450" s="276"/>
      <c r="J450" s="276"/>
      <c r="K450" s="276"/>
      <c r="L450" s="276"/>
      <c r="M450" s="276"/>
      <c r="N450" s="276"/>
      <c r="O450" s="266"/>
      <c r="P450" s="266"/>
      <c r="Q450" s="266"/>
      <c r="R450" s="266"/>
      <c r="S450" s="267"/>
      <c r="T450" s="268"/>
      <c r="U450" s="269"/>
      <c r="V450" s="270"/>
      <c r="W450" s="271"/>
      <c r="X450" s="268"/>
      <c r="Y450" s="272"/>
      <c r="Z450" s="273"/>
      <c r="AA450" s="273"/>
      <c r="AB450" s="274"/>
      <c r="AC450" s="217">
        <v>4</v>
      </c>
      <c r="AD450" s="218"/>
      <c r="AE450" s="219"/>
      <c r="AF450" s="219"/>
      <c r="AG450" s="219"/>
      <c r="AH450" s="219"/>
      <c r="AI450" s="220" t="str">
        <f t="shared" si="388"/>
        <v/>
      </c>
      <c r="AJ450" s="221"/>
      <c r="AK450" s="221"/>
      <c r="AL450" s="222" t="str">
        <f t="shared" si="389"/>
        <v/>
      </c>
      <c r="AM450" s="221"/>
      <c r="AN450" s="221"/>
      <c r="AO450" s="221"/>
      <c r="AP450" s="223" t="str">
        <f>IF(ISBLANK(AA447),(IFERROR(IF(AND(AI449="Probabilidad",AI450="Probabilidad"),(AR449-(+AR449*AL450)),IF(AND(AI449="Impacto",AI450="Probabilidad"),(AR448-(+AR448*AL450)),IF(AI450="Impacto",AR449,""))),""))," ")</f>
        <v xml:space="preserve"> </v>
      </c>
      <c r="AQ450" s="224" t="str">
        <f>IF(ISBLANK(AA447),(IFERROR(IF(AP450="","",IF(AP450&lt;=0.2,"Muy Baja",IF(AP450&lt;=0.4,"Baja",IF(AP450&lt;=0.6,"Media",IF(AP450&lt;=0.8,"Alta","Muy Alta"))))),""))," ")</f>
        <v xml:space="preserve"> </v>
      </c>
      <c r="AR450" s="223" t="str">
        <f t="shared" si="390"/>
        <v xml:space="preserve"> </v>
      </c>
      <c r="AS450" s="225" t="str">
        <f t="shared" si="391"/>
        <v/>
      </c>
      <c r="AT450" s="223" t="str">
        <f>IFERROR(IF(AND(AI449="Impacto",AI450="Impacto"),(AT449-(+AT449*AL450)),IF(AND(AI449="Probabilidad",AI450="Impacto"),(AT448-(+AT448*AL450)),IF(AI450="Probabilidad",AT449,""))),"")</f>
        <v/>
      </c>
      <c r="AU450" s="226" t="str">
        <f t="shared" si="392"/>
        <v/>
      </c>
      <c r="AV450" s="273"/>
      <c r="AW450" s="275"/>
      <c r="AX450" s="274"/>
      <c r="AY450" s="261"/>
      <c r="AZ450" s="228"/>
      <c r="BA450" s="229"/>
      <c r="BB450" s="216"/>
      <c r="BC450" s="216"/>
      <c r="BD450" s="230"/>
      <c r="BE450" s="230"/>
      <c r="BF450" s="230"/>
      <c r="BG450" s="227"/>
      <c r="BH450" s="276"/>
      <c r="BI450" s="216"/>
      <c r="BJ450" s="216"/>
      <c r="BK450" s="216"/>
      <c r="BL450" s="216"/>
      <c r="BM450" s="216"/>
      <c r="BN450" s="216"/>
      <c r="BO450" s="216"/>
      <c r="BP450" s="216"/>
      <c r="BQ450" s="216"/>
      <c r="BR450" s="216"/>
      <c r="BS450" s="216"/>
      <c r="BT450" s="216"/>
      <c r="BU450" s="216"/>
      <c r="BV450" s="216"/>
      <c r="BW450" s="216"/>
      <c r="BX450" s="216"/>
      <c r="BY450" s="216"/>
      <c r="BZ450" s="216"/>
      <c r="CA450" s="216"/>
      <c r="CB450" s="216"/>
      <c r="CC450" s="216"/>
      <c r="CD450" s="216"/>
      <c r="CE450" s="216"/>
      <c r="CF450" s="216"/>
      <c r="CG450" s="216"/>
      <c r="CH450" s="216"/>
      <c r="CI450" s="216"/>
      <c r="CJ450" s="216"/>
      <c r="CK450" s="216"/>
      <c r="CL450" s="216"/>
    </row>
    <row r="451" spans="1:90" s="231" customFormat="1" ht="14.5" customHeight="1">
      <c r="A451" s="262"/>
      <c r="B451" s="300"/>
      <c r="C451" s="278"/>
      <c r="D451" s="278"/>
      <c r="E451" s="278"/>
      <c r="F451" s="278"/>
      <c r="G451" s="279"/>
      <c r="H451" s="276"/>
      <c r="I451" s="276"/>
      <c r="J451" s="276"/>
      <c r="K451" s="276"/>
      <c r="L451" s="276"/>
      <c r="M451" s="276"/>
      <c r="N451" s="276"/>
      <c r="O451" s="266"/>
      <c r="P451" s="266"/>
      <c r="Q451" s="266"/>
      <c r="R451" s="266"/>
      <c r="S451" s="267"/>
      <c r="T451" s="268"/>
      <c r="U451" s="269"/>
      <c r="V451" s="270"/>
      <c r="W451" s="271"/>
      <c r="X451" s="268"/>
      <c r="Y451" s="272"/>
      <c r="Z451" s="273"/>
      <c r="AA451" s="273"/>
      <c r="AB451" s="274"/>
      <c r="AC451" s="217">
        <v>5</v>
      </c>
      <c r="AD451" s="218"/>
      <c r="AE451" s="219"/>
      <c r="AF451" s="219"/>
      <c r="AG451" s="219"/>
      <c r="AH451" s="219"/>
      <c r="AI451" s="220" t="str">
        <f t="shared" si="388"/>
        <v/>
      </c>
      <c r="AJ451" s="221"/>
      <c r="AK451" s="221"/>
      <c r="AL451" s="222" t="str">
        <f t="shared" si="389"/>
        <v/>
      </c>
      <c r="AM451" s="221"/>
      <c r="AN451" s="221"/>
      <c r="AO451" s="221"/>
      <c r="AP451" s="223" t="str">
        <f>IF(ISBLANK(AA447),(IFERROR(IF(AND(AI450="Probabilidad",AI451="Probabilidad"),(AR450-(+AR450*AL451)),IF(AND(AI450="Impacto",AI451="Probabilidad"),(AR449-(+AR449*AL451)),IF(AI451="Impacto",AR450,""))),""))," ")</f>
        <v xml:space="preserve"> </v>
      </c>
      <c r="AQ451" s="224" t="str">
        <f>IF(ISBLANK(AA447),(IFERROR(IF(AP451="","",IF(AP451&lt;=0.2,"Muy Baja",IF(AP451&lt;=0.4,"Baja",IF(AP451&lt;=0.6,"Media",IF(AP451&lt;=0.8,"Alta","Muy Alta"))))),""))," ")</f>
        <v xml:space="preserve"> </v>
      </c>
      <c r="AR451" s="223" t="str">
        <f t="shared" si="390"/>
        <v xml:space="preserve"> </v>
      </c>
      <c r="AS451" s="225" t="str">
        <f t="shared" si="391"/>
        <v/>
      </c>
      <c r="AT451" s="223" t="str">
        <f>IFERROR(IF(AND(AI450="Impacto",AI451="Impacto"),(AT450-(+AT450*AL451)),IF(AND(AI450="Probabilidad",AI451="Impacto"),(AT449-(+AT449*AL451)),IF(AI451="Probabilidad",AT450,""))),"")</f>
        <v/>
      </c>
      <c r="AU451" s="226" t="str">
        <f t="shared" si="392"/>
        <v/>
      </c>
      <c r="AV451" s="273"/>
      <c r="AW451" s="275"/>
      <c r="AX451" s="274"/>
      <c r="AY451" s="261"/>
      <c r="AZ451" s="228"/>
      <c r="BA451" s="229"/>
      <c r="BB451" s="216"/>
      <c r="BC451" s="216"/>
      <c r="BD451" s="230"/>
      <c r="BE451" s="230"/>
      <c r="BF451" s="230"/>
      <c r="BG451" s="227"/>
      <c r="BH451" s="276"/>
      <c r="BI451" s="216"/>
      <c r="BJ451" s="216"/>
      <c r="BK451" s="216"/>
      <c r="BL451" s="216"/>
      <c r="BM451" s="216"/>
      <c r="BN451" s="216"/>
      <c r="BO451" s="216"/>
      <c r="BP451" s="216"/>
      <c r="BQ451" s="216"/>
      <c r="BR451" s="216"/>
      <c r="BS451" s="216"/>
      <c r="BT451" s="216"/>
      <c r="BU451" s="216"/>
      <c r="BV451" s="216"/>
      <c r="BW451" s="216"/>
      <c r="BX451" s="216"/>
      <c r="BY451" s="216"/>
      <c r="BZ451" s="216"/>
      <c r="CA451" s="216"/>
      <c r="CB451" s="216"/>
      <c r="CC451" s="216"/>
      <c r="CD451" s="216"/>
      <c r="CE451" s="216"/>
      <c r="CF451" s="216"/>
      <c r="CG451" s="216"/>
      <c r="CH451" s="216"/>
      <c r="CI451" s="216"/>
      <c r="CJ451" s="216"/>
      <c r="CK451" s="216"/>
      <c r="CL451" s="216"/>
    </row>
    <row r="452" spans="1:90" s="231" customFormat="1" ht="14.5" customHeight="1">
      <c r="A452" s="262"/>
      <c r="B452" s="300"/>
      <c r="C452" s="278"/>
      <c r="D452" s="278"/>
      <c r="E452" s="278"/>
      <c r="F452" s="278"/>
      <c r="G452" s="279"/>
      <c r="H452" s="276"/>
      <c r="I452" s="276"/>
      <c r="J452" s="276"/>
      <c r="K452" s="276"/>
      <c r="L452" s="276"/>
      <c r="M452" s="276"/>
      <c r="N452" s="276"/>
      <c r="O452" s="266"/>
      <c r="P452" s="266"/>
      <c r="Q452" s="266"/>
      <c r="R452" s="266"/>
      <c r="S452" s="267"/>
      <c r="T452" s="268"/>
      <c r="U452" s="269"/>
      <c r="V452" s="270"/>
      <c r="W452" s="271"/>
      <c r="X452" s="268"/>
      <c r="Y452" s="272"/>
      <c r="Z452" s="273"/>
      <c r="AA452" s="273"/>
      <c r="AB452" s="274"/>
      <c r="AC452" s="217">
        <v>6</v>
      </c>
      <c r="AD452" s="218"/>
      <c r="AE452" s="219"/>
      <c r="AF452" s="219"/>
      <c r="AG452" s="219"/>
      <c r="AH452" s="219"/>
      <c r="AI452" s="220" t="str">
        <f t="shared" si="388"/>
        <v/>
      </c>
      <c r="AJ452" s="221"/>
      <c r="AK452" s="221"/>
      <c r="AL452" s="222" t="str">
        <f t="shared" si="389"/>
        <v/>
      </c>
      <c r="AM452" s="221"/>
      <c r="AN452" s="221"/>
      <c r="AO452" s="221"/>
      <c r="AP452" s="223" t="str">
        <f>IF(ISBLANK(AA447),(IFERROR(IF(AND(AI450="Probabilidad",AI452="Probabilidad"),(AR450-(+AR450*AL452)),IF(AND(AI450="Impacto",AI452="Probabilidad"),(AR449-(+AR449*AL452)),IF(AI452="Impacto",AR450,""))),""))," ")</f>
        <v xml:space="preserve"> </v>
      </c>
      <c r="AQ452" s="224" t="str">
        <f>IF(ISBLANK(AA447),(IFERROR(IF(AP452="","",IF(AP452&lt;=0.2,"Muy Baja",IF(AP452&lt;=0.4,"Baja",IF(AP452&lt;=0.6,"Media",IF(AP452&lt;=0.8,"Alta","Muy Alta"))))),"")), " ")</f>
        <v xml:space="preserve"> </v>
      </c>
      <c r="AR452" s="223" t="str">
        <f t="shared" si="390"/>
        <v xml:space="preserve"> </v>
      </c>
      <c r="AS452" s="225" t="str">
        <f t="shared" si="391"/>
        <v/>
      </c>
      <c r="AT452" s="223" t="str">
        <f>IFERROR(IF(AND(AI451="Impacto",AI452="Impacto"),(AT450-(+AT451*AL452)),IF(AND(AI450="Probabilidad",AI452="Impacto"),(AT449-(+AT449*AL452)),IF(AI452="Probabilidad",AT450,""))),"")</f>
        <v/>
      </c>
      <c r="AU452" s="226" t="str">
        <f t="shared" si="392"/>
        <v/>
      </c>
      <c r="AV452" s="273"/>
      <c r="AW452" s="275"/>
      <c r="AX452" s="274"/>
      <c r="AY452" s="261"/>
      <c r="AZ452" s="228"/>
      <c r="BA452" s="229"/>
      <c r="BB452" s="216"/>
      <c r="BC452" s="216"/>
      <c r="BD452" s="230"/>
      <c r="BE452" s="230"/>
      <c r="BF452" s="230"/>
      <c r="BG452" s="227"/>
      <c r="BH452" s="276"/>
      <c r="BI452" s="216"/>
      <c r="BJ452" s="216"/>
      <c r="BK452" s="216"/>
      <c r="BL452" s="216"/>
      <c r="BM452" s="216"/>
      <c r="BN452" s="216"/>
      <c r="BO452" s="216"/>
      <c r="BP452" s="216"/>
      <c r="BQ452" s="216"/>
      <c r="BR452" s="216"/>
      <c r="BS452" s="216"/>
      <c r="BT452" s="216"/>
      <c r="BU452" s="216"/>
      <c r="BV452" s="216"/>
      <c r="BW452" s="216"/>
      <c r="BX452" s="216"/>
      <c r="BY452" s="216"/>
      <c r="BZ452" s="216"/>
      <c r="CA452" s="216"/>
      <c r="CB452" s="216"/>
      <c r="CC452" s="216"/>
      <c r="CD452" s="216"/>
      <c r="CE452" s="216"/>
      <c r="CF452" s="216"/>
      <c r="CG452" s="216"/>
      <c r="CH452" s="216"/>
      <c r="CI452" s="216"/>
      <c r="CJ452" s="216"/>
      <c r="CK452" s="216"/>
      <c r="CL452" s="216"/>
    </row>
    <row r="453" spans="1:90" s="231" customFormat="1" ht="85" hidden="1" customHeight="1">
      <c r="A453" s="262">
        <v>75</v>
      </c>
      <c r="B453" s="300" t="s">
        <v>1084</v>
      </c>
      <c r="C453" s="278" t="s">
        <v>1085</v>
      </c>
      <c r="D453" s="278"/>
      <c r="E453" s="278"/>
      <c r="F453" s="278" t="s">
        <v>1490</v>
      </c>
      <c r="G453" s="279" t="str">
        <f t="shared" si="411"/>
        <v>Posibilidad de afectación Reputacional por Falta o indebida evaluación y seguimiento de las noticias disciplinarias allegadas a la OCID en los términos establecidos. debido a la inadecuada evaluación de  quejas y tramites de actuaciones disciplinarias allegadas a la oficina de Control Interno Disciplinario</v>
      </c>
      <c r="H453" s="276" t="s">
        <v>224</v>
      </c>
      <c r="I453" s="276" t="s">
        <v>1470</v>
      </c>
      <c r="J453" s="276" t="s">
        <v>1473</v>
      </c>
      <c r="K453" s="276" t="str">
        <f t="shared" ref="K453" si="425">CONCATENATE("Posibilidad de afectación"," ",H453," por ",I453," ",J453)</f>
        <v>Posibilidad de afectación Reputacional por Falta o indebida evaluación y seguimiento de las noticias disciplinarias allegadas a la OCID en los términos establecidos. debido a la inadecuada evaluación de  quejas y tramites de actuaciones disciplinarias allegadas a la oficina de Control Interno Disciplinario</v>
      </c>
      <c r="L453" s="276" t="s">
        <v>101</v>
      </c>
      <c r="M453" s="276" t="s">
        <v>809</v>
      </c>
      <c r="N453" s="276">
        <v>386</v>
      </c>
      <c r="O453" s="266"/>
      <c r="P453" s="266"/>
      <c r="Q453" s="266"/>
      <c r="R453" s="266"/>
      <c r="S453" s="267" t="str">
        <f t="shared" ref="S453" si="426">IF(ISBLANK(Z453),(IF(N453&lt;=0,"",IF(N453&lt;=2,"Muy Baja",IF(N453&lt;=24,"Baja",IF(N453&lt;=500,"Media",IF(N453&lt;=5000,"Alta","Muy Alta"))))))," ")</f>
        <v>Media</v>
      </c>
      <c r="T453" s="268">
        <f t="shared" ref="T453" si="427">IF(ISBLANK(Z453),(IF(S453="","",IF(S453="Muy Baja",20%,IF(S453="Baja",40%,IF(S453="Media",60%,IF(S453="Alta",80%,IF(S453="Muy Alta",100%,0)))))))," ")</f>
        <v>0.6</v>
      </c>
      <c r="U453" s="269" t="s">
        <v>286</v>
      </c>
      <c r="V453" s="270" t="str">
        <f>IF(U453&gt;0,IF(NOT(ISERROR(MATCH(U453,'Listados Datos'!$N$3:$N$4,0))),'Listados Datos'!$N$6&amp;"Por favor no seleccionar este criterios de impacto (Afectación Económica o presupuestal y/o Pérdida Reputacional)",'Listados Datos'!$N$7),"")</f>
        <v>✔</v>
      </c>
      <c r="W453" s="271" t="str">
        <f>IF(OR(U453='Listados Datos'!$R$3,U453='Listados Datos'!$S$3),"Leve",IF(OR(U453='Listados Datos'!$R$4,U453='Listados Datos'!$S$4),"Menor",IF(OR(U453='Listados Datos'!$R$5,U453='Listados Datos'!$S$5),"Moderado",IF(OR(U453='Listados Datos'!$R$6,U453='Listados Datos'!$S$6),"Mayor",IF(OR(U453='Listados Datos'!$R$7,U453='Listados Datos'!$S$7),"Catastrófico","")))))</f>
        <v>Moderado</v>
      </c>
      <c r="X453" s="268">
        <f>IF(W453="","",IF(W453="Leve",20%,IF(W453="Menor",40%,IF(W453="Moderado",60%,IF(W453="Mayor",80%,IF(W453="Catastrófico",100%,0))))))</f>
        <v>0.6</v>
      </c>
      <c r="Y453" s="272" t="str">
        <f>IF(OR(AND(S453="Muy Baja",W453="Leve"),AND(S453="Muy Baja",W453="Menor"),AND(S453="Baja",W453="Leve")),"Bajo",IF(OR(AND(S453="Muy baja",W453="Moderado"),AND(S453="Baja",W453="Menor"),AND(S453="Baja",W453="Moderado"),AND(S453="Media",W453="Leve"),AND(S453="Media",W453="Menor"),AND(S453="Media",W453="Moderado"),AND(S453="Alta",W453="Leve"),AND(S453="Alta",W453="Menor")),"Moderado",IF(OR(AND(S453="Muy Baja",W453="Mayor"),AND(S453="Baja",W453="Mayor"),AND(S453="Media",W453="Mayor"),AND(S453="Alta",W453="Moderado"),AND(S453="Alta",W453="Mayor"),AND(S453="Muy Alta",W453="Leve"),AND(S453="Muy Alta",W453="Menor"),AND(S453="Muy Alta",W453="Moderado"),AND(S453="Muy Alta",W453="Mayor")),"Alto",IF(OR(AND(S453="Muy Baja",W453="Catastrófico"),AND(S453="Baja",W453="Catastrófico"),AND(S453="Media",W453="Catastrófico"),AND(S453="Alta",W453="Catastrófico"),AND(S453="Muy Alta",W453="Catastrófico")),"Extremo",""))))</f>
        <v>Moderado</v>
      </c>
      <c r="Z453" s="273"/>
      <c r="AA453" s="273"/>
      <c r="AB453" s="274" t="str">
        <f t="shared" ref="AB453" si="428">IF(AND(Z453="Rara Vez",AA453="Insignificante"),("BAJA"),IF(AND(Z453="Rara Vez",AA453="Menor"),("BAJA"),IF(AND(Z453="Rara Vez",AA453="Moderado"),("MODERADA"),IF(AND(Z453="Rara Vez",AA453="Mayor"),("ALTA"),IF(AND(Z453="Improbable",AA453="Insignificante"),("BAJA"),IF(AND(Z453="Improbable",AA453="Menor"),("BAJA"),IF(AND(Z453="Improbable",AA453="Moderado"),("MODERADA"),IF(AND(Z453="Improbable",AA453="Mayor"),("ALTA"),IF(AND(Z453="Posible",AA453="Insignificante"),("BAJA"),IF(AND(Z453="Posible",AA453="Menor"),("MODERADA"),IF(AND(Z453="Posible",AA453="Moderado"),("ALTA"),IF(AND(Z453="Posible",AA453="Mayor"),("EXTREMA"),IF(AND(Z453="Probable",AA453="Insignificante"),("MODERADA"),IF(AND(Z453="Probable",AA453="Menor"),("ALTA"),IF(AND(Z453="Probable",AA453="Moderado"),("ALTA"),IF(AND(Z453="Probable",AA453="Mayor"),("EXTREMA"),IF(AND(Z453="Casi Seguro",AA453="Insignificante"),("ALTA"),IF(AND(Z453="Casi Seguro",AA453="Menor"),("ALTA"),IF(AND(Z453="Casi Seguro",AA453="Moderado"),("EXTREMA"),IF(AND(Z453="Casi Seguro",AA453="Mayor"),("EXTREMA"),IF(AA453="Catastrófico","EXTREMA","VALORAR")))))))))))))))))))))</f>
        <v>VALORAR</v>
      </c>
      <c r="AC453" s="217">
        <v>1</v>
      </c>
      <c r="AD453" s="218"/>
      <c r="AE453" s="219" t="s">
        <v>1502</v>
      </c>
      <c r="AF453" s="219" t="s">
        <v>1501</v>
      </c>
      <c r="AG453" s="219" t="s">
        <v>938</v>
      </c>
      <c r="AH453" s="219"/>
      <c r="AI453" s="220" t="str">
        <f t="shared" si="388"/>
        <v>Probabilidad</v>
      </c>
      <c r="AJ453" s="221" t="s">
        <v>292</v>
      </c>
      <c r="AK453" s="221" t="s">
        <v>297</v>
      </c>
      <c r="AL453" s="222" t="str">
        <f t="shared" si="389"/>
        <v>40%</v>
      </c>
      <c r="AM453" s="221" t="s">
        <v>301</v>
      </c>
      <c r="AN453" s="221" t="s">
        <v>305</v>
      </c>
      <c r="AO453" s="221" t="s">
        <v>308</v>
      </c>
      <c r="AP453" s="223">
        <f>IF(ISBLANK(AA453),(IFERROR(IF(AI453="Probabilidad",(T453-(+T453*AL453)),IF(AI453="Impacto",T453,"")),""))," ")</f>
        <v>0.36</v>
      </c>
      <c r="AQ453" s="224" t="str">
        <f>IF(ISBLANK(AA453), (IFERROR(IF(AP453="","",IF(AP453&lt;=0.2,"Muy Baja",IF(AP453&lt;=0.4,"Baja",IF(AP453&lt;=0.6,"Media",IF(AP453&lt;=0.8,"Alta","Muy Alta"))))),""))," ")</f>
        <v>Baja</v>
      </c>
      <c r="AR453" s="223">
        <f t="shared" si="390"/>
        <v>0.36</v>
      </c>
      <c r="AS453" s="225" t="str">
        <f t="shared" si="391"/>
        <v>Moderado</v>
      </c>
      <c r="AT453" s="223">
        <f>IFERROR(IF(AI453="Impacto",(X453-(+X453*AL453)),IF(AI453="Probabilidad",X453,"")),"")</f>
        <v>0.6</v>
      </c>
      <c r="AU453" s="226" t="str">
        <f t="shared" si="392"/>
        <v>Moderado</v>
      </c>
      <c r="AV453" s="273"/>
      <c r="AW453" s="275" t="str">
        <f>IF(ISBLANK(AA453), " ", AA453)</f>
        <v xml:space="preserve"> </v>
      </c>
      <c r="AX453" s="274" t="str">
        <f t="shared" ref="AX453" si="429">IF(AND(AV453="Rara Vez",AW453="Insignificante"),("BAJA"),IF(AND(AV453="Rara Vez",AW453="Menor"),("BAJA"),IF(AND(AV453="Rara Vez",AW453="Moderado"),("MODERADA"),IF(AND(AV453="Rara Vez",AW453="Mayor"),("ALTA"),IF(AND(AV453="Improbable",AW453="Insignificante"),("BAJA"),IF(AND(AV453="Improbable",AW453="Menor"),("BAJA"),IF(AND(AV453="Improbable",AW453="Moderado"),("MODERADA"),IF(AND(AV453="Improbable",AW453="Mayor"),("ALTA"),IF(AND(AV453="Posible",AW453="Insignificante"),("BAJA"),IF(AND(AV453="Posible",AW453="Menor"),("MODERADA"),IF(AND(AV453="Posible",AW453="Moderado"),("ALTA"),IF(AND(AV453="Posible",AW453="Mayor"),("EXTREMA"),IF(AND(AV453="Probable",AW453="Insignificante"),("MODERADA"),IF(AND(AV453="Probable",AW453="Menor"),("ALTA"),IF(AND(AV453="Probable",AW453="Moderado"),("ALTA"),IF(AND(AV453="Probable",AW453="Mayor"),("EXTREMA"),IF(AND(AV453="Casi Seguro",AW453="Insignificante"),("ALTA"),IF(AND(AV453="Casi Seguro",AW453="Menor"),("ALTA"),IF(AND(AV453="Casi Seguro",AW453="Moderado"),("EXTREMA"),IF(AND(AV453="Casi Seguro",AW453="Mayor"),("EXTREMA"),IF(AW453="Catastrófico","EXTREMA","VALORAR")))))))))))))))))))))</f>
        <v>VALORAR</v>
      </c>
      <c r="AY453" s="261" t="s">
        <v>314</v>
      </c>
      <c r="AZ453" s="228"/>
      <c r="BA453" s="229"/>
      <c r="BB453" s="216"/>
      <c r="BC453" s="216"/>
      <c r="BD453" s="230"/>
      <c r="BE453" s="230"/>
      <c r="BF453" s="230"/>
      <c r="BG453" s="227"/>
      <c r="BH453" s="276"/>
      <c r="BI453" s="216"/>
      <c r="BJ453" s="216"/>
      <c r="BK453" s="216"/>
      <c r="BL453" s="216"/>
      <c r="BM453" s="216"/>
      <c r="BN453" s="216"/>
      <c r="BO453" s="216"/>
      <c r="BP453" s="216"/>
      <c r="BQ453" s="216"/>
      <c r="BR453" s="216"/>
      <c r="BS453" s="216"/>
      <c r="BT453" s="216"/>
      <c r="BU453" s="216"/>
      <c r="BV453" s="216"/>
      <c r="BW453" s="216"/>
      <c r="BX453" s="216"/>
      <c r="BY453" s="216"/>
      <c r="BZ453" s="216"/>
      <c r="CA453" s="216"/>
      <c r="CB453" s="216"/>
      <c r="CC453" s="216"/>
      <c r="CD453" s="216"/>
      <c r="CE453" s="216"/>
      <c r="CF453" s="216"/>
      <c r="CG453" s="216"/>
      <c r="CH453" s="216"/>
      <c r="CI453" s="216"/>
      <c r="CJ453" s="216"/>
      <c r="CK453" s="216"/>
      <c r="CL453" s="216"/>
    </row>
    <row r="454" spans="1:90" s="231" customFormat="1" ht="85" hidden="1" customHeight="1">
      <c r="A454" s="262"/>
      <c r="B454" s="300"/>
      <c r="C454" s="278"/>
      <c r="D454" s="278"/>
      <c r="E454" s="278"/>
      <c r="F454" s="278"/>
      <c r="G454" s="279"/>
      <c r="H454" s="276"/>
      <c r="I454" s="276"/>
      <c r="J454" s="276"/>
      <c r="K454" s="276"/>
      <c r="L454" s="276"/>
      <c r="M454" s="276"/>
      <c r="N454" s="276"/>
      <c r="O454" s="266"/>
      <c r="P454" s="266"/>
      <c r="Q454" s="266"/>
      <c r="R454" s="266"/>
      <c r="S454" s="267"/>
      <c r="T454" s="268"/>
      <c r="U454" s="269"/>
      <c r="V454" s="270"/>
      <c r="W454" s="271"/>
      <c r="X454" s="268"/>
      <c r="Y454" s="272"/>
      <c r="Z454" s="273"/>
      <c r="AA454" s="273"/>
      <c r="AB454" s="274"/>
      <c r="AC454" s="217">
        <v>2</v>
      </c>
      <c r="AD454" s="218"/>
      <c r="AE454" s="219" t="s">
        <v>1456</v>
      </c>
      <c r="AF454" s="219" t="s">
        <v>1503</v>
      </c>
      <c r="AG454" s="219" t="s">
        <v>938</v>
      </c>
      <c r="AH454" s="219"/>
      <c r="AI454" s="220" t="str">
        <f t="shared" si="388"/>
        <v>Probabilidad</v>
      </c>
      <c r="AJ454" s="221" t="s">
        <v>292</v>
      </c>
      <c r="AK454" s="221" t="s">
        <v>297</v>
      </c>
      <c r="AL454" s="222" t="str">
        <f t="shared" si="389"/>
        <v>40%</v>
      </c>
      <c r="AM454" s="221" t="s">
        <v>301</v>
      </c>
      <c r="AN454" s="221" t="s">
        <v>305</v>
      </c>
      <c r="AO454" s="221" t="s">
        <v>308</v>
      </c>
      <c r="AP454" s="223">
        <f>IF(ISBLANK(AA453),(IFERROR(IF(AND(AI453="Probabilidad",AI454="Probabilidad"),(AR453-(+AR453*AL454)),IF(AI454="Probabilidad",(T453-(+T453*AL454)),IF(AI454="Impacto",AR453,""))),""))," ")</f>
        <v>0.216</v>
      </c>
      <c r="AQ454" s="224" t="str">
        <f>IF(ISBLANK(AA453),(IFERROR(IF(AP454="","",IF(AP454&lt;=0.2,"Muy Baja",IF(AP454&lt;=0.4,"Baja",IF(AP454&lt;=0.6,"Media",IF(AP454&lt;=0.8,"Alta","Muy Alta"))))),""))," ")</f>
        <v>Baja</v>
      </c>
      <c r="AR454" s="223">
        <f t="shared" si="390"/>
        <v>0.216</v>
      </c>
      <c r="AS454" s="225" t="str">
        <f t="shared" si="391"/>
        <v>Moderado</v>
      </c>
      <c r="AT454" s="223">
        <f>IFERROR(IF(AND(AI453="Impacto",AI454="Impacto"),(AT453-(+AT453*AL454)),IF(AI454="Impacto",(X453-(+X453*AL454)),IF(AI454="Probabilidad",AT453,""))),"")</f>
        <v>0.6</v>
      </c>
      <c r="AU454" s="226" t="str">
        <f t="shared" si="392"/>
        <v>Moderado</v>
      </c>
      <c r="AV454" s="273"/>
      <c r="AW454" s="275"/>
      <c r="AX454" s="274"/>
      <c r="AY454" s="261"/>
      <c r="AZ454" s="228"/>
      <c r="BA454" s="229"/>
      <c r="BB454" s="216"/>
      <c r="BC454" s="216"/>
      <c r="BD454" s="230"/>
      <c r="BE454" s="230"/>
      <c r="BF454" s="230"/>
      <c r="BG454" s="227"/>
      <c r="BH454" s="276"/>
      <c r="BI454" s="216"/>
      <c r="BJ454" s="216"/>
      <c r="BK454" s="216"/>
      <c r="BL454" s="216"/>
      <c r="BM454" s="216"/>
      <c r="BN454" s="216"/>
      <c r="BO454" s="216"/>
      <c r="BP454" s="216"/>
      <c r="BQ454" s="216"/>
      <c r="BR454" s="216"/>
      <c r="BS454" s="216"/>
      <c r="BT454" s="216"/>
      <c r="BU454" s="216"/>
      <c r="BV454" s="216"/>
      <c r="BW454" s="216"/>
      <c r="BX454" s="216"/>
      <c r="BY454" s="216"/>
      <c r="BZ454" s="216"/>
      <c r="CA454" s="216"/>
      <c r="CB454" s="216"/>
      <c r="CC454" s="216"/>
      <c r="CD454" s="216"/>
      <c r="CE454" s="216"/>
      <c r="CF454" s="216"/>
      <c r="CG454" s="216"/>
      <c r="CH454" s="216"/>
      <c r="CI454" s="216"/>
      <c r="CJ454" s="216"/>
      <c r="CK454" s="216"/>
      <c r="CL454" s="216"/>
    </row>
    <row r="455" spans="1:90" s="231" customFormat="1" ht="14.5" hidden="1" customHeight="1">
      <c r="A455" s="262"/>
      <c r="B455" s="300"/>
      <c r="C455" s="278"/>
      <c r="D455" s="278"/>
      <c r="E455" s="278"/>
      <c r="F455" s="278"/>
      <c r="G455" s="279"/>
      <c r="H455" s="276"/>
      <c r="I455" s="276"/>
      <c r="J455" s="276"/>
      <c r="K455" s="276"/>
      <c r="L455" s="276"/>
      <c r="M455" s="276"/>
      <c r="N455" s="276"/>
      <c r="O455" s="266"/>
      <c r="P455" s="266"/>
      <c r="Q455" s="266"/>
      <c r="R455" s="266"/>
      <c r="S455" s="267"/>
      <c r="T455" s="268"/>
      <c r="U455" s="269"/>
      <c r="V455" s="270"/>
      <c r="W455" s="271"/>
      <c r="X455" s="268"/>
      <c r="Y455" s="272"/>
      <c r="Z455" s="273"/>
      <c r="AA455" s="273"/>
      <c r="AB455" s="274"/>
      <c r="AC455" s="217">
        <v>3</v>
      </c>
      <c r="AD455" s="218"/>
      <c r="AE455" s="219"/>
      <c r="AF455" s="219"/>
      <c r="AG455" s="219"/>
      <c r="AH455" s="219"/>
      <c r="AI455" s="220" t="str">
        <f t="shared" si="388"/>
        <v/>
      </c>
      <c r="AJ455" s="221"/>
      <c r="AK455" s="221"/>
      <c r="AL455" s="222" t="str">
        <f t="shared" si="389"/>
        <v/>
      </c>
      <c r="AM455" s="221"/>
      <c r="AN455" s="221"/>
      <c r="AO455" s="221"/>
      <c r="AP455" s="223" t="str">
        <f>IF(ISBLANK(AA453),(IFERROR(IF(AND(AI454="Probabilidad",AI455="Probabilidad"),(AR454-(+AR454*AL455)),IF(AND(AI454="Impacto",AI455="Probabilidad"),(AR453-(+AR453*AL455)),IF(AI455="Impacto",AR454,""))),""))," ")</f>
        <v/>
      </c>
      <c r="AQ455" s="224" t="str">
        <f>IF(ISBLANK(AA453),(IFERROR(IF(AP455="","",IF(AP455&lt;=0.2,"Muy Baja",IF(AP455&lt;=0.4,"Baja",IF(AP455&lt;=0.6,"Media",IF(AP455&lt;=0.8,"Alta","Muy Alta"))))),""))," ")</f>
        <v/>
      </c>
      <c r="AR455" s="223" t="str">
        <f t="shared" si="390"/>
        <v/>
      </c>
      <c r="AS455" s="225" t="str">
        <f t="shared" si="391"/>
        <v/>
      </c>
      <c r="AT455" s="223" t="str">
        <f>IFERROR(IF(AND(AI454="Impacto",AI455="Impacto"),(AT454-(+AT454*AL455)),IF(AND(AI454="Probabilidad",AI455="Impacto"),(AT453-(+AT453*AL455)),IF(AI455="Probabilidad",AT454,""))),"")</f>
        <v/>
      </c>
      <c r="AU455" s="226" t="str">
        <f t="shared" si="392"/>
        <v/>
      </c>
      <c r="AV455" s="273"/>
      <c r="AW455" s="275"/>
      <c r="AX455" s="274"/>
      <c r="AY455" s="261"/>
      <c r="AZ455" s="228"/>
      <c r="BA455" s="229"/>
      <c r="BB455" s="216"/>
      <c r="BC455" s="216"/>
      <c r="BD455" s="230"/>
      <c r="BE455" s="230"/>
      <c r="BF455" s="230"/>
      <c r="BG455" s="227"/>
      <c r="BH455" s="276"/>
      <c r="BI455" s="216"/>
      <c r="BJ455" s="216"/>
      <c r="BK455" s="216"/>
      <c r="BL455" s="216"/>
      <c r="BM455" s="216"/>
      <c r="BN455" s="216"/>
      <c r="BO455" s="216"/>
      <c r="BP455" s="216"/>
      <c r="BQ455" s="216"/>
      <c r="BR455" s="216"/>
      <c r="BS455" s="216"/>
      <c r="BT455" s="216"/>
      <c r="BU455" s="216"/>
      <c r="BV455" s="216"/>
      <c r="BW455" s="216"/>
      <c r="BX455" s="216"/>
      <c r="BY455" s="216"/>
      <c r="BZ455" s="216"/>
      <c r="CA455" s="216"/>
      <c r="CB455" s="216"/>
      <c r="CC455" s="216"/>
      <c r="CD455" s="216"/>
      <c r="CE455" s="216"/>
      <c r="CF455" s="216"/>
      <c r="CG455" s="216"/>
      <c r="CH455" s="216"/>
      <c r="CI455" s="216"/>
      <c r="CJ455" s="216"/>
      <c r="CK455" s="216"/>
      <c r="CL455" s="216"/>
    </row>
    <row r="456" spans="1:90" s="231" customFormat="1" ht="14.5" hidden="1" customHeight="1">
      <c r="A456" s="262"/>
      <c r="B456" s="300"/>
      <c r="C456" s="278"/>
      <c r="D456" s="278"/>
      <c r="E456" s="278"/>
      <c r="F456" s="278"/>
      <c r="G456" s="279"/>
      <c r="H456" s="276"/>
      <c r="I456" s="276"/>
      <c r="J456" s="276"/>
      <c r="K456" s="276"/>
      <c r="L456" s="276"/>
      <c r="M456" s="276"/>
      <c r="N456" s="276"/>
      <c r="O456" s="266"/>
      <c r="P456" s="266"/>
      <c r="Q456" s="266"/>
      <c r="R456" s="266"/>
      <c r="S456" s="267"/>
      <c r="T456" s="268"/>
      <c r="U456" s="269"/>
      <c r="V456" s="270"/>
      <c r="W456" s="271"/>
      <c r="X456" s="268"/>
      <c r="Y456" s="272"/>
      <c r="Z456" s="273"/>
      <c r="AA456" s="273"/>
      <c r="AB456" s="274"/>
      <c r="AC456" s="217">
        <v>4</v>
      </c>
      <c r="AD456" s="218"/>
      <c r="AE456" s="219"/>
      <c r="AF456" s="219"/>
      <c r="AG456" s="219"/>
      <c r="AH456" s="219"/>
      <c r="AI456" s="220" t="str">
        <f t="shared" si="388"/>
        <v/>
      </c>
      <c r="AJ456" s="221"/>
      <c r="AK456" s="221"/>
      <c r="AL456" s="222" t="str">
        <f t="shared" si="389"/>
        <v/>
      </c>
      <c r="AM456" s="221"/>
      <c r="AN456" s="221"/>
      <c r="AO456" s="221"/>
      <c r="AP456" s="223" t="str">
        <f>IF(ISBLANK(AA453),(IFERROR(IF(AND(AI455="Probabilidad",AI456="Probabilidad"),(AR455-(+AR455*AL456)),IF(AND(AI455="Impacto",AI456="Probabilidad"),(AR454-(+AR454*AL456)),IF(AI456="Impacto",AR455,""))),""))," ")</f>
        <v/>
      </c>
      <c r="AQ456" s="224" t="str">
        <f>IF(ISBLANK(AA453),(IFERROR(IF(AP456="","",IF(AP456&lt;=0.2,"Muy Baja",IF(AP456&lt;=0.4,"Baja",IF(AP456&lt;=0.6,"Media",IF(AP456&lt;=0.8,"Alta","Muy Alta"))))),""))," ")</f>
        <v/>
      </c>
      <c r="AR456" s="223" t="str">
        <f t="shared" si="390"/>
        <v/>
      </c>
      <c r="AS456" s="225" t="str">
        <f t="shared" si="391"/>
        <v/>
      </c>
      <c r="AT456" s="223" t="str">
        <f>IFERROR(IF(AND(AI455="Impacto",AI456="Impacto"),(AT455-(+AT455*AL456)),IF(AND(AI455="Probabilidad",AI456="Impacto"),(AT454-(+AT454*AL456)),IF(AI456="Probabilidad",AT455,""))),"")</f>
        <v/>
      </c>
      <c r="AU456" s="226" t="str">
        <f t="shared" si="392"/>
        <v/>
      </c>
      <c r="AV456" s="273"/>
      <c r="AW456" s="275"/>
      <c r="AX456" s="274"/>
      <c r="AY456" s="261"/>
      <c r="AZ456" s="228"/>
      <c r="BA456" s="229"/>
      <c r="BB456" s="216"/>
      <c r="BC456" s="216"/>
      <c r="BD456" s="230"/>
      <c r="BE456" s="230"/>
      <c r="BF456" s="230"/>
      <c r="BG456" s="227"/>
      <c r="BH456" s="276"/>
      <c r="BI456" s="216"/>
      <c r="BJ456" s="216"/>
      <c r="BK456" s="216"/>
      <c r="BL456" s="216"/>
      <c r="BM456" s="216"/>
      <c r="BN456" s="216"/>
      <c r="BO456" s="216"/>
      <c r="BP456" s="216"/>
      <c r="BQ456" s="216"/>
      <c r="BR456" s="216"/>
      <c r="BS456" s="216"/>
      <c r="BT456" s="216"/>
      <c r="BU456" s="216"/>
      <c r="BV456" s="216"/>
      <c r="BW456" s="216"/>
      <c r="BX456" s="216"/>
      <c r="BY456" s="216"/>
      <c r="BZ456" s="216"/>
      <c r="CA456" s="216"/>
      <c r="CB456" s="216"/>
      <c r="CC456" s="216"/>
      <c r="CD456" s="216"/>
      <c r="CE456" s="216"/>
      <c r="CF456" s="216"/>
      <c r="CG456" s="216"/>
      <c r="CH456" s="216"/>
      <c r="CI456" s="216"/>
      <c r="CJ456" s="216"/>
      <c r="CK456" s="216"/>
      <c r="CL456" s="216"/>
    </row>
    <row r="457" spans="1:90" s="231" customFormat="1" ht="14.5" hidden="1" customHeight="1">
      <c r="A457" s="262"/>
      <c r="B457" s="300"/>
      <c r="C457" s="278"/>
      <c r="D457" s="278"/>
      <c r="E457" s="278"/>
      <c r="F457" s="278"/>
      <c r="G457" s="279"/>
      <c r="H457" s="276"/>
      <c r="I457" s="276"/>
      <c r="J457" s="276"/>
      <c r="K457" s="276"/>
      <c r="L457" s="276"/>
      <c r="M457" s="276"/>
      <c r="N457" s="276"/>
      <c r="O457" s="266"/>
      <c r="P457" s="266"/>
      <c r="Q457" s="266"/>
      <c r="R457" s="266"/>
      <c r="S457" s="267"/>
      <c r="T457" s="268"/>
      <c r="U457" s="269"/>
      <c r="V457" s="270"/>
      <c r="W457" s="271"/>
      <c r="X457" s="268"/>
      <c r="Y457" s="272"/>
      <c r="Z457" s="273"/>
      <c r="AA457" s="273"/>
      <c r="AB457" s="274"/>
      <c r="AC457" s="217">
        <v>5</v>
      </c>
      <c r="AD457" s="218"/>
      <c r="AE457" s="219"/>
      <c r="AF457" s="219"/>
      <c r="AG457" s="219"/>
      <c r="AH457" s="219"/>
      <c r="AI457" s="220" t="str">
        <f t="shared" si="388"/>
        <v/>
      </c>
      <c r="AJ457" s="221"/>
      <c r="AK457" s="221"/>
      <c r="AL457" s="222" t="str">
        <f t="shared" si="389"/>
        <v/>
      </c>
      <c r="AM457" s="221"/>
      <c r="AN457" s="221"/>
      <c r="AO457" s="221"/>
      <c r="AP457" s="223" t="str">
        <f>IF(ISBLANK(AA453),(IFERROR(IF(AND(AI456="Probabilidad",AI457="Probabilidad"),(AR456-(+AR456*AL457)),IF(AND(AI456="Impacto",AI457="Probabilidad"),(AR455-(+AR455*AL457)),IF(AI457="Impacto",AR456,""))),""))," ")</f>
        <v/>
      </c>
      <c r="AQ457" s="224" t="str">
        <f>IF(ISBLANK(AA453),(IFERROR(IF(AP457="","",IF(AP457&lt;=0.2,"Muy Baja",IF(AP457&lt;=0.4,"Baja",IF(AP457&lt;=0.6,"Media",IF(AP457&lt;=0.8,"Alta","Muy Alta"))))),""))," ")</f>
        <v/>
      </c>
      <c r="AR457" s="223" t="str">
        <f t="shared" si="390"/>
        <v/>
      </c>
      <c r="AS457" s="225" t="str">
        <f t="shared" si="391"/>
        <v/>
      </c>
      <c r="AT457" s="223" t="str">
        <f>IFERROR(IF(AND(AI456="Impacto",AI457="Impacto"),(AT456-(+AT456*AL457)),IF(AND(AI456="Probabilidad",AI457="Impacto"),(AT455-(+AT455*AL457)),IF(AI457="Probabilidad",AT456,""))),"")</f>
        <v/>
      </c>
      <c r="AU457" s="226" t="str">
        <f t="shared" si="392"/>
        <v/>
      </c>
      <c r="AV457" s="273"/>
      <c r="AW457" s="275"/>
      <c r="AX457" s="274"/>
      <c r="AY457" s="261"/>
      <c r="AZ457" s="228"/>
      <c r="BA457" s="229"/>
      <c r="BB457" s="216"/>
      <c r="BC457" s="216"/>
      <c r="BD457" s="230"/>
      <c r="BE457" s="230"/>
      <c r="BF457" s="230"/>
      <c r="BG457" s="227"/>
      <c r="BH457" s="276"/>
      <c r="BI457" s="216"/>
      <c r="BJ457" s="216"/>
      <c r="BK457" s="216"/>
      <c r="BL457" s="216"/>
      <c r="BM457" s="216"/>
      <c r="BN457" s="216"/>
      <c r="BO457" s="216"/>
      <c r="BP457" s="216"/>
      <c r="BQ457" s="216"/>
      <c r="BR457" s="216"/>
      <c r="BS457" s="216"/>
      <c r="BT457" s="216"/>
      <c r="BU457" s="216"/>
      <c r="BV457" s="216"/>
      <c r="BW457" s="216"/>
      <c r="BX457" s="216"/>
      <c r="BY457" s="216"/>
      <c r="BZ457" s="216"/>
      <c r="CA457" s="216"/>
      <c r="CB457" s="216"/>
      <c r="CC457" s="216"/>
      <c r="CD457" s="216"/>
      <c r="CE457" s="216"/>
      <c r="CF457" s="216"/>
      <c r="CG457" s="216"/>
      <c r="CH457" s="216"/>
      <c r="CI457" s="216"/>
      <c r="CJ457" s="216"/>
      <c r="CK457" s="216"/>
      <c r="CL457" s="216"/>
    </row>
    <row r="458" spans="1:90" s="231" customFormat="1" ht="14.5" hidden="1" customHeight="1">
      <c r="A458" s="262"/>
      <c r="B458" s="300"/>
      <c r="C458" s="278"/>
      <c r="D458" s="278"/>
      <c r="E458" s="278"/>
      <c r="F458" s="278"/>
      <c r="G458" s="279"/>
      <c r="H458" s="276"/>
      <c r="I458" s="276"/>
      <c r="J458" s="276"/>
      <c r="K458" s="276"/>
      <c r="L458" s="276"/>
      <c r="M458" s="276"/>
      <c r="N458" s="276"/>
      <c r="O458" s="266"/>
      <c r="P458" s="266"/>
      <c r="Q458" s="266"/>
      <c r="R458" s="266"/>
      <c r="S458" s="267"/>
      <c r="T458" s="268"/>
      <c r="U458" s="269"/>
      <c r="V458" s="270"/>
      <c r="W458" s="271"/>
      <c r="X458" s="268"/>
      <c r="Y458" s="272"/>
      <c r="Z458" s="273"/>
      <c r="AA458" s="273"/>
      <c r="AB458" s="274"/>
      <c r="AC458" s="217">
        <v>6</v>
      </c>
      <c r="AD458" s="218"/>
      <c r="AE458" s="219"/>
      <c r="AF458" s="219"/>
      <c r="AG458" s="219"/>
      <c r="AH458" s="219"/>
      <c r="AI458" s="220" t="str">
        <f t="shared" si="388"/>
        <v/>
      </c>
      <c r="AJ458" s="221"/>
      <c r="AK458" s="221"/>
      <c r="AL458" s="222" t="str">
        <f t="shared" si="389"/>
        <v/>
      </c>
      <c r="AM458" s="221"/>
      <c r="AN458" s="221"/>
      <c r="AO458" s="221"/>
      <c r="AP458" s="223" t="str">
        <f>IF(ISBLANK(AA453),(IFERROR(IF(AND(AI456="Probabilidad",AI458="Probabilidad"),(AR456-(+AR456*AL458)),IF(AND(AI456="Impacto",AI458="Probabilidad"),(AR455-(+AR455*AL458)),IF(AI458="Impacto",AR456,""))),""))," ")</f>
        <v/>
      </c>
      <c r="AQ458" s="224" t="str">
        <f>IF(ISBLANK(AA453),(IFERROR(IF(AP458="","",IF(AP458&lt;=0.2,"Muy Baja",IF(AP458&lt;=0.4,"Baja",IF(AP458&lt;=0.6,"Media",IF(AP458&lt;=0.8,"Alta","Muy Alta"))))),"")), " ")</f>
        <v/>
      </c>
      <c r="AR458" s="223" t="str">
        <f t="shared" si="390"/>
        <v/>
      </c>
      <c r="AS458" s="225" t="str">
        <f t="shared" si="391"/>
        <v/>
      </c>
      <c r="AT458" s="223" t="str">
        <f>IFERROR(IF(AND(AI457="Impacto",AI458="Impacto"),(AT456-(+AT457*AL458)),IF(AND(AI456="Probabilidad",AI458="Impacto"),(AT455-(+AT455*AL458)),IF(AI458="Probabilidad",AT456,""))),"")</f>
        <v/>
      </c>
      <c r="AU458" s="226" t="str">
        <f t="shared" si="392"/>
        <v/>
      </c>
      <c r="AV458" s="273"/>
      <c r="AW458" s="275"/>
      <c r="AX458" s="274"/>
      <c r="AY458" s="261"/>
      <c r="AZ458" s="228"/>
      <c r="BA458" s="229"/>
      <c r="BB458" s="216"/>
      <c r="BC458" s="216"/>
      <c r="BD458" s="230"/>
      <c r="BE458" s="230"/>
      <c r="BF458" s="230"/>
      <c r="BG458" s="227"/>
      <c r="BH458" s="276"/>
      <c r="BI458" s="216"/>
      <c r="BJ458" s="216"/>
      <c r="BK458" s="216"/>
      <c r="BL458" s="216"/>
      <c r="BM458" s="216"/>
      <c r="BN458" s="216"/>
      <c r="BO458" s="216"/>
      <c r="BP458" s="216"/>
      <c r="BQ458" s="216"/>
      <c r="BR458" s="216"/>
      <c r="BS458" s="216"/>
      <c r="BT458" s="216"/>
      <c r="BU458" s="216"/>
      <c r="BV458" s="216"/>
      <c r="BW458" s="216"/>
      <c r="BX458" s="216"/>
      <c r="BY458" s="216"/>
      <c r="BZ458" s="216"/>
      <c r="CA458" s="216"/>
      <c r="CB458" s="216"/>
      <c r="CC458" s="216"/>
      <c r="CD458" s="216"/>
      <c r="CE458" s="216"/>
      <c r="CF458" s="216"/>
      <c r="CG458" s="216"/>
      <c r="CH458" s="216"/>
      <c r="CI458" s="216"/>
      <c r="CJ458" s="216"/>
      <c r="CK458" s="216"/>
      <c r="CL458" s="216"/>
    </row>
    <row r="459" spans="1:90" s="231" customFormat="1" ht="99.5" customHeight="1">
      <c r="A459" s="262">
        <v>76</v>
      </c>
      <c r="B459" s="300" t="s">
        <v>1084</v>
      </c>
      <c r="C459" s="278" t="s">
        <v>1085</v>
      </c>
      <c r="D459" s="278"/>
      <c r="E459" s="278"/>
      <c r="F459" s="278" t="s">
        <v>1490</v>
      </c>
      <c r="G459" s="279" t="str">
        <f t="shared" si="411"/>
        <v>Posibilidad de manejo de la información contenida en los procesos disciplinarios para favorecer o afectar a terceros.</v>
      </c>
      <c r="H459" s="276" t="s">
        <v>224</v>
      </c>
      <c r="I459" s="276"/>
      <c r="J459" s="276" t="s">
        <v>1466</v>
      </c>
      <c r="K459" s="276" t="s">
        <v>1468</v>
      </c>
      <c r="L459" s="276" t="s">
        <v>1406</v>
      </c>
      <c r="M459" s="276" t="s">
        <v>227</v>
      </c>
      <c r="N459" s="276"/>
      <c r="O459" s="266"/>
      <c r="P459" s="266"/>
      <c r="Q459" s="266"/>
      <c r="R459" s="266"/>
      <c r="S459" s="267" t="str">
        <f t="shared" ref="S459" si="430">IF(ISBLANK(Z459),(IF(N459&lt;=0,"",IF(N459&lt;=2,"Muy Baja",IF(N459&lt;=24,"Baja",IF(N459&lt;=500,"Media",IF(N459&lt;=5000,"Alta","Muy Alta"))))))," ")</f>
        <v xml:space="preserve"> </v>
      </c>
      <c r="T459" s="268" t="str">
        <f t="shared" ref="T459" si="431">IF(ISBLANK(Z459),(IF(S459="","",IF(S459="Muy Baja",20%,IF(S459="Baja",40%,IF(S459="Media",60%,IF(S459="Alta",80%,IF(S459="Muy Alta",100%,0)))))))," ")</f>
        <v xml:space="preserve"> </v>
      </c>
      <c r="U459" s="269"/>
      <c r="V459" s="270" t="str">
        <f>IF(U459&gt;0,IF(NOT(ISERROR(MATCH(U459,'Listados Datos'!$N$3:$N$4,0))),'Listados Datos'!$N$6&amp;"Por favor no seleccionar este criterios de impacto (Afectación Económica o presupuestal y/o Pérdida Reputacional)",'Listados Datos'!$N$7),"")</f>
        <v/>
      </c>
      <c r="W459" s="271" t="str">
        <f>IF(OR(U459='Listados Datos'!$R$3,U459='Listados Datos'!$S$3),"Leve",IF(OR(U459='Listados Datos'!$R$4,U459='Listados Datos'!$S$4),"Menor",IF(OR(U459='Listados Datos'!$R$5,U459='Listados Datos'!$S$5),"Moderado",IF(OR(U459='Listados Datos'!$R$6,U459='Listados Datos'!$S$6),"Mayor",IF(OR(U459='Listados Datos'!$R$7,U459='Listados Datos'!$S$7),"Catastrófico","")))))</f>
        <v/>
      </c>
      <c r="X459" s="268" t="str">
        <f>IF(W459="","",IF(W459="Leve",20%,IF(W459="Menor",40%,IF(W459="Moderado",60%,IF(W459="Mayor",80%,IF(W459="Catastrófico",100%,0))))))</f>
        <v/>
      </c>
      <c r="Y459" s="272" t="str">
        <f>IF(OR(AND(S459="Muy Baja",W459="Leve"),AND(S459="Muy Baja",W459="Menor"),AND(S459="Baja",W459="Leve")),"Bajo",IF(OR(AND(S459="Muy baja",W459="Moderado"),AND(S459="Baja",W459="Menor"),AND(S459="Baja",W459="Moderado"),AND(S459="Media",W459="Leve"),AND(S459="Media",W459="Menor"),AND(S459="Media",W459="Moderado"),AND(S459="Alta",W459="Leve"),AND(S459="Alta",W459="Menor")),"Moderado",IF(OR(AND(S459="Muy Baja",W459="Mayor"),AND(S459="Baja",W459="Mayor"),AND(S459="Media",W459="Mayor"),AND(S459="Alta",W459="Moderado"),AND(S459="Alta",W459="Mayor"),AND(S459="Muy Alta",W459="Leve"),AND(S459="Muy Alta",W459="Menor"),AND(S459="Muy Alta",W459="Moderado"),AND(S459="Muy Alta",W459="Mayor")),"Alto",IF(OR(AND(S459="Muy Baja",W459="Catastrófico"),AND(S459="Baja",W459="Catastrófico"),AND(S459="Media",W459="Catastrófico"),AND(S459="Alta",W459="Catastrófico"),AND(S459="Muy Alta",W459="Catastrófico")),"Extremo",""))))</f>
        <v/>
      </c>
      <c r="Z459" s="273" t="s">
        <v>328</v>
      </c>
      <c r="AA459" s="273" t="s">
        <v>11</v>
      </c>
      <c r="AB459" s="274" t="str">
        <f t="shared" ref="AB459" si="432">IF(AND(Z459="Rara Vez",AA459="Insignificante"),("BAJA"),IF(AND(Z459="Rara Vez",AA459="Menor"),("BAJA"),IF(AND(Z459="Rara Vez",AA459="Moderado"),("MODERADA"),IF(AND(Z459="Rara Vez",AA459="Mayor"),("ALTA"),IF(AND(Z459="Improbable",AA459="Insignificante"),("BAJA"),IF(AND(Z459="Improbable",AA459="Menor"),("BAJA"),IF(AND(Z459="Improbable",AA459="Moderado"),("MODERADA"),IF(AND(Z459="Improbable",AA459="Mayor"),("ALTA"),IF(AND(Z459="Posible",AA459="Insignificante"),("BAJA"),IF(AND(Z459="Posible",AA459="Menor"),("MODERADA"),IF(AND(Z459="Posible",AA459="Moderado"),("ALTA"),IF(AND(Z459="Posible",AA459="Mayor"),("EXTREMA"),IF(AND(Z459="Probable",AA459="Insignificante"),("MODERADA"),IF(AND(Z459="Probable",AA459="Menor"),("ALTA"),IF(AND(Z459="Probable",AA459="Moderado"),("ALTA"),IF(AND(Z459="Probable",AA459="Mayor"),("EXTREMA"),IF(AND(Z459="Casi Seguro",AA459="Insignificante"),("ALTA"),IF(AND(Z459="Casi Seguro",AA459="Menor"),("ALTA"),IF(AND(Z459="Casi Seguro",AA459="Moderado"),("EXTREMA"),IF(AND(Z459="Casi Seguro",AA459="Mayor"),("EXTREMA"),IF(AA459="Catastrófico","EXTREMA","VALORAR")))))))))))))))))))))</f>
        <v>EXTREMA</v>
      </c>
      <c r="AC459" s="217">
        <v>1</v>
      </c>
      <c r="AD459" s="218"/>
      <c r="AE459" s="219" t="s">
        <v>1461</v>
      </c>
      <c r="AF459" s="219" t="s">
        <v>1462</v>
      </c>
      <c r="AG459" s="219" t="s">
        <v>938</v>
      </c>
      <c r="AH459" s="219"/>
      <c r="AI459" s="220" t="str">
        <f t="shared" si="388"/>
        <v>Probabilidad</v>
      </c>
      <c r="AJ459" s="221" t="s">
        <v>292</v>
      </c>
      <c r="AK459" s="221" t="s">
        <v>297</v>
      </c>
      <c r="AL459" s="222" t="str">
        <f t="shared" si="389"/>
        <v>40%</v>
      </c>
      <c r="AM459" s="221" t="s">
        <v>301</v>
      </c>
      <c r="AN459" s="221" t="s">
        <v>305</v>
      </c>
      <c r="AO459" s="221" t="s">
        <v>308</v>
      </c>
      <c r="AP459" s="223" t="str">
        <f>IF(ISBLANK(AA459),(IFERROR(IF(AI459="Probabilidad",(T459-(+T459*AL459)),IF(AI459="Impacto",T459,"")),""))," ")</f>
        <v xml:space="preserve"> </v>
      </c>
      <c r="AQ459" s="224" t="str">
        <f>IF(ISBLANK(AA459), (IFERROR(IF(AP459="","",IF(AP459&lt;=0.2,"Muy Baja",IF(AP459&lt;=0.4,"Baja",IF(AP459&lt;=0.6,"Media",IF(AP459&lt;=0.8,"Alta","Muy Alta"))))),""))," ")</f>
        <v xml:space="preserve"> </v>
      </c>
      <c r="AR459" s="223" t="str">
        <f t="shared" si="390"/>
        <v xml:space="preserve"> </v>
      </c>
      <c r="AS459" s="225" t="str">
        <f t="shared" si="391"/>
        <v/>
      </c>
      <c r="AT459" s="223" t="str">
        <f>IFERROR(IF(AI459="Impacto",(X459-(+X459*AL459)),IF(AI459="Probabilidad",X459,"")),"")</f>
        <v/>
      </c>
      <c r="AU459" s="226" t="str">
        <f t="shared" si="392"/>
        <v/>
      </c>
      <c r="AV459" s="273" t="s">
        <v>326</v>
      </c>
      <c r="AW459" s="275" t="str">
        <f>IF(ISBLANK(AA459), " ", AA459)</f>
        <v>Mayor</v>
      </c>
      <c r="AX459" s="274" t="str">
        <f t="shared" ref="AX459" si="433">IF(AND(AV459="Rara Vez",AW459="Insignificante"),("BAJA"),IF(AND(AV459="Rara Vez",AW459="Menor"),("BAJA"),IF(AND(AV459="Rara Vez",AW459="Moderado"),("MODERADA"),IF(AND(AV459="Rara Vez",AW459="Mayor"),("ALTA"),IF(AND(AV459="Improbable",AW459="Insignificante"),("BAJA"),IF(AND(AV459="Improbable",AW459="Menor"),("BAJA"),IF(AND(AV459="Improbable",AW459="Moderado"),("MODERADA"),IF(AND(AV459="Improbable",AW459="Mayor"),("ALTA"),IF(AND(AV459="Posible",AW459="Insignificante"),("BAJA"),IF(AND(AV459="Posible",AW459="Menor"),("MODERADA"),IF(AND(AV459="Posible",AW459="Moderado"),("ALTA"),IF(AND(AV459="Posible",AW459="Mayor"),("EXTREMA"),IF(AND(AV459="Probable",AW459="Insignificante"),("MODERADA"),IF(AND(AV459="Probable",AW459="Menor"),("ALTA"),IF(AND(AV459="Probable",AW459="Moderado"),("ALTA"),IF(AND(AV459="Probable",AW459="Mayor"),("EXTREMA"),IF(AND(AV459="Casi Seguro",AW459="Insignificante"),("ALTA"),IF(AND(AV459="Casi Seguro",AW459="Menor"),("ALTA"),IF(AND(AV459="Casi Seguro",AW459="Moderado"),("EXTREMA"),IF(AND(AV459="Casi Seguro",AW459="Mayor"),("EXTREMA"),IF(AW459="Catastrófico","EXTREMA","VALORAR")))))))))))))))))))))</f>
        <v>ALTA</v>
      </c>
      <c r="AY459" s="261" t="s">
        <v>315</v>
      </c>
      <c r="AZ459" s="228"/>
      <c r="BA459" s="229"/>
      <c r="BB459" s="216"/>
      <c r="BC459" s="216"/>
      <c r="BD459" s="230"/>
      <c r="BE459" s="230"/>
      <c r="BF459" s="230"/>
      <c r="BG459" s="227"/>
      <c r="BH459" s="276"/>
      <c r="BI459" s="216"/>
      <c r="BJ459" s="216"/>
      <c r="BK459" s="216"/>
      <c r="BL459" s="216"/>
      <c r="BM459" s="216"/>
      <c r="BN459" s="216"/>
      <c r="BO459" s="216"/>
      <c r="BP459" s="216"/>
      <c r="BQ459" s="216"/>
      <c r="BR459" s="216"/>
      <c r="BS459" s="216"/>
      <c r="BT459" s="216"/>
      <c r="BU459" s="216"/>
      <c r="BV459" s="216"/>
      <c r="BW459" s="216"/>
      <c r="BX459" s="216"/>
      <c r="BY459" s="216"/>
      <c r="BZ459" s="216"/>
      <c r="CA459" s="216"/>
      <c r="CB459" s="216"/>
      <c r="CC459" s="216"/>
      <c r="CD459" s="216"/>
      <c r="CE459" s="216"/>
      <c r="CF459" s="216"/>
      <c r="CG459" s="216"/>
      <c r="CH459" s="216"/>
      <c r="CI459" s="216"/>
      <c r="CJ459" s="216"/>
      <c r="CK459" s="216"/>
      <c r="CL459" s="216"/>
    </row>
    <row r="460" spans="1:90" s="231" customFormat="1" ht="14.5" customHeight="1">
      <c r="A460" s="262"/>
      <c r="B460" s="300"/>
      <c r="C460" s="278"/>
      <c r="D460" s="278"/>
      <c r="E460" s="278"/>
      <c r="F460" s="278"/>
      <c r="G460" s="279"/>
      <c r="H460" s="276"/>
      <c r="I460" s="276"/>
      <c r="J460" s="276"/>
      <c r="K460" s="276"/>
      <c r="L460" s="276"/>
      <c r="M460" s="276"/>
      <c r="N460" s="276"/>
      <c r="O460" s="266"/>
      <c r="P460" s="266"/>
      <c r="Q460" s="266"/>
      <c r="R460" s="266"/>
      <c r="S460" s="267"/>
      <c r="T460" s="268"/>
      <c r="U460" s="269"/>
      <c r="V460" s="270"/>
      <c r="W460" s="271"/>
      <c r="X460" s="268"/>
      <c r="Y460" s="272"/>
      <c r="Z460" s="273"/>
      <c r="AA460" s="273"/>
      <c r="AB460" s="274"/>
      <c r="AC460" s="217">
        <v>2</v>
      </c>
      <c r="AD460" s="218"/>
      <c r="AE460" s="219"/>
      <c r="AF460" s="219"/>
      <c r="AG460" s="219"/>
      <c r="AH460" s="219"/>
      <c r="AI460" s="220" t="str">
        <f t="shared" si="388"/>
        <v/>
      </c>
      <c r="AJ460" s="221"/>
      <c r="AK460" s="221"/>
      <c r="AL460" s="222" t="str">
        <f t="shared" si="389"/>
        <v/>
      </c>
      <c r="AM460" s="221"/>
      <c r="AN460" s="221"/>
      <c r="AO460" s="221"/>
      <c r="AP460" s="223" t="str">
        <f>IF(ISBLANK(AA459),(IFERROR(IF(AND(AI459="Probabilidad",AI460="Probabilidad"),(AR459-(+AR459*AL460)),IF(AI460="Probabilidad",(T459-(+T459*AL460)),IF(AI460="Impacto",AR459,""))),""))," ")</f>
        <v xml:space="preserve"> </v>
      </c>
      <c r="AQ460" s="224" t="str">
        <f>IF(ISBLANK(AA459),(IFERROR(IF(AP460="","",IF(AP460&lt;=0.2,"Muy Baja",IF(AP460&lt;=0.4,"Baja",IF(AP460&lt;=0.6,"Media",IF(AP460&lt;=0.8,"Alta","Muy Alta"))))),""))," ")</f>
        <v xml:space="preserve"> </v>
      </c>
      <c r="AR460" s="223" t="str">
        <f t="shared" si="390"/>
        <v xml:space="preserve"> </v>
      </c>
      <c r="AS460" s="225" t="str">
        <f t="shared" si="391"/>
        <v/>
      </c>
      <c r="AT460" s="223" t="str">
        <f>IFERROR(IF(AND(AI459="Impacto",AI460="Impacto"),(AT459-(+AT459*AL460)),IF(AI460="Impacto",(X459-(+X459*AL460)),IF(AI460="Probabilidad",AT459,""))),"")</f>
        <v/>
      </c>
      <c r="AU460" s="226" t="str">
        <f t="shared" si="392"/>
        <v/>
      </c>
      <c r="AV460" s="273"/>
      <c r="AW460" s="275"/>
      <c r="AX460" s="274"/>
      <c r="AY460" s="261"/>
      <c r="AZ460" s="228"/>
      <c r="BA460" s="229"/>
      <c r="BB460" s="216"/>
      <c r="BC460" s="216"/>
      <c r="BD460" s="230"/>
      <c r="BE460" s="230"/>
      <c r="BF460" s="230"/>
      <c r="BG460" s="227"/>
      <c r="BH460" s="276"/>
      <c r="BI460" s="216"/>
      <c r="BJ460" s="216"/>
      <c r="BK460" s="216"/>
      <c r="BL460" s="216"/>
      <c r="BM460" s="216"/>
      <c r="BN460" s="216"/>
      <c r="BO460" s="216"/>
      <c r="BP460" s="216"/>
      <c r="BQ460" s="216"/>
      <c r="BR460" s="216"/>
      <c r="BS460" s="216"/>
      <c r="BT460" s="216"/>
      <c r="BU460" s="216"/>
      <c r="BV460" s="216"/>
      <c r="BW460" s="216"/>
      <c r="BX460" s="216"/>
      <c r="BY460" s="216"/>
      <c r="BZ460" s="216"/>
      <c r="CA460" s="216"/>
      <c r="CB460" s="216"/>
      <c r="CC460" s="216"/>
      <c r="CD460" s="216"/>
      <c r="CE460" s="216"/>
      <c r="CF460" s="216"/>
      <c r="CG460" s="216"/>
      <c r="CH460" s="216"/>
      <c r="CI460" s="216"/>
      <c r="CJ460" s="216"/>
      <c r="CK460" s="216"/>
      <c r="CL460" s="216"/>
    </row>
    <row r="461" spans="1:90" s="231" customFormat="1" ht="14.5" customHeight="1">
      <c r="A461" s="262"/>
      <c r="B461" s="300"/>
      <c r="C461" s="278"/>
      <c r="D461" s="278"/>
      <c r="E461" s="278"/>
      <c r="F461" s="278"/>
      <c r="G461" s="279"/>
      <c r="H461" s="276"/>
      <c r="I461" s="276"/>
      <c r="J461" s="276"/>
      <c r="K461" s="276"/>
      <c r="L461" s="276"/>
      <c r="M461" s="276"/>
      <c r="N461" s="276"/>
      <c r="O461" s="266"/>
      <c r="P461" s="266"/>
      <c r="Q461" s="266"/>
      <c r="R461" s="266"/>
      <c r="S461" s="267"/>
      <c r="T461" s="268"/>
      <c r="U461" s="269"/>
      <c r="V461" s="270"/>
      <c r="W461" s="271"/>
      <c r="X461" s="268"/>
      <c r="Y461" s="272"/>
      <c r="Z461" s="273"/>
      <c r="AA461" s="273"/>
      <c r="AB461" s="274"/>
      <c r="AC461" s="217">
        <v>3</v>
      </c>
      <c r="AD461" s="218"/>
      <c r="AE461" s="219"/>
      <c r="AF461" s="219"/>
      <c r="AG461" s="219"/>
      <c r="AH461" s="219"/>
      <c r="AI461" s="220" t="str">
        <f t="shared" si="388"/>
        <v/>
      </c>
      <c r="AJ461" s="221"/>
      <c r="AK461" s="221"/>
      <c r="AL461" s="222" t="str">
        <f t="shared" si="389"/>
        <v/>
      </c>
      <c r="AM461" s="221"/>
      <c r="AN461" s="221"/>
      <c r="AO461" s="221"/>
      <c r="AP461" s="223" t="str">
        <f>IF(ISBLANK(AA459),(IFERROR(IF(AND(AI460="Probabilidad",AI461="Probabilidad"),(AR460-(+AR460*AL461)),IF(AND(AI460="Impacto",AI461="Probabilidad"),(AR459-(+AR459*AL461)),IF(AI461="Impacto",AR460,""))),""))," ")</f>
        <v xml:space="preserve"> </v>
      </c>
      <c r="AQ461" s="224" t="str">
        <f>IF(ISBLANK(AA459),(IFERROR(IF(AP461="","",IF(AP461&lt;=0.2,"Muy Baja",IF(AP461&lt;=0.4,"Baja",IF(AP461&lt;=0.6,"Media",IF(AP461&lt;=0.8,"Alta","Muy Alta"))))),""))," ")</f>
        <v xml:space="preserve"> </v>
      </c>
      <c r="AR461" s="223" t="str">
        <f t="shared" si="390"/>
        <v xml:space="preserve"> </v>
      </c>
      <c r="AS461" s="225" t="str">
        <f t="shared" si="391"/>
        <v/>
      </c>
      <c r="AT461" s="223" t="str">
        <f>IFERROR(IF(AND(AI460="Impacto",AI461="Impacto"),(AT460-(+AT460*AL461)),IF(AND(AI460="Probabilidad",AI461="Impacto"),(AT459-(+AT459*AL461)),IF(AI461="Probabilidad",AT460,""))),"")</f>
        <v/>
      </c>
      <c r="AU461" s="226" t="str">
        <f t="shared" si="392"/>
        <v/>
      </c>
      <c r="AV461" s="273"/>
      <c r="AW461" s="275"/>
      <c r="AX461" s="274"/>
      <c r="AY461" s="261"/>
      <c r="AZ461" s="228"/>
      <c r="BA461" s="229"/>
      <c r="BB461" s="216"/>
      <c r="BC461" s="216"/>
      <c r="BD461" s="230"/>
      <c r="BE461" s="230"/>
      <c r="BF461" s="230"/>
      <c r="BG461" s="227"/>
      <c r="BH461" s="276"/>
      <c r="BI461" s="216"/>
      <c r="BJ461" s="216"/>
      <c r="BK461" s="216"/>
      <c r="BL461" s="216"/>
      <c r="BM461" s="216"/>
      <c r="BN461" s="216"/>
      <c r="BO461" s="216"/>
      <c r="BP461" s="216"/>
      <c r="BQ461" s="216"/>
      <c r="BR461" s="216"/>
      <c r="BS461" s="216"/>
      <c r="BT461" s="216"/>
      <c r="BU461" s="216"/>
      <c r="BV461" s="216"/>
      <c r="BW461" s="216"/>
      <c r="BX461" s="216"/>
      <c r="BY461" s="216"/>
      <c r="BZ461" s="216"/>
      <c r="CA461" s="216"/>
      <c r="CB461" s="216"/>
      <c r="CC461" s="216"/>
      <c r="CD461" s="216"/>
      <c r="CE461" s="216"/>
      <c r="CF461" s="216"/>
      <c r="CG461" s="216"/>
      <c r="CH461" s="216"/>
      <c r="CI461" s="216"/>
      <c r="CJ461" s="216"/>
      <c r="CK461" s="216"/>
      <c r="CL461" s="216"/>
    </row>
    <row r="462" spans="1:90" s="231" customFormat="1" ht="14.5" customHeight="1">
      <c r="A462" s="262"/>
      <c r="B462" s="300"/>
      <c r="C462" s="278"/>
      <c r="D462" s="278"/>
      <c r="E462" s="278"/>
      <c r="F462" s="278"/>
      <c r="G462" s="279"/>
      <c r="H462" s="276"/>
      <c r="I462" s="276"/>
      <c r="J462" s="276"/>
      <c r="K462" s="276"/>
      <c r="L462" s="276"/>
      <c r="M462" s="276"/>
      <c r="N462" s="276"/>
      <c r="O462" s="266"/>
      <c r="P462" s="266"/>
      <c r="Q462" s="266"/>
      <c r="R462" s="266"/>
      <c r="S462" s="267"/>
      <c r="T462" s="268"/>
      <c r="U462" s="269"/>
      <c r="V462" s="270"/>
      <c r="W462" s="271"/>
      <c r="X462" s="268"/>
      <c r="Y462" s="272"/>
      <c r="Z462" s="273"/>
      <c r="AA462" s="273"/>
      <c r="AB462" s="274"/>
      <c r="AC462" s="217">
        <v>4</v>
      </c>
      <c r="AD462" s="218"/>
      <c r="AE462" s="219"/>
      <c r="AF462" s="219"/>
      <c r="AG462" s="219"/>
      <c r="AH462" s="219"/>
      <c r="AI462" s="220" t="str">
        <f t="shared" si="388"/>
        <v/>
      </c>
      <c r="AJ462" s="221"/>
      <c r="AK462" s="221"/>
      <c r="AL462" s="222" t="str">
        <f t="shared" si="389"/>
        <v/>
      </c>
      <c r="AM462" s="221"/>
      <c r="AN462" s="221"/>
      <c r="AO462" s="221"/>
      <c r="AP462" s="223" t="str">
        <f>IF(ISBLANK(AA459),(IFERROR(IF(AND(AI461="Probabilidad",AI462="Probabilidad"),(AR461-(+AR461*AL462)),IF(AND(AI461="Impacto",AI462="Probabilidad"),(AR460-(+AR460*AL462)),IF(AI462="Impacto",AR461,""))),""))," ")</f>
        <v xml:space="preserve"> </v>
      </c>
      <c r="AQ462" s="224" t="str">
        <f>IF(ISBLANK(AA459),(IFERROR(IF(AP462="","",IF(AP462&lt;=0.2,"Muy Baja",IF(AP462&lt;=0.4,"Baja",IF(AP462&lt;=0.6,"Media",IF(AP462&lt;=0.8,"Alta","Muy Alta"))))),""))," ")</f>
        <v xml:space="preserve"> </v>
      </c>
      <c r="AR462" s="223" t="str">
        <f t="shared" si="390"/>
        <v xml:space="preserve"> </v>
      </c>
      <c r="AS462" s="225" t="str">
        <f t="shared" si="391"/>
        <v/>
      </c>
      <c r="AT462" s="223" t="str">
        <f>IFERROR(IF(AND(AI461="Impacto",AI462="Impacto"),(AT461-(+AT461*AL462)),IF(AND(AI461="Probabilidad",AI462="Impacto"),(AT460-(+AT460*AL462)),IF(AI462="Probabilidad",AT461,""))),"")</f>
        <v/>
      </c>
      <c r="AU462" s="226" t="str">
        <f t="shared" si="392"/>
        <v/>
      </c>
      <c r="AV462" s="273"/>
      <c r="AW462" s="275"/>
      <c r="AX462" s="274"/>
      <c r="AY462" s="261"/>
      <c r="AZ462" s="228"/>
      <c r="BA462" s="229"/>
      <c r="BB462" s="216"/>
      <c r="BC462" s="216"/>
      <c r="BD462" s="230"/>
      <c r="BE462" s="230"/>
      <c r="BF462" s="230"/>
      <c r="BG462" s="227"/>
      <c r="BH462" s="276"/>
      <c r="BI462" s="216"/>
      <c r="BJ462" s="216"/>
      <c r="BK462" s="216"/>
      <c r="BL462" s="216"/>
      <c r="BM462" s="216"/>
      <c r="BN462" s="216"/>
      <c r="BO462" s="216"/>
      <c r="BP462" s="216"/>
      <c r="BQ462" s="216"/>
      <c r="BR462" s="216"/>
      <c r="BS462" s="216"/>
      <c r="BT462" s="216"/>
      <c r="BU462" s="216"/>
      <c r="BV462" s="216"/>
      <c r="BW462" s="216"/>
      <c r="BX462" s="216"/>
      <c r="BY462" s="216"/>
      <c r="BZ462" s="216"/>
      <c r="CA462" s="216"/>
      <c r="CB462" s="216"/>
      <c r="CC462" s="216"/>
      <c r="CD462" s="216"/>
      <c r="CE462" s="216"/>
      <c r="CF462" s="216"/>
      <c r="CG462" s="216"/>
      <c r="CH462" s="216"/>
      <c r="CI462" s="216"/>
      <c r="CJ462" s="216"/>
      <c r="CK462" s="216"/>
      <c r="CL462" s="216"/>
    </row>
    <row r="463" spans="1:90" s="231" customFormat="1" ht="14.5" customHeight="1">
      <c r="A463" s="262"/>
      <c r="B463" s="300"/>
      <c r="C463" s="278"/>
      <c r="D463" s="278"/>
      <c r="E463" s="278"/>
      <c r="F463" s="278"/>
      <c r="G463" s="279"/>
      <c r="H463" s="276"/>
      <c r="I463" s="276"/>
      <c r="J463" s="276"/>
      <c r="K463" s="276"/>
      <c r="L463" s="276"/>
      <c r="M463" s="276"/>
      <c r="N463" s="276"/>
      <c r="O463" s="266"/>
      <c r="P463" s="266"/>
      <c r="Q463" s="266"/>
      <c r="R463" s="266"/>
      <c r="S463" s="267"/>
      <c r="T463" s="268"/>
      <c r="U463" s="269"/>
      <c r="V463" s="270"/>
      <c r="W463" s="271"/>
      <c r="X463" s="268"/>
      <c r="Y463" s="272"/>
      <c r="Z463" s="273"/>
      <c r="AA463" s="273"/>
      <c r="AB463" s="274"/>
      <c r="AC463" s="217">
        <v>5</v>
      </c>
      <c r="AD463" s="218"/>
      <c r="AE463" s="219"/>
      <c r="AF463" s="219"/>
      <c r="AG463" s="219"/>
      <c r="AH463" s="219"/>
      <c r="AI463" s="220" t="str">
        <f t="shared" si="388"/>
        <v/>
      </c>
      <c r="AJ463" s="221"/>
      <c r="AK463" s="221"/>
      <c r="AL463" s="222" t="str">
        <f t="shared" si="389"/>
        <v/>
      </c>
      <c r="AM463" s="221"/>
      <c r="AN463" s="221"/>
      <c r="AO463" s="221"/>
      <c r="AP463" s="223" t="str">
        <f>IF(ISBLANK(AA459),(IFERROR(IF(AND(AI462="Probabilidad",AI463="Probabilidad"),(AR462-(+AR462*AL463)),IF(AND(AI462="Impacto",AI463="Probabilidad"),(AR461-(+AR461*AL463)),IF(AI463="Impacto",AR462,""))),""))," ")</f>
        <v xml:space="preserve"> </v>
      </c>
      <c r="AQ463" s="224" t="str">
        <f>IF(ISBLANK(AA459),(IFERROR(IF(AP463="","",IF(AP463&lt;=0.2,"Muy Baja",IF(AP463&lt;=0.4,"Baja",IF(AP463&lt;=0.6,"Media",IF(AP463&lt;=0.8,"Alta","Muy Alta"))))),""))," ")</f>
        <v xml:space="preserve"> </v>
      </c>
      <c r="AR463" s="223" t="str">
        <f t="shared" si="390"/>
        <v xml:space="preserve"> </v>
      </c>
      <c r="AS463" s="225" t="str">
        <f t="shared" si="391"/>
        <v/>
      </c>
      <c r="AT463" s="223" t="str">
        <f>IFERROR(IF(AND(AI462="Impacto",AI463="Impacto"),(AT462-(+AT462*AL463)),IF(AND(AI462="Probabilidad",AI463="Impacto"),(AT461-(+AT461*AL463)),IF(AI463="Probabilidad",AT462,""))),"")</f>
        <v/>
      </c>
      <c r="AU463" s="226" t="str">
        <f t="shared" si="392"/>
        <v/>
      </c>
      <c r="AV463" s="273"/>
      <c r="AW463" s="275"/>
      <c r="AX463" s="274"/>
      <c r="AY463" s="261"/>
      <c r="AZ463" s="228"/>
      <c r="BA463" s="229"/>
      <c r="BB463" s="216"/>
      <c r="BC463" s="216"/>
      <c r="BD463" s="230"/>
      <c r="BE463" s="230"/>
      <c r="BF463" s="230"/>
      <c r="BG463" s="227"/>
      <c r="BH463" s="276"/>
      <c r="BI463" s="216"/>
      <c r="BJ463" s="216"/>
      <c r="BK463" s="216"/>
      <c r="BL463" s="216"/>
      <c r="BM463" s="216"/>
      <c r="BN463" s="216"/>
      <c r="BO463" s="216"/>
      <c r="BP463" s="216"/>
      <c r="BQ463" s="216"/>
      <c r="BR463" s="216"/>
      <c r="BS463" s="216"/>
      <c r="BT463" s="216"/>
      <c r="BU463" s="216"/>
      <c r="BV463" s="216"/>
      <c r="BW463" s="216"/>
      <c r="BX463" s="216"/>
      <c r="BY463" s="216"/>
      <c r="BZ463" s="216"/>
      <c r="CA463" s="216"/>
      <c r="CB463" s="216"/>
      <c r="CC463" s="216"/>
      <c r="CD463" s="216"/>
      <c r="CE463" s="216"/>
      <c r="CF463" s="216"/>
      <c r="CG463" s="216"/>
      <c r="CH463" s="216"/>
      <c r="CI463" s="216"/>
      <c r="CJ463" s="216"/>
      <c r="CK463" s="216"/>
      <c r="CL463" s="216"/>
    </row>
    <row r="464" spans="1:90" s="231" customFormat="1" ht="14.5" customHeight="1">
      <c r="A464" s="262"/>
      <c r="B464" s="300"/>
      <c r="C464" s="278"/>
      <c r="D464" s="278"/>
      <c r="E464" s="278"/>
      <c r="F464" s="278"/>
      <c r="G464" s="279"/>
      <c r="H464" s="276"/>
      <c r="I464" s="276"/>
      <c r="J464" s="276"/>
      <c r="K464" s="276"/>
      <c r="L464" s="276"/>
      <c r="M464" s="276"/>
      <c r="N464" s="276"/>
      <c r="O464" s="266"/>
      <c r="P464" s="266"/>
      <c r="Q464" s="266"/>
      <c r="R464" s="266"/>
      <c r="S464" s="267"/>
      <c r="T464" s="268"/>
      <c r="U464" s="269"/>
      <c r="V464" s="270"/>
      <c r="W464" s="271"/>
      <c r="X464" s="268"/>
      <c r="Y464" s="272"/>
      <c r="Z464" s="273"/>
      <c r="AA464" s="273"/>
      <c r="AB464" s="274"/>
      <c r="AC464" s="217">
        <v>6</v>
      </c>
      <c r="AD464" s="218"/>
      <c r="AE464" s="219"/>
      <c r="AF464" s="219"/>
      <c r="AG464" s="219"/>
      <c r="AH464" s="219"/>
      <c r="AI464" s="220" t="str">
        <f t="shared" si="388"/>
        <v/>
      </c>
      <c r="AJ464" s="221"/>
      <c r="AK464" s="221"/>
      <c r="AL464" s="222" t="str">
        <f t="shared" si="389"/>
        <v/>
      </c>
      <c r="AM464" s="221"/>
      <c r="AN464" s="221"/>
      <c r="AO464" s="221"/>
      <c r="AP464" s="223" t="str">
        <f>IF(ISBLANK(AA459),(IFERROR(IF(AND(AI462="Probabilidad",AI464="Probabilidad"),(AR462-(+AR462*AL464)),IF(AND(AI462="Impacto",AI464="Probabilidad"),(AR461-(+AR461*AL464)),IF(AI464="Impacto",AR462,""))),""))," ")</f>
        <v xml:space="preserve"> </v>
      </c>
      <c r="AQ464" s="224" t="str">
        <f>IF(ISBLANK(AA459),(IFERROR(IF(AP464="","",IF(AP464&lt;=0.2,"Muy Baja",IF(AP464&lt;=0.4,"Baja",IF(AP464&lt;=0.6,"Media",IF(AP464&lt;=0.8,"Alta","Muy Alta"))))),"")), " ")</f>
        <v xml:space="preserve"> </v>
      </c>
      <c r="AR464" s="223" t="str">
        <f t="shared" si="390"/>
        <v xml:space="preserve"> </v>
      </c>
      <c r="AS464" s="225" t="str">
        <f t="shared" si="391"/>
        <v/>
      </c>
      <c r="AT464" s="223" t="str">
        <f>IFERROR(IF(AND(AI463="Impacto",AI464="Impacto"),(AT462-(+AT463*AL464)),IF(AND(AI462="Probabilidad",AI464="Impacto"),(AT461-(+AT461*AL464)),IF(AI464="Probabilidad",AT462,""))),"")</f>
        <v/>
      </c>
      <c r="AU464" s="226" t="str">
        <f t="shared" si="392"/>
        <v/>
      </c>
      <c r="AV464" s="273"/>
      <c r="AW464" s="275"/>
      <c r="AX464" s="274"/>
      <c r="AY464" s="261"/>
      <c r="AZ464" s="228"/>
      <c r="BA464" s="229"/>
      <c r="BB464" s="216"/>
      <c r="BC464" s="216"/>
      <c r="BD464" s="230"/>
      <c r="BE464" s="230"/>
      <c r="BF464" s="230"/>
      <c r="BG464" s="227"/>
      <c r="BH464" s="276"/>
      <c r="BI464" s="216"/>
      <c r="BJ464" s="216"/>
      <c r="BK464" s="216"/>
      <c r="BL464" s="216"/>
      <c r="BM464" s="216"/>
      <c r="BN464" s="216"/>
      <c r="BO464" s="216"/>
      <c r="BP464" s="216"/>
      <c r="BQ464" s="216"/>
      <c r="BR464" s="216"/>
      <c r="BS464" s="216"/>
      <c r="BT464" s="216"/>
      <c r="BU464" s="216"/>
      <c r="BV464" s="216"/>
      <c r="BW464" s="216"/>
      <c r="BX464" s="216"/>
      <c r="BY464" s="216"/>
      <c r="BZ464" s="216"/>
      <c r="CA464" s="216"/>
      <c r="CB464" s="216"/>
      <c r="CC464" s="216"/>
      <c r="CD464" s="216"/>
      <c r="CE464" s="216"/>
      <c r="CF464" s="216"/>
      <c r="CG464" s="216"/>
      <c r="CH464" s="216"/>
      <c r="CI464" s="216"/>
      <c r="CJ464" s="216"/>
      <c r="CK464" s="216"/>
      <c r="CL464" s="216"/>
    </row>
    <row r="465" spans="1:90" s="231" customFormat="1" ht="83" hidden="1" customHeight="1">
      <c r="A465" s="262">
        <v>77</v>
      </c>
      <c r="B465" s="300" t="s">
        <v>1086</v>
      </c>
      <c r="C465" s="278" t="s">
        <v>1087</v>
      </c>
      <c r="D465" s="278"/>
      <c r="E465" s="278"/>
      <c r="F465" s="278" t="s">
        <v>1491</v>
      </c>
      <c r="G465" s="279" t="str">
        <f t="shared" si="411"/>
        <v>Posibilidad de afectación Reputacional por Se desconozca el objeto, controles y riesgos del tema / proceso, durante la evaluación independiente a realizar. Debido a no realizar un buen análisis de la efectividad de los controles y riesgos del Sistema de Control Interno, durante la evaluación independiente a la documentación soporte del proceso a verificar.</v>
      </c>
      <c r="H465" s="276" t="s">
        <v>224</v>
      </c>
      <c r="I465" s="276" t="s">
        <v>1471</v>
      </c>
      <c r="J465" s="276" t="s">
        <v>1474</v>
      </c>
      <c r="K465" s="276" t="str">
        <f t="shared" ref="K465" si="434">CONCATENATE("Posibilidad de afectación"," ",H465," por ",I465," ",J465)</f>
        <v>Posibilidad de afectación Reputacional por Se desconozca el objeto, controles y riesgos del tema / proceso, durante la evaluación independiente a realizar. Debido a no realizar un buen análisis de la efectividad de los controles y riesgos del Sistema de Control Interno, durante la evaluación independiente a la documentación soporte del proceso a verificar.</v>
      </c>
      <c r="L465" s="276" t="s">
        <v>101</v>
      </c>
      <c r="M465" s="276" t="s">
        <v>809</v>
      </c>
      <c r="N465" s="276">
        <v>41</v>
      </c>
      <c r="O465" s="266"/>
      <c r="P465" s="266"/>
      <c r="Q465" s="266"/>
      <c r="R465" s="266"/>
      <c r="S465" s="267" t="str">
        <f t="shared" ref="S465" si="435">IF(ISBLANK(Z465),(IF(N465&lt;=0,"",IF(N465&lt;=2,"Muy Baja",IF(N465&lt;=24,"Baja",IF(N465&lt;=500,"Media",IF(N465&lt;=5000,"Alta","Muy Alta"))))))," ")</f>
        <v>Media</v>
      </c>
      <c r="T465" s="268">
        <f t="shared" ref="T465" si="436">IF(ISBLANK(Z465),(IF(S465="","",IF(S465="Muy Baja",20%,IF(S465="Baja",40%,IF(S465="Media",60%,IF(S465="Alta",80%,IF(S465="Muy Alta",100%,0)))))))," ")</f>
        <v>0.6</v>
      </c>
      <c r="U465" s="269" t="s">
        <v>286</v>
      </c>
      <c r="V465" s="270" t="str">
        <f>IF(U465&gt;0,IF(NOT(ISERROR(MATCH(U465,'Listados Datos'!$N$3:$N$4,0))),'Listados Datos'!$N$6&amp;"Por favor no seleccionar este criterios de impacto (Afectación Económica o presupuestal y/o Pérdida Reputacional)",'Listados Datos'!$N$7),"")</f>
        <v>✔</v>
      </c>
      <c r="W465" s="271" t="str">
        <f>IF(OR(U465='Listados Datos'!$R$3,U465='Listados Datos'!$S$3),"Leve",IF(OR(U465='Listados Datos'!$R$4,U465='Listados Datos'!$S$4),"Menor",IF(OR(U465='Listados Datos'!$R$5,U465='Listados Datos'!$S$5),"Moderado",IF(OR(U465='Listados Datos'!$R$6,U465='Listados Datos'!$S$6),"Mayor",IF(OR(U465='Listados Datos'!$R$7,U465='Listados Datos'!$S$7),"Catastrófico","")))))</f>
        <v>Moderado</v>
      </c>
      <c r="X465" s="268">
        <f>IF(W465="","",IF(W465="Leve",20%,IF(W465="Menor",40%,IF(W465="Moderado",60%,IF(W465="Mayor",80%,IF(W465="Catastrófico",100%,0))))))</f>
        <v>0.6</v>
      </c>
      <c r="Y465" s="272" t="str">
        <f>IF(OR(AND(S465="Muy Baja",W465="Leve"),AND(S465="Muy Baja",W465="Menor"),AND(S465="Baja",W465="Leve")),"Bajo",IF(OR(AND(S465="Muy baja",W465="Moderado"),AND(S465="Baja",W465="Menor"),AND(S465="Baja",W465="Moderado"),AND(S465="Media",W465="Leve"),AND(S465="Media",W465="Menor"),AND(S465="Media",W465="Moderado"),AND(S465="Alta",W465="Leve"),AND(S465="Alta",W465="Menor")),"Moderado",IF(OR(AND(S465="Muy Baja",W465="Mayor"),AND(S465="Baja",W465="Mayor"),AND(S465="Media",W465="Mayor"),AND(S465="Alta",W465="Moderado"),AND(S465="Alta",W465="Mayor"),AND(S465="Muy Alta",W465="Leve"),AND(S465="Muy Alta",W465="Menor"),AND(S465="Muy Alta",W465="Moderado"),AND(S465="Muy Alta",W465="Mayor")),"Alto",IF(OR(AND(S465="Muy Baja",W465="Catastrófico"),AND(S465="Baja",W465="Catastrófico"),AND(S465="Media",W465="Catastrófico"),AND(S465="Alta",W465="Catastrófico"),AND(S465="Muy Alta",W465="Catastrófico")),"Extremo",""))))</f>
        <v>Moderado</v>
      </c>
      <c r="Z465" s="273"/>
      <c r="AA465" s="273"/>
      <c r="AB465" s="274" t="str">
        <f t="shared" ref="AB465" si="437">IF(AND(Z465="Rara Vez",AA465="Insignificante"),("BAJA"),IF(AND(Z465="Rara Vez",AA465="Menor"),("BAJA"),IF(AND(Z465="Rara Vez",AA465="Moderado"),("MODERADA"),IF(AND(Z465="Rara Vez",AA465="Mayor"),("ALTA"),IF(AND(Z465="Improbable",AA465="Insignificante"),("BAJA"),IF(AND(Z465="Improbable",AA465="Menor"),("BAJA"),IF(AND(Z465="Improbable",AA465="Moderado"),("MODERADA"),IF(AND(Z465="Improbable",AA465="Mayor"),("ALTA"),IF(AND(Z465="Posible",AA465="Insignificante"),("BAJA"),IF(AND(Z465="Posible",AA465="Menor"),("MODERADA"),IF(AND(Z465="Posible",AA465="Moderado"),("ALTA"),IF(AND(Z465="Posible",AA465="Mayor"),("EXTREMA"),IF(AND(Z465="Probable",AA465="Insignificante"),("MODERADA"),IF(AND(Z465="Probable",AA465="Menor"),("ALTA"),IF(AND(Z465="Probable",AA465="Moderado"),("ALTA"),IF(AND(Z465="Probable",AA465="Mayor"),("EXTREMA"),IF(AND(Z465="Casi Seguro",AA465="Insignificante"),("ALTA"),IF(AND(Z465="Casi Seguro",AA465="Menor"),("ALTA"),IF(AND(Z465="Casi Seguro",AA465="Moderado"),("EXTREMA"),IF(AND(Z465="Casi Seguro",AA465="Mayor"),("EXTREMA"),IF(AA465="Catastrófico","EXTREMA","VALORAR")))))))))))))))))))))</f>
        <v>VALORAR</v>
      </c>
      <c r="AC465" s="217">
        <v>1</v>
      </c>
      <c r="AD465" s="218"/>
      <c r="AE465" s="219" t="s">
        <v>1465</v>
      </c>
      <c r="AF465" s="219" t="s">
        <v>1180</v>
      </c>
      <c r="AG465" s="219" t="s">
        <v>938</v>
      </c>
      <c r="AH465" s="219"/>
      <c r="AI465" s="220" t="str">
        <f t="shared" si="388"/>
        <v>Probabilidad</v>
      </c>
      <c r="AJ465" s="221" t="s">
        <v>292</v>
      </c>
      <c r="AK465" s="221" t="s">
        <v>297</v>
      </c>
      <c r="AL465" s="222" t="str">
        <f t="shared" si="389"/>
        <v>40%</v>
      </c>
      <c r="AM465" s="221" t="s">
        <v>301</v>
      </c>
      <c r="AN465" s="221" t="s">
        <v>305</v>
      </c>
      <c r="AO465" s="221" t="s">
        <v>308</v>
      </c>
      <c r="AP465" s="223">
        <f>IF(ISBLANK(AA465),(IFERROR(IF(AI465="Probabilidad",(T465-(+T465*AL465)),IF(AI465="Impacto",T465,"")),""))," ")</f>
        <v>0.36</v>
      </c>
      <c r="AQ465" s="224" t="str">
        <f>IF(ISBLANK(AA465), (IFERROR(IF(AP465="","",IF(AP465&lt;=0.2,"Muy Baja",IF(AP465&lt;=0.4,"Baja",IF(AP465&lt;=0.6,"Media",IF(AP465&lt;=0.8,"Alta","Muy Alta"))))),""))," ")</f>
        <v>Baja</v>
      </c>
      <c r="AR465" s="223">
        <f t="shared" si="390"/>
        <v>0.36</v>
      </c>
      <c r="AS465" s="225" t="str">
        <f t="shared" si="391"/>
        <v>Moderado</v>
      </c>
      <c r="AT465" s="223">
        <f>IFERROR(IF(AI465="Impacto",(X465-(+X465*AL465)),IF(AI465="Probabilidad",X465,"")),"")</f>
        <v>0.6</v>
      </c>
      <c r="AU465" s="226" t="str">
        <f t="shared" si="392"/>
        <v>Moderado</v>
      </c>
      <c r="AV465" s="273"/>
      <c r="AW465" s="275" t="str">
        <f>IF(ISBLANK(AA465), " ", AA465)</f>
        <v xml:space="preserve"> </v>
      </c>
      <c r="AX465" s="274" t="str">
        <f t="shared" ref="AX465" si="438">IF(AND(AV465="Rara Vez",AW465="Insignificante"),("BAJA"),IF(AND(AV465="Rara Vez",AW465="Menor"),("BAJA"),IF(AND(AV465="Rara Vez",AW465="Moderado"),("MODERADA"),IF(AND(AV465="Rara Vez",AW465="Mayor"),("ALTA"),IF(AND(AV465="Improbable",AW465="Insignificante"),("BAJA"),IF(AND(AV465="Improbable",AW465="Menor"),("BAJA"),IF(AND(AV465="Improbable",AW465="Moderado"),("MODERADA"),IF(AND(AV465="Improbable",AW465="Mayor"),("ALTA"),IF(AND(AV465="Posible",AW465="Insignificante"),("BAJA"),IF(AND(AV465="Posible",AW465="Menor"),("MODERADA"),IF(AND(AV465="Posible",AW465="Moderado"),("ALTA"),IF(AND(AV465="Posible",AW465="Mayor"),("EXTREMA"),IF(AND(AV465="Probable",AW465="Insignificante"),("MODERADA"),IF(AND(AV465="Probable",AW465="Menor"),("ALTA"),IF(AND(AV465="Probable",AW465="Moderado"),("ALTA"),IF(AND(AV465="Probable",AW465="Mayor"),("EXTREMA"),IF(AND(AV465="Casi Seguro",AW465="Insignificante"),("ALTA"),IF(AND(AV465="Casi Seguro",AW465="Menor"),("ALTA"),IF(AND(AV465="Casi Seguro",AW465="Moderado"),("EXTREMA"),IF(AND(AV465="Casi Seguro",AW465="Mayor"),("EXTREMA"),IF(AW465="Catastrófico","EXTREMA","VALORAR")))))))))))))))))))))</f>
        <v>VALORAR</v>
      </c>
      <c r="AY465" s="261" t="s">
        <v>314</v>
      </c>
      <c r="AZ465" s="228"/>
      <c r="BA465" s="229"/>
      <c r="BB465" s="216"/>
      <c r="BC465" s="216"/>
      <c r="BD465" s="230"/>
      <c r="BE465" s="230"/>
      <c r="BF465" s="230"/>
      <c r="BG465" s="227"/>
      <c r="BH465" s="276"/>
      <c r="BI465" s="216"/>
      <c r="BJ465" s="216"/>
      <c r="BK465" s="216"/>
      <c r="BL465" s="216"/>
      <c r="BM465" s="216"/>
      <c r="BN465" s="216"/>
      <c r="BO465" s="216"/>
      <c r="BP465" s="216"/>
      <c r="BQ465" s="216"/>
      <c r="BR465" s="216"/>
      <c r="BS465" s="216"/>
      <c r="BT465" s="216"/>
      <c r="BU465" s="216"/>
      <c r="BV465" s="216"/>
      <c r="BW465" s="216"/>
      <c r="BX465" s="216"/>
      <c r="BY465" s="216"/>
      <c r="BZ465" s="216"/>
      <c r="CA465" s="216"/>
      <c r="CB465" s="216"/>
      <c r="CC465" s="216"/>
      <c r="CD465" s="216"/>
      <c r="CE465" s="216"/>
      <c r="CF465" s="216"/>
      <c r="CG465" s="216"/>
      <c r="CH465" s="216"/>
      <c r="CI465" s="216"/>
      <c r="CJ465" s="216"/>
      <c r="CK465" s="216"/>
      <c r="CL465" s="216"/>
    </row>
    <row r="466" spans="1:90" s="231" customFormat="1" ht="83" hidden="1" customHeight="1">
      <c r="A466" s="262"/>
      <c r="B466" s="300"/>
      <c r="C466" s="278"/>
      <c r="D466" s="278"/>
      <c r="E466" s="278"/>
      <c r="F466" s="278"/>
      <c r="G466" s="279"/>
      <c r="H466" s="276"/>
      <c r="I466" s="276"/>
      <c r="J466" s="276"/>
      <c r="K466" s="276"/>
      <c r="L466" s="276"/>
      <c r="M466" s="276"/>
      <c r="N466" s="276"/>
      <c r="O466" s="266"/>
      <c r="P466" s="266"/>
      <c r="Q466" s="266"/>
      <c r="R466" s="266"/>
      <c r="S466" s="267"/>
      <c r="T466" s="268"/>
      <c r="U466" s="269"/>
      <c r="V466" s="270"/>
      <c r="W466" s="271"/>
      <c r="X466" s="268"/>
      <c r="Y466" s="272"/>
      <c r="Z466" s="273"/>
      <c r="AA466" s="273"/>
      <c r="AB466" s="274"/>
      <c r="AC466" s="217">
        <v>2</v>
      </c>
      <c r="AD466" s="218"/>
      <c r="AE466" s="219" t="s">
        <v>1457</v>
      </c>
      <c r="AF466" s="219" t="s">
        <v>1181</v>
      </c>
      <c r="AG466" s="219" t="s">
        <v>938</v>
      </c>
      <c r="AH466" s="219"/>
      <c r="AI466" s="220" t="str">
        <f t="shared" si="388"/>
        <v>Probabilidad</v>
      </c>
      <c r="AJ466" s="221" t="s">
        <v>292</v>
      </c>
      <c r="AK466" s="221" t="s">
        <v>297</v>
      </c>
      <c r="AL466" s="222" t="str">
        <f t="shared" si="389"/>
        <v>40%</v>
      </c>
      <c r="AM466" s="221" t="s">
        <v>301</v>
      </c>
      <c r="AN466" s="221" t="s">
        <v>305</v>
      </c>
      <c r="AO466" s="221" t="s">
        <v>308</v>
      </c>
      <c r="AP466" s="223">
        <f>IF(ISBLANK(AA465),(IFERROR(IF(AND(AI465="Probabilidad",AI466="Probabilidad"),(AR465-(+AR465*AL466)),IF(AI466="Probabilidad",(T465-(+T465*AL466)),IF(AI466="Impacto",AR465,""))),""))," ")</f>
        <v>0.216</v>
      </c>
      <c r="AQ466" s="224" t="str">
        <f>IF(ISBLANK(AA465),(IFERROR(IF(AP466="","",IF(AP466&lt;=0.2,"Muy Baja",IF(AP466&lt;=0.4,"Baja",IF(AP466&lt;=0.6,"Media",IF(AP466&lt;=0.8,"Alta","Muy Alta"))))),""))," ")</f>
        <v>Baja</v>
      </c>
      <c r="AR466" s="223">
        <f t="shared" si="390"/>
        <v>0.216</v>
      </c>
      <c r="AS466" s="225" t="str">
        <f t="shared" si="391"/>
        <v>Moderado</v>
      </c>
      <c r="AT466" s="223">
        <f>IFERROR(IF(AND(AI465="Impacto",AI466="Impacto"),(AT465-(+AT465*AL466)),IF(AI466="Impacto",(X465-(+X465*AL466)),IF(AI466="Probabilidad",AT465,""))),"")</f>
        <v>0.6</v>
      </c>
      <c r="AU466" s="226" t="str">
        <f t="shared" si="392"/>
        <v>Moderado</v>
      </c>
      <c r="AV466" s="273"/>
      <c r="AW466" s="275"/>
      <c r="AX466" s="274"/>
      <c r="AY466" s="261"/>
      <c r="AZ466" s="228"/>
      <c r="BA466" s="229"/>
      <c r="BB466" s="216"/>
      <c r="BC466" s="216"/>
      <c r="BD466" s="230"/>
      <c r="BE466" s="230"/>
      <c r="BF466" s="230"/>
      <c r="BG466" s="227"/>
      <c r="BH466" s="276"/>
      <c r="BI466" s="216"/>
      <c r="BJ466" s="216"/>
      <c r="BK466" s="216"/>
      <c r="BL466" s="216"/>
      <c r="BM466" s="216"/>
      <c r="BN466" s="216"/>
      <c r="BO466" s="216"/>
      <c r="BP466" s="216"/>
      <c r="BQ466" s="216"/>
      <c r="BR466" s="216"/>
      <c r="BS466" s="216"/>
      <c r="BT466" s="216"/>
      <c r="BU466" s="216"/>
      <c r="BV466" s="216"/>
      <c r="BW466" s="216"/>
      <c r="BX466" s="216"/>
      <c r="BY466" s="216"/>
      <c r="BZ466" s="216"/>
      <c r="CA466" s="216"/>
      <c r="CB466" s="216"/>
      <c r="CC466" s="216"/>
      <c r="CD466" s="216"/>
      <c r="CE466" s="216"/>
      <c r="CF466" s="216"/>
      <c r="CG466" s="216"/>
      <c r="CH466" s="216"/>
      <c r="CI466" s="216"/>
      <c r="CJ466" s="216"/>
      <c r="CK466" s="216"/>
      <c r="CL466" s="216"/>
    </row>
    <row r="467" spans="1:90" s="231" customFormat="1" ht="83" hidden="1" customHeight="1">
      <c r="A467" s="262"/>
      <c r="B467" s="300"/>
      <c r="C467" s="278"/>
      <c r="D467" s="278"/>
      <c r="E467" s="278"/>
      <c r="F467" s="278"/>
      <c r="G467" s="279"/>
      <c r="H467" s="276"/>
      <c r="I467" s="276"/>
      <c r="J467" s="276"/>
      <c r="K467" s="276"/>
      <c r="L467" s="276"/>
      <c r="M467" s="276"/>
      <c r="N467" s="276"/>
      <c r="O467" s="266"/>
      <c r="P467" s="266"/>
      <c r="Q467" s="266"/>
      <c r="R467" s="266"/>
      <c r="S467" s="267"/>
      <c r="T467" s="268"/>
      <c r="U467" s="269"/>
      <c r="V467" s="270"/>
      <c r="W467" s="271"/>
      <c r="X467" s="268"/>
      <c r="Y467" s="272"/>
      <c r="Z467" s="273"/>
      <c r="AA467" s="273"/>
      <c r="AB467" s="274"/>
      <c r="AC467" s="217">
        <v>3</v>
      </c>
      <c r="AD467" s="218"/>
      <c r="AE467" s="219" t="s">
        <v>1458</v>
      </c>
      <c r="AF467" s="219" t="s">
        <v>1182</v>
      </c>
      <c r="AG467" s="219" t="s">
        <v>938</v>
      </c>
      <c r="AH467" s="219"/>
      <c r="AI467" s="220" t="str">
        <f t="shared" si="388"/>
        <v>Probabilidad</v>
      </c>
      <c r="AJ467" s="221" t="s">
        <v>292</v>
      </c>
      <c r="AK467" s="221" t="s">
        <v>297</v>
      </c>
      <c r="AL467" s="222" t="str">
        <f t="shared" si="389"/>
        <v>40%</v>
      </c>
      <c r="AM467" s="221" t="s">
        <v>301</v>
      </c>
      <c r="AN467" s="221" t="s">
        <v>305</v>
      </c>
      <c r="AO467" s="221" t="s">
        <v>308</v>
      </c>
      <c r="AP467" s="223">
        <f>IF(ISBLANK(AA465),(IFERROR(IF(AND(AI466="Probabilidad",AI467="Probabilidad"),(AR466-(+AR466*AL467)),IF(AND(AI466="Impacto",AI467="Probabilidad"),(AR465-(+AR465*AL467)),IF(AI467="Impacto",AR466,""))),""))," ")</f>
        <v>0.12959999999999999</v>
      </c>
      <c r="AQ467" s="224" t="str">
        <f>IF(ISBLANK(AA465),(IFERROR(IF(AP467="","",IF(AP467&lt;=0.2,"Muy Baja",IF(AP467&lt;=0.4,"Baja",IF(AP467&lt;=0.6,"Media",IF(AP467&lt;=0.8,"Alta","Muy Alta"))))),""))," ")</f>
        <v>Muy Baja</v>
      </c>
      <c r="AR467" s="223">
        <f t="shared" si="390"/>
        <v>0.12959999999999999</v>
      </c>
      <c r="AS467" s="225" t="str">
        <f t="shared" si="391"/>
        <v>Moderado</v>
      </c>
      <c r="AT467" s="223">
        <f>IFERROR(IF(AND(AI466="Impacto",AI467="Impacto"),(AT466-(+AT466*AL467)),IF(AND(AI466="Probabilidad",AI467="Impacto"),(AT465-(+AT465*AL467)),IF(AI467="Probabilidad",AT466,""))),"")</f>
        <v>0.6</v>
      </c>
      <c r="AU467" s="226" t="str">
        <f t="shared" si="392"/>
        <v>Moderado</v>
      </c>
      <c r="AV467" s="273"/>
      <c r="AW467" s="275"/>
      <c r="AX467" s="274"/>
      <c r="AY467" s="261"/>
      <c r="AZ467" s="228"/>
      <c r="BA467" s="229"/>
      <c r="BB467" s="216"/>
      <c r="BC467" s="216"/>
      <c r="BD467" s="230"/>
      <c r="BE467" s="230"/>
      <c r="BF467" s="230"/>
      <c r="BG467" s="227"/>
      <c r="BH467" s="276"/>
      <c r="BI467" s="216"/>
      <c r="BJ467" s="216"/>
      <c r="BK467" s="216"/>
      <c r="BL467" s="216"/>
      <c r="BM467" s="216"/>
      <c r="BN467" s="216"/>
      <c r="BO467" s="216"/>
      <c r="BP467" s="216"/>
      <c r="BQ467" s="216"/>
      <c r="BR467" s="216"/>
      <c r="BS467" s="216"/>
      <c r="BT467" s="216"/>
      <c r="BU467" s="216"/>
      <c r="BV467" s="216"/>
      <c r="BW467" s="216"/>
      <c r="BX467" s="216"/>
      <c r="BY467" s="216"/>
      <c r="BZ467" s="216"/>
      <c r="CA467" s="216"/>
      <c r="CB467" s="216"/>
      <c r="CC467" s="216"/>
      <c r="CD467" s="216"/>
      <c r="CE467" s="216"/>
      <c r="CF467" s="216"/>
      <c r="CG467" s="216"/>
      <c r="CH467" s="216"/>
      <c r="CI467" s="216"/>
      <c r="CJ467" s="216"/>
      <c r="CK467" s="216"/>
      <c r="CL467" s="216"/>
    </row>
    <row r="468" spans="1:90" s="231" customFormat="1" ht="14.5" hidden="1" customHeight="1">
      <c r="A468" s="262"/>
      <c r="B468" s="300"/>
      <c r="C468" s="278"/>
      <c r="D468" s="278"/>
      <c r="E468" s="278"/>
      <c r="F468" s="278"/>
      <c r="G468" s="279"/>
      <c r="H468" s="276"/>
      <c r="I468" s="276"/>
      <c r="J468" s="276"/>
      <c r="K468" s="276"/>
      <c r="L468" s="276"/>
      <c r="M468" s="276"/>
      <c r="N468" s="276"/>
      <c r="O468" s="266"/>
      <c r="P468" s="266"/>
      <c r="Q468" s="266"/>
      <c r="R468" s="266"/>
      <c r="S468" s="267"/>
      <c r="T468" s="268"/>
      <c r="U468" s="269"/>
      <c r="V468" s="270"/>
      <c r="W468" s="271"/>
      <c r="X468" s="268"/>
      <c r="Y468" s="272"/>
      <c r="Z468" s="273"/>
      <c r="AA468" s="273"/>
      <c r="AB468" s="274"/>
      <c r="AC468" s="217">
        <v>4</v>
      </c>
      <c r="AD468" s="218"/>
      <c r="AE468" s="219"/>
      <c r="AF468" s="219"/>
      <c r="AG468" s="219"/>
      <c r="AH468" s="219"/>
      <c r="AI468" s="220" t="str">
        <f t="shared" si="388"/>
        <v/>
      </c>
      <c r="AJ468" s="221"/>
      <c r="AK468" s="221"/>
      <c r="AL468" s="222" t="str">
        <f t="shared" si="389"/>
        <v/>
      </c>
      <c r="AM468" s="221"/>
      <c r="AN468" s="221"/>
      <c r="AO468" s="221"/>
      <c r="AP468" s="223" t="str">
        <f>IF(ISBLANK(AA465),(IFERROR(IF(AND(AI467="Probabilidad",AI468="Probabilidad"),(AR467-(+AR467*AL468)),IF(AND(AI467="Impacto",AI468="Probabilidad"),(AR466-(+AR466*AL468)),IF(AI468="Impacto",AR467,""))),""))," ")</f>
        <v/>
      </c>
      <c r="AQ468" s="224" t="str">
        <f>IF(ISBLANK(AA465),(IFERROR(IF(AP468="","",IF(AP468&lt;=0.2,"Muy Baja",IF(AP468&lt;=0.4,"Baja",IF(AP468&lt;=0.6,"Media",IF(AP468&lt;=0.8,"Alta","Muy Alta"))))),""))," ")</f>
        <v/>
      </c>
      <c r="AR468" s="223" t="str">
        <f t="shared" si="390"/>
        <v/>
      </c>
      <c r="AS468" s="225" t="str">
        <f t="shared" si="391"/>
        <v/>
      </c>
      <c r="AT468" s="223" t="str">
        <f>IFERROR(IF(AND(AI467="Impacto",AI468="Impacto"),(AT467-(+AT467*AL468)),IF(AND(AI467="Probabilidad",AI468="Impacto"),(AT466-(+AT466*AL468)),IF(AI468="Probabilidad",AT467,""))),"")</f>
        <v/>
      </c>
      <c r="AU468" s="226" t="str">
        <f t="shared" si="392"/>
        <v/>
      </c>
      <c r="AV468" s="273"/>
      <c r="AW468" s="275"/>
      <c r="AX468" s="274"/>
      <c r="AY468" s="261"/>
      <c r="AZ468" s="228"/>
      <c r="BA468" s="229"/>
      <c r="BB468" s="216"/>
      <c r="BC468" s="216"/>
      <c r="BD468" s="230"/>
      <c r="BE468" s="230"/>
      <c r="BF468" s="230"/>
      <c r="BG468" s="227"/>
      <c r="BH468" s="276"/>
      <c r="BI468" s="216"/>
      <c r="BJ468" s="216"/>
      <c r="BK468" s="216"/>
      <c r="BL468" s="216"/>
      <c r="BM468" s="216"/>
      <c r="BN468" s="216"/>
      <c r="BO468" s="216"/>
      <c r="BP468" s="216"/>
      <c r="BQ468" s="216"/>
      <c r="BR468" s="216"/>
      <c r="BS468" s="216"/>
      <c r="BT468" s="216"/>
      <c r="BU468" s="216"/>
      <c r="BV468" s="216"/>
      <c r="BW468" s="216"/>
      <c r="BX468" s="216"/>
      <c r="BY468" s="216"/>
      <c r="BZ468" s="216"/>
      <c r="CA468" s="216"/>
      <c r="CB468" s="216"/>
      <c r="CC468" s="216"/>
      <c r="CD468" s="216"/>
      <c r="CE468" s="216"/>
      <c r="CF468" s="216"/>
      <c r="CG468" s="216"/>
      <c r="CH468" s="216"/>
      <c r="CI468" s="216"/>
      <c r="CJ468" s="216"/>
      <c r="CK468" s="216"/>
      <c r="CL468" s="216"/>
    </row>
    <row r="469" spans="1:90" s="231" customFormat="1" ht="14.5" hidden="1" customHeight="1">
      <c r="A469" s="262"/>
      <c r="B469" s="300"/>
      <c r="C469" s="278"/>
      <c r="D469" s="278"/>
      <c r="E469" s="278"/>
      <c r="F469" s="278"/>
      <c r="G469" s="279"/>
      <c r="H469" s="276"/>
      <c r="I469" s="276"/>
      <c r="J469" s="276"/>
      <c r="K469" s="276"/>
      <c r="L469" s="276"/>
      <c r="M469" s="276"/>
      <c r="N469" s="276"/>
      <c r="O469" s="266"/>
      <c r="P469" s="266"/>
      <c r="Q469" s="266"/>
      <c r="R469" s="266"/>
      <c r="S469" s="267"/>
      <c r="T469" s="268"/>
      <c r="U469" s="269"/>
      <c r="V469" s="270"/>
      <c r="W469" s="271"/>
      <c r="X469" s="268"/>
      <c r="Y469" s="272"/>
      <c r="Z469" s="273"/>
      <c r="AA469" s="273"/>
      <c r="AB469" s="274"/>
      <c r="AC469" s="217">
        <v>5</v>
      </c>
      <c r="AD469" s="218"/>
      <c r="AE469" s="219"/>
      <c r="AF469" s="219"/>
      <c r="AG469" s="219"/>
      <c r="AH469" s="219"/>
      <c r="AI469" s="220" t="str">
        <f t="shared" si="388"/>
        <v/>
      </c>
      <c r="AJ469" s="221"/>
      <c r="AK469" s="221"/>
      <c r="AL469" s="222" t="str">
        <f t="shared" si="389"/>
        <v/>
      </c>
      <c r="AM469" s="221"/>
      <c r="AN469" s="221"/>
      <c r="AO469" s="221"/>
      <c r="AP469" s="223" t="str">
        <f>IF(ISBLANK(AA465),(IFERROR(IF(AND(AI468="Probabilidad",AI469="Probabilidad"),(AR468-(+AR468*AL469)),IF(AND(AI468="Impacto",AI469="Probabilidad"),(AR467-(+AR467*AL469)),IF(AI469="Impacto",AR468,""))),""))," ")</f>
        <v/>
      </c>
      <c r="AQ469" s="224" t="str">
        <f>IF(ISBLANK(AA465),(IFERROR(IF(AP469="","",IF(AP469&lt;=0.2,"Muy Baja",IF(AP469&lt;=0.4,"Baja",IF(AP469&lt;=0.6,"Media",IF(AP469&lt;=0.8,"Alta","Muy Alta"))))),""))," ")</f>
        <v/>
      </c>
      <c r="AR469" s="223" t="str">
        <f t="shared" si="390"/>
        <v/>
      </c>
      <c r="AS469" s="225" t="str">
        <f t="shared" si="391"/>
        <v/>
      </c>
      <c r="AT469" s="223" t="str">
        <f>IFERROR(IF(AND(AI468="Impacto",AI469="Impacto"),(AT468-(+AT468*AL469)),IF(AND(AI468="Probabilidad",AI469="Impacto"),(AT467-(+AT467*AL469)),IF(AI469="Probabilidad",AT468,""))),"")</f>
        <v/>
      </c>
      <c r="AU469" s="226" t="str">
        <f t="shared" si="392"/>
        <v/>
      </c>
      <c r="AV469" s="273"/>
      <c r="AW469" s="275"/>
      <c r="AX469" s="274"/>
      <c r="AY469" s="261"/>
      <c r="AZ469" s="228"/>
      <c r="BA469" s="229"/>
      <c r="BB469" s="216"/>
      <c r="BC469" s="216"/>
      <c r="BD469" s="230"/>
      <c r="BE469" s="230"/>
      <c r="BF469" s="230"/>
      <c r="BG469" s="227"/>
      <c r="BH469" s="276"/>
      <c r="BI469" s="216"/>
      <c r="BJ469" s="216"/>
      <c r="BK469" s="216"/>
      <c r="BL469" s="216"/>
      <c r="BM469" s="216"/>
      <c r="BN469" s="216"/>
      <c r="BO469" s="216"/>
      <c r="BP469" s="216"/>
      <c r="BQ469" s="216"/>
      <c r="BR469" s="216"/>
      <c r="BS469" s="216"/>
      <c r="BT469" s="216"/>
      <c r="BU469" s="216"/>
      <c r="BV469" s="216"/>
      <c r="BW469" s="216"/>
      <c r="BX469" s="216"/>
      <c r="BY469" s="216"/>
      <c r="BZ469" s="216"/>
      <c r="CA469" s="216"/>
      <c r="CB469" s="216"/>
      <c r="CC469" s="216"/>
      <c r="CD469" s="216"/>
      <c r="CE469" s="216"/>
      <c r="CF469" s="216"/>
      <c r="CG469" s="216"/>
      <c r="CH469" s="216"/>
      <c r="CI469" s="216"/>
      <c r="CJ469" s="216"/>
      <c r="CK469" s="216"/>
      <c r="CL469" s="216"/>
    </row>
    <row r="470" spans="1:90" s="231" customFormat="1" ht="14.5" hidden="1" customHeight="1">
      <c r="A470" s="262"/>
      <c r="B470" s="300"/>
      <c r="C470" s="278"/>
      <c r="D470" s="278"/>
      <c r="E470" s="278"/>
      <c r="F470" s="278"/>
      <c r="G470" s="279"/>
      <c r="H470" s="276"/>
      <c r="I470" s="276"/>
      <c r="J470" s="276"/>
      <c r="K470" s="276"/>
      <c r="L470" s="276"/>
      <c r="M470" s="276"/>
      <c r="N470" s="276"/>
      <c r="O470" s="266"/>
      <c r="P470" s="266"/>
      <c r="Q470" s="266"/>
      <c r="R470" s="266"/>
      <c r="S470" s="267"/>
      <c r="T470" s="268"/>
      <c r="U470" s="269"/>
      <c r="V470" s="270"/>
      <c r="W470" s="271"/>
      <c r="X470" s="268"/>
      <c r="Y470" s="272"/>
      <c r="Z470" s="273"/>
      <c r="AA470" s="273"/>
      <c r="AB470" s="274"/>
      <c r="AC470" s="217">
        <v>6</v>
      </c>
      <c r="AD470" s="218"/>
      <c r="AE470" s="219"/>
      <c r="AF470" s="219"/>
      <c r="AG470" s="219"/>
      <c r="AH470" s="219"/>
      <c r="AI470" s="220" t="str">
        <f t="shared" si="388"/>
        <v/>
      </c>
      <c r="AJ470" s="221"/>
      <c r="AK470" s="221"/>
      <c r="AL470" s="222" t="str">
        <f t="shared" si="389"/>
        <v/>
      </c>
      <c r="AM470" s="221"/>
      <c r="AN470" s="221"/>
      <c r="AO470" s="221"/>
      <c r="AP470" s="223" t="str">
        <f>IF(ISBLANK(AA465),(IFERROR(IF(AND(AI468="Probabilidad",AI470="Probabilidad"),(AR468-(+AR468*AL470)),IF(AND(AI468="Impacto",AI470="Probabilidad"),(AR467-(+AR467*AL470)),IF(AI470="Impacto",AR468,""))),""))," ")</f>
        <v/>
      </c>
      <c r="AQ470" s="224" t="str">
        <f>IF(ISBLANK(AA465),(IFERROR(IF(AP470="","",IF(AP470&lt;=0.2,"Muy Baja",IF(AP470&lt;=0.4,"Baja",IF(AP470&lt;=0.6,"Media",IF(AP470&lt;=0.8,"Alta","Muy Alta"))))),"")), " ")</f>
        <v/>
      </c>
      <c r="AR470" s="223" t="str">
        <f t="shared" si="390"/>
        <v/>
      </c>
      <c r="AS470" s="225" t="str">
        <f t="shared" si="391"/>
        <v/>
      </c>
      <c r="AT470" s="223" t="str">
        <f>IFERROR(IF(AND(AI469="Impacto",AI470="Impacto"),(AT468-(+AT469*AL470)),IF(AND(AI468="Probabilidad",AI470="Impacto"),(AT467-(+AT467*AL470)),IF(AI470="Probabilidad",AT468,""))),"")</f>
        <v/>
      </c>
      <c r="AU470" s="226" t="str">
        <f t="shared" si="392"/>
        <v/>
      </c>
      <c r="AV470" s="273"/>
      <c r="AW470" s="275"/>
      <c r="AX470" s="274"/>
      <c r="AY470" s="261"/>
      <c r="AZ470" s="228"/>
      <c r="BA470" s="229"/>
      <c r="BB470" s="216"/>
      <c r="BC470" s="216"/>
      <c r="BD470" s="230"/>
      <c r="BE470" s="230"/>
      <c r="BF470" s="230"/>
      <c r="BG470" s="227"/>
      <c r="BH470" s="276"/>
      <c r="BI470" s="216"/>
      <c r="BJ470" s="216"/>
      <c r="BK470" s="216"/>
      <c r="BL470" s="216"/>
      <c r="BM470" s="216"/>
      <c r="BN470" s="216"/>
      <c r="BO470" s="216"/>
      <c r="BP470" s="216"/>
      <c r="BQ470" s="216"/>
      <c r="BR470" s="216"/>
      <c r="BS470" s="216"/>
      <c r="BT470" s="216"/>
      <c r="BU470" s="216"/>
      <c r="BV470" s="216"/>
      <c r="BW470" s="216"/>
      <c r="BX470" s="216"/>
      <c r="BY470" s="216"/>
      <c r="BZ470" s="216"/>
      <c r="CA470" s="216"/>
      <c r="CB470" s="216"/>
      <c r="CC470" s="216"/>
      <c r="CD470" s="216"/>
      <c r="CE470" s="216"/>
      <c r="CF470" s="216"/>
      <c r="CG470" s="216"/>
      <c r="CH470" s="216"/>
      <c r="CI470" s="216"/>
      <c r="CJ470" s="216"/>
      <c r="CK470" s="216"/>
      <c r="CL470" s="216"/>
    </row>
    <row r="471" spans="1:90" s="231" customFormat="1" ht="85" hidden="1" customHeight="1">
      <c r="A471" s="262">
        <v>78</v>
      </c>
      <c r="B471" s="300" t="s">
        <v>1086</v>
      </c>
      <c r="C471" s="278" t="s">
        <v>1087</v>
      </c>
      <c r="D471" s="278"/>
      <c r="E471" s="278"/>
      <c r="F471" s="278" t="s">
        <v>1491</v>
      </c>
      <c r="G471" s="279" t="str">
        <f t="shared" si="411"/>
        <v>Posibilidad de afectación Reputacional por No se verifique por completo las evidencias aportadas para el cierre del plan de mejora Debido a inadecuado cierre del plan de mejora</v>
      </c>
      <c r="H471" s="276" t="s">
        <v>224</v>
      </c>
      <c r="I471" s="276" t="s">
        <v>1472</v>
      </c>
      <c r="J471" s="276" t="s">
        <v>1475</v>
      </c>
      <c r="K471" s="276" t="str">
        <f t="shared" ref="K471" si="439">CONCATENATE("Posibilidad de afectación"," ",H471," por ",I471," ",J471)</f>
        <v>Posibilidad de afectación Reputacional por No se verifique por completo las evidencias aportadas para el cierre del plan de mejora Debido a inadecuado cierre del plan de mejora</v>
      </c>
      <c r="L471" s="276" t="s">
        <v>101</v>
      </c>
      <c r="M471" s="276" t="s">
        <v>809</v>
      </c>
      <c r="N471" s="276">
        <v>25</v>
      </c>
      <c r="O471" s="266"/>
      <c r="P471" s="266"/>
      <c r="Q471" s="266"/>
      <c r="R471" s="266"/>
      <c r="S471" s="267" t="str">
        <f t="shared" ref="S471" si="440">IF(ISBLANK(Z471),(IF(N471&lt;=0,"",IF(N471&lt;=2,"Muy Baja",IF(N471&lt;=24,"Baja",IF(N471&lt;=500,"Media",IF(N471&lt;=5000,"Alta","Muy Alta"))))))," ")</f>
        <v>Media</v>
      </c>
      <c r="T471" s="268">
        <f t="shared" ref="T471" si="441">IF(ISBLANK(Z471),(IF(S471="","",IF(S471="Muy Baja",20%,IF(S471="Baja",40%,IF(S471="Media",60%,IF(S471="Alta",80%,IF(S471="Muy Alta",100%,0)))))))," ")</f>
        <v>0.6</v>
      </c>
      <c r="U471" s="269" t="s">
        <v>286</v>
      </c>
      <c r="V471" s="270" t="str">
        <f>IF(U471&gt;0,IF(NOT(ISERROR(MATCH(U471,'Listados Datos'!$N$3:$N$4,0))),'Listados Datos'!$N$6&amp;"Por favor no seleccionar este criterios de impacto (Afectación Económica o presupuestal y/o Pérdida Reputacional)",'Listados Datos'!$N$7),"")</f>
        <v>✔</v>
      </c>
      <c r="W471" s="271" t="str">
        <f>IF(OR(U471='Listados Datos'!$R$3,U471='Listados Datos'!$S$3),"Leve",IF(OR(U471='Listados Datos'!$R$4,U471='Listados Datos'!$S$4),"Menor",IF(OR(U471='Listados Datos'!$R$5,U471='Listados Datos'!$S$5),"Moderado",IF(OR(U471='Listados Datos'!$R$6,U471='Listados Datos'!$S$6),"Mayor",IF(OR(U471='Listados Datos'!$R$7,U471='Listados Datos'!$S$7),"Catastrófico","")))))</f>
        <v>Moderado</v>
      </c>
      <c r="X471" s="268">
        <f>IF(W471="","",IF(W471="Leve",20%,IF(W471="Menor",40%,IF(W471="Moderado",60%,IF(W471="Mayor",80%,IF(W471="Catastrófico",100%,0))))))</f>
        <v>0.6</v>
      </c>
      <c r="Y471" s="272" t="str">
        <f>IF(OR(AND(S471="Muy Baja",W471="Leve"),AND(S471="Muy Baja",W471="Menor"),AND(S471="Baja",W471="Leve")),"Bajo",IF(OR(AND(S471="Muy baja",W471="Moderado"),AND(S471="Baja",W471="Menor"),AND(S471="Baja",W471="Moderado"),AND(S471="Media",W471="Leve"),AND(S471="Media",W471="Menor"),AND(S471="Media",W471="Moderado"),AND(S471="Alta",W471="Leve"),AND(S471="Alta",W471="Menor")),"Moderado",IF(OR(AND(S471="Muy Baja",W471="Mayor"),AND(S471="Baja",W471="Mayor"),AND(S471="Media",W471="Mayor"),AND(S471="Alta",W471="Moderado"),AND(S471="Alta",W471="Mayor"),AND(S471="Muy Alta",W471="Leve"),AND(S471="Muy Alta",W471="Menor"),AND(S471="Muy Alta",W471="Moderado"),AND(S471="Muy Alta",W471="Mayor")),"Alto",IF(OR(AND(S471="Muy Baja",W471="Catastrófico"),AND(S471="Baja",W471="Catastrófico"),AND(S471="Media",W471="Catastrófico"),AND(S471="Alta",W471="Catastrófico"),AND(S471="Muy Alta",W471="Catastrófico")),"Extremo",""))))</f>
        <v>Moderado</v>
      </c>
      <c r="Z471" s="273"/>
      <c r="AA471" s="273"/>
      <c r="AB471" s="274" t="str">
        <f t="shared" ref="AB471" si="442">IF(AND(Z471="Rara Vez",AA471="Insignificante"),("BAJA"),IF(AND(Z471="Rara Vez",AA471="Menor"),("BAJA"),IF(AND(Z471="Rara Vez",AA471="Moderado"),("MODERADA"),IF(AND(Z471="Rara Vez",AA471="Mayor"),("ALTA"),IF(AND(Z471="Improbable",AA471="Insignificante"),("BAJA"),IF(AND(Z471="Improbable",AA471="Menor"),("BAJA"),IF(AND(Z471="Improbable",AA471="Moderado"),("MODERADA"),IF(AND(Z471="Improbable",AA471="Mayor"),("ALTA"),IF(AND(Z471="Posible",AA471="Insignificante"),("BAJA"),IF(AND(Z471="Posible",AA471="Menor"),("MODERADA"),IF(AND(Z471="Posible",AA471="Moderado"),("ALTA"),IF(AND(Z471="Posible",AA471="Mayor"),("EXTREMA"),IF(AND(Z471="Probable",AA471="Insignificante"),("MODERADA"),IF(AND(Z471="Probable",AA471="Menor"),("ALTA"),IF(AND(Z471="Probable",AA471="Moderado"),("ALTA"),IF(AND(Z471="Probable",AA471="Mayor"),("EXTREMA"),IF(AND(Z471="Casi Seguro",AA471="Insignificante"),("ALTA"),IF(AND(Z471="Casi Seguro",AA471="Menor"),("ALTA"),IF(AND(Z471="Casi Seguro",AA471="Moderado"),("EXTREMA"),IF(AND(Z471="Casi Seguro",AA471="Mayor"),("EXTREMA"),IF(AA471="Catastrófico","EXTREMA","VALORAR")))))))))))))))))))))</f>
        <v>VALORAR</v>
      </c>
      <c r="AC471" s="217">
        <v>1</v>
      </c>
      <c r="AD471" s="218"/>
      <c r="AE471" s="219" t="s">
        <v>1459</v>
      </c>
      <c r="AF471" s="219" t="s">
        <v>1180</v>
      </c>
      <c r="AG471" s="219" t="s">
        <v>938</v>
      </c>
      <c r="AH471" s="219"/>
      <c r="AI471" s="220" t="str">
        <f t="shared" si="388"/>
        <v>Probabilidad</v>
      </c>
      <c r="AJ471" s="221" t="s">
        <v>292</v>
      </c>
      <c r="AK471" s="221" t="s">
        <v>297</v>
      </c>
      <c r="AL471" s="222" t="str">
        <f t="shared" si="389"/>
        <v>40%</v>
      </c>
      <c r="AM471" s="221" t="s">
        <v>301</v>
      </c>
      <c r="AN471" s="221" t="s">
        <v>305</v>
      </c>
      <c r="AO471" s="221" t="s">
        <v>308</v>
      </c>
      <c r="AP471" s="223">
        <f>IF(ISBLANK(AA471),(IFERROR(IF(AI471="Probabilidad",(T471-(+T471*AL471)),IF(AI471="Impacto",T471,"")),""))," ")</f>
        <v>0.36</v>
      </c>
      <c r="AQ471" s="224" t="str">
        <f>IF(ISBLANK(AA471), (IFERROR(IF(AP471="","",IF(AP471&lt;=0.2,"Muy Baja",IF(AP471&lt;=0.4,"Baja",IF(AP471&lt;=0.6,"Media",IF(AP471&lt;=0.8,"Alta","Muy Alta"))))),""))," ")</f>
        <v>Baja</v>
      </c>
      <c r="AR471" s="223">
        <f t="shared" si="390"/>
        <v>0.36</v>
      </c>
      <c r="AS471" s="225" t="str">
        <f t="shared" si="391"/>
        <v>Moderado</v>
      </c>
      <c r="AT471" s="223">
        <f>IFERROR(IF(AI471="Impacto",(X471-(+X471*AL471)),IF(AI471="Probabilidad",X471,"")),"")</f>
        <v>0.6</v>
      </c>
      <c r="AU471" s="226" t="str">
        <f t="shared" si="392"/>
        <v>Moderado</v>
      </c>
      <c r="AV471" s="273"/>
      <c r="AW471" s="275" t="str">
        <f>IF(ISBLANK(AA471), " ", AA471)</f>
        <v xml:space="preserve"> </v>
      </c>
      <c r="AX471" s="274" t="str">
        <f t="shared" ref="AX471" si="443">IF(AND(AV471="Rara Vez",AW471="Insignificante"),("BAJA"),IF(AND(AV471="Rara Vez",AW471="Menor"),("BAJA"),IF(AND(AV471="Rara Vez",AW471="Moderado"),("MODERADA"),IF(AND(AV471="Rara Vez",AW471="Mayor"),("ALTA"),IF(AND(AV471="Improbable",AW471="Insignificante"),("BAJA"),IF(AND(AV471="Improbable",AW471="Menor"),("BAJA"),IF(AND(AV471="Improbable",AW471="Moderado"),("MODERADA"),IF(AND(AV471="Improbable",AW471="Mayor"),("ALTA"),IF(AND(AV471="Posible",AW471="Insignificante"),("BAJA"),IF(AND(AV471="Posible",AW471="Menor"),("MODERADA"),IF(AND(AV471="Posible",AW471="Moderado"),("ALTA"),IF(AND(AV471="Posible",AW471="Mayor"),("EXTREMA"),IF(AND(AV471="Probable",AW471="Insignificante"),("MODERADA"),IF(AND(AV471="Probable",AW471="Menor"),("ALTA"),IF(AND(AV471="Probable",AW471="Moderado"),("ALTA"),IF(AND(AV471="Probable",AW471="Mayor"),("EXTREMA"),IF(AND(AV471="Casi Seguro",AW471="Insignificante"),("ALTA"),IF(AND(AV471="Casi Seguro",AW471="Menor"),("ALTA"),IF(AND(AV471="Casi Seguro",AW471="Moderado"),("EXTREMA"),IF(AND(AV471="Casi Seguro",AW471="Mayor"),("EXTREMA"),IF(AW471="Catastrófico","EXTREMA","VALORAR")))))))))))))))))))))</f>
        <v>VALORAR</v>
      </c>
      <c r="AY471" s="261" t="s">
        <v>314</v>
      </c>
      <c r="AZ471" s="228"/>
      <c r="BA471" s="229"/>
      <c r="BB471" s="216"/>
      <c r="BC471" s="216"/>
      <c r="BD471" s="230"/>
      <c r="BE471" s="230"/>
      <c r="BF471" s="230"/>
      <c r="BG471" s="227"/>
      <c r="BH471" s="276"/>
      <c r="BI471" s="216"/>
      <c r="BJ471" s="216"/>
      <c r="BK471" s="216"/>
      <c r="BL471" s="216"/>
      <c r="BM471" s="216"/>
      <c r="BN471" s="216"/>
      <c r="BO471" s="216"/>
      <c r="BP471" s="216"/>
      <c r="BQ471" s="216"/>
      <c r="BR471" s="216"/>
      <c r="BS471" s="216"/>
      <c r="BT471" s="216"/>
      <c r="BU471" s="216"/>
      <c r="BV471" s="216"/>
      <c r="BW471" s="216"/>
      <c r="BX471" s="216"/>
      <c r="BY471" s="216"/>
      <c r="BZ471" s="216"/>
      <c r="CA471" s="216"/>
      <c r="CB471" s="216"/>
      <c r="CC471" s="216"/>
      <c r="CD471" s="216"/>
      <c r="CE471" s="216"/>
      <c r="CF471" s="216"/>
      <c r="CG471" s="216"/>
      <c r="CH471" s="216"/>
      <c r="CI471" s="216"/>
      <c r="CJ471" s="216"/>
      <c r="CK471" s="216"/>
      <c r="CL471" s="216"/>
    </row>
    <row r="472" spans="1:90" s="231" customFormat="1" ht="85" hidden="1" customHeight="1">
      <c r="A472" s="262"/>
      <c r="B472" s="300"/>
      <c r="C472" s="278"/>
      <c r="D472" s="278"/>
      <c r="E472" s="278"/>
      <c r="F472" s="278"/>
      <c r="G472" s="279"/>
      <c r="H472" s="276"/>
      <c r="I472" s="276"/>
      <c r="J472" s="276"/>
      <c r="K472" s="276"/>
      <c r="L472" s="276"/>
      <c r="M472" s="276"/>
      <c r="N472" s="276"/>
      <c r="O472" s="266"/>
      <c r="P472" s="266"/>
      <c r="Q472" s="266"/>
      <c r="R472" s="266"/>
      <c r="S472" s="267"/>
      <c r="T472" s="268"/>
      <c r="U472" s="269"/>
      <c r="V472" s="270"/>
      <c r="W472" s="271"/>
      <c r="X472" s="268"/>
      <c r="Y472" s="272"/>
      <c r="Z472" s="273"/>
      <c r="AA472" s="273"/>
      <c r="AB472" s="274"/>
      <c r="AC472" s="217">
        <v>2</v>
      </c>
      <c r="AD472" s="218"/>
      <c r="AE472" s="219" t="s">
        <v>1460</v>
      </c>
      <c r="AF472" s="219" t="s">
        <v>1183</v>
      </c>
      <c r="AG472" s="219" t="s">
        <v>938</v>
      </c>
      <c r="AH472" s="219"/>
      <c r="AI472" s="220" t="str">
        <f t="shared" si="388"/>
        <v>Probabilidad</v>
      </c>
      <c r="AJ472" s="221" t="s">
        <v>292</v>
      </c>
      <c r="AK472" s="221" t="s">
        <v>297</v>
      </c>
      <c r="AL472" s="222" t="str">
        <f t="shared" si="389"/>
        <v>40%</v>
      </c>
      <c r="AM472" s="221" t="s">
        <v>301</v>
      </c>
      <c r="AN472" s="221" t="s">
        <v>305</v>
      </c>
      <c r="AO472" s="221" t="s">
        <v>308</v>
      </c>
      <c r="AP472" s="223">
        <f>IF(ISBLANK(AA471),(IFERROR(IF(AND(AI471="Probabilidad",AI472="Probabilidad"),(AR471-(+AR471*AL472)),IF(AI472="Probabilidad",(T471-(+T471*AL472)),IF(AI472="Impacto",AR471,""))),""))," ")</f>
        <v>0.216</v>
      </c>
      <c r="AQ472" s="224" t="str">
        <f>IF(ISBLANK(AA471),(IFERROR(IF(AP472="","",IF(AP472&lt;=0.2,"Muy Baja",IF(AP472&lt;=0.4,"Baja",IF(AP472&lt;=0.6,"Media",IF(AP472&lt;=0.8,"Alta","Muy Alta"))))),""))," ")</f>
        <v>Baja</v>
      </c>
      <c r="AR472" s="223">
        <f t="shared" si="390"/>
        <v>0.216</v>
      </c>
      <c r="AS472" s="225" t="str">
        <f t="shared" si="391"/>
        <v>Moderado</v>
      </c>
      <c r="AT472" s="223">
        <f>IFERROR(IF(AND(AI471="Impacto",AI472="Impacto"),(AT471-(+AT471*AL472)),IF(AI472="Impacto",(X471-(+X471*AL472)),IF(AI472="Probabilidad",AT471,""))),"")</f>
        <v>0.6</v>
      </c>
      <c r="AU472" s="226" t="str">
        <f t="shared" si="392"/>
        <v>Moderado</v>
      </c>
      <c r="AV472" s="273"/>
      <c r="AW472" s="275"/>
      <c r="AX472" s="274"/>
      <c r="AY472" s="261"/>
      <c r="AZ472" s="228"/>
      <c r="BA472" s="229"/>
      <c r="BB472" s="216"/>
      <c r="BC472" s="216"/>
      <c r="BD472" s="230"/>
      <c r="BE472" s="230"/>
      <c r="BF472" s="230"/>
      <c r="BG472" s="227"/>
      <c r="BH472" s="276"/>
      <c r="BI472" s="216"/>
      <c r="BJ472" s="216"/>
      <c r="BK472" s="216"/>
      <c r="BL472" s="216"/>
      <c r="BM472" s="216"/>
      <c r="BN472" s="216"/>
      <c r="BO472" s="216"/>
      <c r="BP472" s="216"/>
      <c r="BQ472" s="216"/>
      <c r="BR472" s="216"/>
      <c r="BS472" s="216"/>
      <c r="BT472" s="216"/>
      <c r="BU472" s="216"/>
      <c r="BV472" s="216"/>
      <c r="BW472" s="216"/>
      <c r="BX472" s="216"/>
      <c r="BY472" s="216"/>
      <c r="BZ472" s="216"/>
      <c r="CA472" s="216"/>
      <c r="CB472" s="216"/>
      <c r="CC472" s="216"/>
      <c r="CD472" s="216"/>
      <c r="CE472" s="216"/>
      <c r="CF472" s="216"/>
      <c r="CG472" s="216"/>
      <c r="CH472" s="216"/>
      <c r="CI472" s="216"/>
      <c r="CJ472" s="216"/>
      <c r="CK472" s="216"/>
      <c r="CL472" s="216"/>
    </row>
    <row r="473" spans="1:90" s="231" customFormat="1" ht="14.5" hidden="1" customHeight="1">
      <c r="A473" s="262"/>
      <c r="B473" s="300"/>
      <c r="C473" s="278"/>
      <c r="D473" s="278"/>
      <c r="E473" s="278"/>
      <c r="F473" s="278"/>
      <c r="G473" s="279"/>
      <c r="H473" s="276"/>
      <c r="I473" s="276"/>
      <c r="J473" s="276"/>
      <c r="K473" s="276"/>
      <c r="L473" s="276"/>
      <c r="M473" s="276"/>
      <c r="N473" s="276"/>
      <c r="O473" s="266"/>
      <c r="P473" s="266"/>
      <c r="Q473" s="266"/>
      <c r="R473" s="266"/>
      <c r="S473" s="267"/>
      <c r="T473" s="268"/>
      <c r="U473" s="269"/>
      <c r="V473" s="270"/>
      <c r="W473" s="271"/>
      <c r="X473" s="268"/>
      <c r="Y473" s="272"/>
      <c r="Z473" s="273"/>
      <c r="AA473" s="273"/>
      <c r="AB473" s="274"/>
      <c r="AC473" s="217">
        <v>3</v>
      </c>
      <c r="AD473" s="218"/>
      <c r="AE473" s="219"/>
      <c r="AF473" s="219"/>
      <c r="AG473" s="219"/>
      <c r="AH473" s="219"/>
      <c r="AI473" s="220" t="str">
        <f t="shared" ref="AI473:AI482" si="444">IF(OR(AJ473="Preventivo",AJ473="Detectivo"),"Probabilidad",IF(AJ473="Correctivo","Impacto",""))</f>
        <v/>
      </c>
      <c r="AJ473" s="221"/>
      <c r="AK473" s="221"/>
      <c r="AL473" s="222" t="str">
        <f t="shared" ref="AL473:AL482" si="445">IF(AND(AJ473="Preventivo",AK473="Automático"),"50%",IF(AND(AJ473="Preventivo",AK473="Manual"),"40%",IF(AND(AJ473="Detectivo",AK473="Automático"),"40%",IF(AND(AJ473="Detectivo",AK473="Manual"),"30%",IF(AND(AJ473="Correctivo",AK473="Automático"),"35%",IF(AND(AJ473="Correctivo",AK473="Manual"),"25%",""))))))</f>
        <v/>
      </c>
      <c r="AM473" s="221"/>
      <c r="AN473" s="221"/>
      <c r="AO473" s="221"/>
      <c r="AP473" s="223" t="str">
        <f>IF(ISBLANK(AA471),(IFERROR(IF(AND(AI472="Probabilidad",AI473="Probabilidad"),(AR472-(+AR472*AL473)),IF(AND(AI472="Impacto",AI473="Probabilidad"),(AR471-(+AR471*AL473)),IF(AI473="Impacto",AR472,""))),""))," ")</f>
        <v/>
      </c>
      <c r="AQ473" s="224" t="str">
        <f>IF(ISBLANK(AA471),(IFERROR(IF(AP473="","",IF(AP473&lt;=0.2,"Muy Baja",IF(AP473&lt;=0.4,"Baja",IF(AP473&lt;=0.6,"Media",IF(AP473&lt;=0.8,"Alta","Muy Alta"))))),""))," ")</f>
        <v/>
      </c>
      <c r="AR473" s="223" t="str">
        <f t="shared" ref="AR473:AR482" si="446">+AP473</f>
        <v/>
      </c>
      <c r="AS473" s="225" t="str">
        <f t="shared" ref="AS473:AS482" si="447">IFERROR(IF(AT473="","",IF(AT473&lt;=0.2,"Leve",IF(AT473&lt;=0.4,"Menor",IF(AT473&lt;=0.6,"Moderado",IF(AT473&lt;=0.8,"Mayor","Catastrófico"))))),"")</f>
        <v/>
      </c>
      <c r="AT473" s="223" t="str">
        <f>IFERROR(IF(AND(AI472="Impacto",AI473="Impacto"),(AT472-(+AT472*AL473)),IF(AND(AI472="Probabilidad",AI473="Impacto"),(AT471-(+AT471*AL473)),IF(AI473="Probabilidad",AT472,""))),"")</f>
        <v/>
      </c>
      <c r="AU473" s="226" t="str">
        <f t="shared" ref="AU473:AU482" si="448">IFERROR(IF(OR(AND(AQ473="Muy Baja",AS473="Leve"),AND(AQ473="Muy Baja",AS473="Menor"),AND(AQ473="Baja",AS473="Leve")),"Bajo",IF(OR(AND(AQ473="Muy baja",AS473="Moderado"),AND(AQ473="Baja",AS473="Menor"),AND(AQ473="Baja",AS473="Moderado"),AND(AQ473="Media",AS473="Leve"),AND(AQ473="Media",AS473="Menor"),AND(AQ473="Media",AS473="Moderado"),AND(AQ473="Alta",AS473="Leve"),AND(AQ473="Alta",AS473="Menor")),"Moderado",IF(OR(AND(AQ473="Muy Baja",AS473="Mayor"),AND(AQ473="Baja",AS473="Mayor"),AND(AQ473="Media",AS473="Mayor"),AND(AQ473="Alta",AS473="Moderado"),AND(AQ473="Alta",AS473="Mayor"),AND(AQ473="Muy Alta",AS473="Leve"),AND(AQ473="Muy Alta",AS473="Menor"),AND(AQ473="Muy Alta",AS473="Moderado"),AND(AQ473="Muy Alta",AS473="Mayor")),"Alto",IF(OR(AND(AQ473="Muy Baja",AS473="Catastrófico"),AND(AQ473="Baja",AS473="Catastrófico"),AND(AQ473="Media",AS473="Catastrófico"),AND(AQ473="Alta",AS473="Catastrófico"),AND(AQ473="Muy Alta",AS473="Catastrófico")),"Extremo","")))),"")</f>
        <v/>
      </c>
      <c r="AV473" s="273"/>
      <c r="AW473" s="275"/>
      <c r="AX473" s="274"/>
      <c r="AY473" s="261"/>
      <c r="AZ473" s="228"/>
      <c r="BA473" s="229"/>
      <c r="BB473" s="216"/>
      <c r="BC473" s="216"/>
      <c r="BD473" s="230"/>
      <c r="BE473" s="230"/>
      <c r="BF473" s="230"/>
      <c r="BG473" s="227"/>
      <c r="BH473" s="276"/>
      <c r="BI473" s="216"/>
      <c r="BJ473" s="216"/>
      <c r="BK473" s="216"/>
      <c r="BL473" s="216"/>
      <c r="BM473" s="216"/>
      <c r="BN473" s="216"/>
      <c r="BO473" s="216"/>
      <c r="BP473" s="216"/>
      <c r="BQ473" s="216"/>
      <c r="BR473" s="216"/>
      <c r="BS473" s="216"/>
      <c r="BT473" s="216"/>
      <c r="BU473" s="216"/>
      <c r="BV473" s="216"/>
      <c r="BW473" s="216"/>
      <c r="BX473" s="216"/>
      <c r="BY473" s="216"/>
      <c r="BZ473" s="216"/>
      <c r="CA473" s="216"/>
      <c r="CB473" s="216"/>
      <c r="CC473" s="216"/>
      <c r="CD473" s="216"/>
      <c r="CE473" s="216"/>
      <c r="CF473" s="216"/>
      <c r="CG473" s="216"/>
      <c r="CH473" s="216"/>
      <c r="CI473" s="216"/>
      <c r="CJ473" s="216"/>
      <c r="CK473" s="216"/>
      <c r="CL473" s="216"/>
    </row>
    <row r="474" spans="1:90" s="231" customFormat="1" ht="14.5" hidden="1" customHeight="1">
      <c r="A474" s="262"/>
      <c r="B474" s="300"/>
      <c r="C474" s="278"/>
      <c r="D474" s="278"/>
      <c r="E474" s="278"/>
      <c r="F474" s="278"/>
      <c r="G474" s="279"/>
      <c r="H474" s="276"/>
      <c r="I474" s="276"/>
      <c r="J474" s="276"/>
      <c r="K474" s="276"/>
      <c r="L474" s="276"/>
      <c r="M474" s="276"/>
      <c r="N474" s="276"/>
      <c r="O474" s="266"/>
      <c r="P474" s="266"/>
      <c r="Q474" s="266"/>
      <c r="R474" s="266"/>
      <c r="S474" s="267"/>
      <c r="T474" s="268"/>
      <c r="U474" s="269"/>
      <c r="V474" s="270"/>
      <c r="W474" s="271"/>
      <c r="X474" s="268"/>
      <c r="Y474" s="272"/>
      <c r="Z474" s="273"/>
      <c r="AA474" s="273"/>
      <c r="AB474" s="274"/>
      <c r="AC474" s="217">
        <v>4</v>
      </c>
      <c r="AD474" s="218"/>
      <c r="AE474" s="219"/>
      <c r="AF474" s="219"/>
      <c r="AG474" s="219"/>
      <c r="AH474" s="219"/>
      <c r="AI474" s="220" t="str">
        <f t="shared" si="444"/>
        <v/>
      </c>
      <c r="AJ474" s="221"/>
      <c r="AK474" s="221"/>
      <c r="AL474" s="222" t="str">
        <f t="shared" si="445"/>
        <v/>
      </c>
      <c r="AM474" s="221"/>
      <c r="AN474" s="221"/>
      <c r="AO474" s="221"/>
      <c r="AP474" s="223" t="str">
        <f>IF(ISBLANK(AA471),(IFERROR(IF(AND(AI473="Probabilidad",AI474="Probabilidad"),(AR473-(+AR473*AL474)),IF(AND(AI473="Impacto",AI474="Probabilidad"),(AR472-(+AR472*AL474)),IF(AI474="Impacto",AR473,""))),""))," ")</f>
        <v/>
      </c>
      <c r="AQ474" s="224" t="str">
        <f>IF(ISBLANK(AA471),(IFERROR(IF(AP474="","",IF(AP474&lt;=0.2,"Muy Baja",IF(AP474&lt;=0.4,"Baja",IF(AP474&lt;=0.6,"Media",IF(AP474&lt;=0.8,"Alta","Muy Alta"))))),""))," ")</f>
        <v/>
      </c>
      <c r="AR474" s="223" t="str">
        <f t="shared" si="446"/>
        <v/>
      </c>
      <c r="AS474" s="225" t="str">
        <f t="shared" si="447"/>
        <v/>
      </c>
      <c r="AT474" s="223" t="str">
        <f>IFERROR(IF(AND(AI473="Impacto",AI474="Impacto"),(AT473-(+AT473*AL474)),IF(AND(AI473="Probabilidad",AI474="Impacto"),(AT472-(+AT472*AL474)),IF(AI474="Probabilidad",AT473,""))),"")</f>
        <v/>
      </c>
      <c r="AU474" s="226" t="str">
        <f t="shared" si="448"/>
        <v/>
      </c>
      <c r="AV474" s="273"/>
      <c r="AW474" s="275"/>
      <c r="AX474" s="274"/>
      <c r="AY474" s="261"/>
      <c r="AZ474" s="228"/>
      <c r="BA474" s="229"/>
      <c r="BB474" s="216"/>
      <c r="BC474" s="216"/>
      <c r="BD474" s="230"/>
      <c r="BE474" s="230"/>
      <c r="BF474" s="230"/>
      <c r="BG474" s="227"/>
      <c r="BH474" s="276"/>
      <c r="BI474" s="216"/>
      <c r="BJ474" s="216"/>
      <c r="BK474" s="216"/>
      <c r="BL474" s="216"/>
      <c r="BM474" s="216"/>
      <c r="BN474" s="216"/>
      <c r="BO474" s="216"/>
      <c r="BP474" s="216"/>
      <c r="BQ474" s="216"/>
      <c r="BR474" s="216"/>
      <c r="BS474" s="216"/>
      <c r="BT474" s="216"/>
      <c r="BU474" s="216"/>
      <c r="BV474" s="216"/>
      <c r="BW474" s="216"/>
      <c r="BX474" s="216"/>
      <c r="BY474" s="216"/>
      <c r="BZ474" s="216"/>
      <c r="CA474" s="216"/>
      <c r="CB474" s="216"/>
      <c r="CC474" s="216"/>
      <c r="CD474" s="216"/>
      <c r="CE474" s="216"/>
      <c r="CF474" s="216"/>
      <c r="CG474" s="216"/>
      <c r="CH474" s="216"/>
      <c r="CI474" s="216"/>
      <c r="CJ474" s="216"/>
      <c r="CK474" s="216"/>
      <c r="CL474" s="216"/>
    </row>
    <row r="475" spans="1:90" s="231" customFormat="1" ht="14.5" hidden="1" customHeight="1">
      <c r="A475" s="262"/>
      <c r="B475" s="300"/>
      <c r="C475" s="278"/>
      <c r="D475" s="278"/>
      <c r="E475" s="278"/>
      <c r="F475" s="278"/>
      <c r="G475" s="279"/>
      <c r="H475" s="276"/>
      <c r="I475" s="276"/>
      <c r="J475" s="276"/>
      <c r="K475" s="276"/>
      <c r="L475" s="276"/>
      <c r="M475" s="276"/>
      <c r="N475" s="276"/>
      <c r="O475" s="266"/>
      <c r="P475" s="266"/>
      <c r="Q475" s="266"/>
      <c r="R475" s="266"/>
      <c r="S475" s="267"/>
      <c r="T475" s="268"/>
      <c r="U475" s="269"/>
      <c r="V475" s="270"/>
      <c r="W475" s="271"/>
      <c r="X475" s="268"/>
      <c r="Y475" s="272"/>
      <c r="Z475" s="273"/>
      <c r="AA475" s="273"/>
      <c r="AB475" s="274"/>
      <c r="AC475" s="217">
        <v>5</v>
      </c>
      <c r="AD475" s="218"/>
      <c r="AE475" s="219"/>
      <c r="AF475" s="219"/>
      <c r="AG475" s="219"/>
      <c r="AH475" s="219"/>
      <c r="AI475" s="220" t="str">
        <f t="shared" si="444"/>
        <v/>
      </c>
      <c r="AJ475" s="221"/>
      <c r="AK475" s="221"/>
      <c r="AL475" s="222" t="str">
        <f t="shared" si="445"/>
        <v/>
      </c>
      <c r="AM475" s="221"/>
      <c r="AN475" s="221"/>
      <c r="AO475" s="221"/>
      <c r="AP475" s="223" t="str">
        <f>IF(ISBLANK(AA471),(IFERROR(IF(AND(AI474="Probabilidad",AI475="Probabilidad"),(AR474-(+AR474*AL475)),IF(AND(AI474="Impacto",AI475="Probabilidad"),(AR473-(+AR473*AL475)),IF(AI475="Impacto",AR474,""))),""))," ")</f>
        <v/>
      </c>
      <c r="AQ475" s="224" t="str">
        <f>IF(ISBLANK(AA471),(IFERROR(IF(AP475="","",IF(AP475&lt;=0.2,"Muy Baja",IF(AP475&lt;=0.4,"Baja",IF(AP475&lt;=0.6,"Media",IF(AP475&lt;=0.8,"Alta","Muy Alta"))))),""))," ")</f>
        <v/>
      </c>
      <c r="AR475" s="223" t="str">
        <f t="shared" si="446"/>
        <v/>
      </c>
      <c r="AS475" s="225" t="str">
        <f t="shared" si="447"/>
        <v/>
      </c>
      <c r="AT475" s="223" t="str">
        <f>IFERROR(IF(AND(AI474="Impacto",AI475="Impacto"),(AT474-(+AT474*AL475)),IF(AND(AI474="Probabilidad",AI475="Impacto"),(AT473-(+AT473*AL475)),IF(AI475="Probabilidad",AT474,""))),"")</f>
        <v/>
      </c>
      <c r="AU475" s="226" t="str">
        <f t="shared" si="448"/>
        <v/>
      </c>
      <c r="AV475" s="273"/>
      <c r="AW475" s="275"/>
      <c r="AX475" s="274"/>
      <c r="AY475" s="261"/>
      <c r="AZ475" s="228"/>
      <c r="BA475" s="229"/>
      <c r="BB475" s="216"/>
      <c r="BC475" s="216"/>
      <c r="BD475" s="230"/>
      <c r="BE475" s="230"/>
      <c r="BF475" s="230"/>
      <c r="BG475" s="227"/>
      <c r="BH475" s="276"/>
      <c r="BI475" s="216"/>
      <c r="BJ475" s="216"/>
      <c r="BK475" s="216"/>
      <c r="BL475" s="216"/>
      <c r="BM475" s="216"/>
      <c r="BN475" s="216"/>
      <c r="BO475" s="216"/>
      <c r="BP475" s="216"/>
      <c r="BQ475" s="216"/>
      <c r="BR475" s="216"/>
      <c r="BS475" s="216"/>
      <c r="BT475" s="216"/>
      <c r="BU475" s="216"/>
      <c r="BV475" s="216"/>
      <c r="BW475" s="216"/>
      <c r="BX475" s="216"/>
      <c r="BY475" s="216"/>
      <c r="BZ475" s="216"/>
      <c r="CA475" s="216"/>
      <c r="CB475" s="216"/>
      <c r="CC475" s="216"/>
      <c r="CD475" s="216"/>
      <c r="CE475" s="216"/>
      <c r="CF475" s="216"/>
      <c r="CG475" s="216"/>
      <c r="CH475" s="216"/>
      <c r="CI475" s="216"/>
      <c r="CJ475" s="216"/>
      <c r="CK475" s="216"/>
      <c r="CL475" s="216"/>
    </row>
    <row r="476" spans="1:90" s="231" customFormat="1" ht="14.5" hidden="1" customHeight="1">
      <c r="A476" s="262"/>
      <c r="B476" s="300"/>
      <c r="C476" s="278"/>
      <c r="D476" s="278"/>
      <c r="E476" s="278"/>
      <c r="F476" s="278"/>
      <c r="G476" s="279"/>
      <c r="H476" s="276"/>
      <c r="I476" s="276"/>
      <c r="J476" s="276"/>
      <c r="K476" s="276"/>
      <c r="L476" s="276"/>
      <c r="M476" s="276"/>
      <c r="N476" s="276"/>
      <c r="O476" s="266"/>
      <c r="P476" s="266"/>
      <c r="Q476" s="266"/>
      <c r="R476" s="266"/>
      <c r="S476" s="267"/>
      <c r="T476" s="268"/>
      <c r="U476" s="269"/>
      <c r="V476" s="270"/>
      <c r="W476" s="271"/>
      <c r="X476" s="268"/>
      <c r="Y476" s="272"/>
      <c r="Z476" s="273"/>
      <c r="AA476" s="273"/>
      <c r="AB476" s="274"/>
      <c r="AC476" s="217">
        <v>6</v>
      </c>
      <c r="AD476" s="218"/>
      <c r="AE476" s="219"/>
      <c r="AF476" s="219"/>
      <c r="AG476" s="219"/>
      <c r="AH476" s="219"/>
      <c r="AI476" s="220" t="str">
        <f t="shared" si="444"/>
        <v/>
      </c>
      <c r="AJ476" s="221"/>
      <c r="AK476" s="221"/>
      <c r="AL476" s="222" t="str">
        <f t="shared" si="445"/>
        <v/>
      </c>
      <c r="AM476" s="221"/>
      <c r="AN476" s="221"/>
      <c r="AO476" s="221"/>
      <c r="AP476" s="223" t="str">
        <f>IF(ISBLANK(AA471),(IFERROR(IF(AND(AI474="Probabilidad",AI476="Probabilidad"),(AR474-(+AR474*AL476)),IF(AND(AI474="Impacto",AI476="Probabilidad"),(AR473-(+AR473*AL476)),IF(AI476="Impacto",AR474,""))),""))," ")</f>
        <v/>
      </c>
      <c r="AQ476" s="224" t="str">
        <f>IF(ISBLANK(AA471),(IFERROR(IF(AP476="","",IF(AP476&lt;=0.2,"Muy Baja",IF(AP476&lt;=0.4,"Baja",IF(AP476&lt;=0.6,"Media",IF(AP476&lt;=0.8,"Alta","Muy Alta"))))),"")), " ")</f>
        <v/>
      </c>
      <c r="AR476" s="223" t="str">
        <f t="shared" si="446"/>
        <v/>
      </c>
      <c r="AS476" s="225" t="str">
        <f t="shared" si="447"/>
        <v/>
      </c>
      <c r="AT476" s="223" t="str">
        <f>IFERROR(IF(AND(AI475="Impacto",AI476="Impacto"),(AT474-(+AT475*AL476)),IF(AND(AI474="Probabilidad",AI476="Impacto"),(AT473-(+AT473*AL476)),IF(AI476="Probabilidad",AT474,""))),"")</f>
        <v/>
      </c>
      <c r="AU476" s="226" t="str">
        <f t="shared" si="448"/>
        <v/>
      </c>
      <c r="AV476" s="273"/>
      <c r="AW476" s="275"/>
      <c r="AX476" s="274"/>
      <c r="AY476" s="261"/>
      <c r="AZ476" s="228"/>
      <c r="BA476" s="229"/>
      <c r="BB476" s="216"/>
      <c r="BC476" s="216"/>
      <c r="BD476" s="230"/>
      <c r="BE476" s="230"/>
      <c r="BF476" s="230"/>
      <c r="BG476" s="227"/>
      <c r="BH476" s="276"/>
      <c r="BI476" s="216"/>
      <c r="BJ476" s="216"/>
      <c r="BK476" s="216"/>
      <c r="BL476" s="216"/>
      <c r="BM476" s="216"/>
      <c r="BN476" s="216"/>
      <c r="BO476" s="216"/>
      <c r="BP476" s="216"/>
      <c r="BQ476" s="216"/>
      <c r="BR476" s="216"/>
      <c r="BS476" s="216"/>
      <c r="BT476" s="216"/>
      <c r="BU476" s="216"/>
      <c r="BV476" s="216"/>
      <c r="BW476" s="216"/>
      <c r="BX476" s="216"/>
      <c r="BY476" s="216"/>
      <c r="BZ476" s="216"/>
      <c r="CA476" s="216"/>
      <c r="CB476" s="216"/>
      <c r="CC476" s="216"/>
      <c r="CD476" s="216"/>
      <c r="CE476" s="216"/>
      <c r="CF476" s="216"/>
      <c r="CG476" s="216"/>
      <c r="CH476" s="216"/>
      <c r="CI476" s="216"/>
      <c r="CJ476" s="216"/>
      <c r="CK476" s="216"/>
      <c r="CL476" s="216"/>
    </row>
    <row r="477" spans="1:90" s="231" customFormat="1" ht="83" customHeight="1">
      <c r="A477" s="262">
        <v>79</v>
      </c>
      <c r="B477" s="300" t="s">
        <v>1086</v>
      </c>
      <c r="C477" s="278" t="s">
        <v>1087</v>
      </c>
      <c r="D477" s="278"/>
      <c r="E477" s="278"/>
      <c r="F477" s="278" t="s">
        <v>1491</v>
      </c>
      <c r="G477" s="279" t="str">
        <f t="shared" si="411"/>
        <v>Posibilidad de resultados de los informes de auditoría interna y de informes de gestión generados como tercera línea de defensa en beneficio de terceros.</v>
      </c>
      <c r="H477" s="276" t="s">
        <v>224</v>
      </c>
      <c r="I477" s="276"/>
      <c r="J477" s="276" t="s">
        <v>1467</v>
      </c>
      <c r="K477" s="276" t="s">
        <v>1469</v>
      </c>
      <c r="L477" s="276" t="s">
        <v>1406</v>
      </c>
      <c r="M477" s="276" t="s">
        <v>227</v>
      </c>
      <c r="N477" s="276"/>
      <c r="O477" s="266"/>
      <c r="P477" s="266"/>
      <c r="Q477" s="266"/>
      <c r="R477" s="266"/>
      <c r="S477" s="267" t="str">
        <f t="shared" ref="S477" si="449">IF(ISBLANK(Z477),(IF(N477&lt;=0,"",IF(N477&lt;=2,"Muy Baja",IF(N477&lt;=24,"Baja",IF(N477&lt;=500,"Media",IF(N477&lt;=5000,"Alta","Muy Alta"))))))," ")</f>
        <v xml:space="preserve"> </v>
      </c>
      <c r="T477" s="268" t="str">
        <f t="shared" ref="T477" si="450">IF(ISBLANK(Z477),(IF(S477="","",IF(S477="Muy Baja",20%,IF(S477="Baja",40%,IF(S477="Media",60%,IF(S477="Alta",80%,IF(S477="Muy Alta",100%,0)))))))," ")</f>
        <v xml:space="preserve"> </v>
      </c>
      <c r="U477" s="269"/>
      <c r="V477" s="270" t="str">
        <f>IF(U477&gt;0,IF(NOT(ISERROR(MATCH(U477,'Listados Datos'!$N$3:$N$4,0))),'Listados Datos'!$N$6&amp;"Por favor no seleccionar este criterios de impacto (Afectación Económica o presupuestal y/o Pérdida Reputacional)",'Listados Datos'!$N$7),"")</f>
        <v/>
      </c>
      <c r="W477" s="271" t="str">
        <f>IF(OR(U477='Listados Datos'!$R$3,U477='Listados Datos'!$S$3),"Leve",IF(OR(U477='Listados Datos'!$R$4,U477='Listados Datos'!$S$4),"Menor",IF(OR(U477='Listados Datos'!$R$5,U477='Listados Datos'!$S$5),"Moderado",IF(OR(U477='Listados Datos'!$R$6,U477='Listados Datos'!$S$6),"Mayor",IF(OR(U477='Listados Datos'!$R$7,U477='Listados Datos'!$S$7),"Catastrófico","")))))</f>
        <v/>
      </c>
      <c r="X477" s="268" t="str">
        <f>IF(W477="","",IF(W477="Leve",20%,IF(W477="Menor",40%,IF(W477="Moderado",60%,IF(W477="Mayor",80%,IF(W477="Catastrófico",100%,0))))))</f>
        <v/>
      </c>
      <c r="Y477" s="272" t="str">
        <f>IF(OR(AND(S477="Muy Baja",W477="Leve"),AND(S477="Muy Baja",W477="Menor"),AND(S477="Baja",W477="Leve")),"Bajo",IF(OR(AND(S477="Muy baja",W477="Moderado"),AND(S477="Baja",W477="Menor"),AND(S477="Baja",W477="Moderado"),AND(S477="Media",W477="Leve"),AND(S477="Media",W477="Menor"),AND(S477="Media",W477="Moderado"),AND(S477="Alta",W477="Leve"),AND(S477="Alta",W477="Menor")),"Moderado",IF(OR(AND(S477="Muy Baja",W477="Mayor"),AND(S477="Baja",W477="Mayor"),AND(S477="Media",W477="Mayor"),AND(S477="Alta",W477="Moderado"),AND(S477="Alta",W477="Mayor"),AND(S477="Muy Alta",W477="Leve"),AND(S477="Muy Alta",W477="Menor"),AND(S477="Muy Alta",W477="Moderado"),AND(S477="Muy Alta",W477="Mayor")),"Alto",IF(OR(AND(S477="Muy Baja",W477="Catastrófico"),AND(S477="Baja",W477="Catastrófico"),AND(S477="Media",W477="Catastrófico"),AND(S477="Alta",W477="Catastrófico"),AND(S477="Muy Alta",W477="Catastrófico")),"Extremo",""))))</f>
        <v/>
      </c>
      <c r="Z477" s="273" t="s">
        <v>327</v>
      </c>
      <c r="AA477" s="273" t="s">
        <v>11</v>
      </c>
      <c r="AB477" s="274" t="str">
        <f t="shared" ref="AB477" si="451">IF(AND(Z477="Rara Vez",AA477="Insignificante"),("BAJA"),IF(AND(Z477="Rara Vez",AA477="Menor"),("BAJA"),IF(AND(Z477="Rara Vez",AA477="Moderado"),("MODERADA"),IF(AND(Z477="Rara Vez",AA477="Mayor"),("ALTA"),IF(AND(Z477="Improbable",AA477="Insignificante"),("BAJA"),IF(AND(Z477="Improbable",AA477="Menor"),("BAJA"),IF(AND(Z477="Improbable",AA477="Moderado"),("MODERADA"),IF(AND(Z477="Improbable",AA477="Mayor"),("ALTA"),IF(AND(Z477="Posible",AA477="Insignificante"),("BAJA"),IF(AND(Z477="Posible",AA477="Menor"),("MODERADA"),IF(AND(Z477="Posible",AA477="Moderado"),("ALTA"),IF(AND(Z477="Posible",AA477="Mayor"),("EXTREMA"),IF(AND(Z477="Probable",AA477="Insignificante"),("MODERADA"),IF(AND(Z477="Probable",AA477="Menor"),("ALTA"),IF(AND(Z477="Probable",AA477="Moderado"),("ALTA"),IF(AND(Z477="Probable",AA477="Mayor"),("EXTREMA"),IF(AND(Z477="Casi Seguro",AA477="Insignificante"),("ALTA"),IF(AND(Z477="Casi Seguro",AA477="Menor"),("ALTA"),IF(AND(Z477="Casi Seguro",AA477="Moderado"),("EXTREMA"),IF(AND(Z477="Casi Seguro",AA477="Mayor"),("EXTREMA"),IF(AA477="Catastrófico","EXTREMA","VALORAR")))))))))))))))))))))</f>
        <v>ALTA</v>
      </c>
      <c r="AC477" s="217">
        <v>1</v>
      </c>
      <c r="AD477" s="218"/>
      <c r="AE477" s="219" t="s">
        <v>1463</v>
      </c>
      <c r="AF477" s="219" t="s">
        <v>1464</v>
      </c>
      <c r="AG477" s="219" t="s">
        <v>939</v>
      </c>
      <c r="AH477" s="219"/>
      <c r="AI477" s="220" t="str">
        <f t="shared" si="444"/>
        <v>Probabilidad</v>
      </c>
      <c r="AJ477" s="221" t="s">
        <v>292</v>
      </c>
      <c r="AK477" s="221" t="s">
        <v>297</v>
      </c>
      <c r="AL477" s="222" t="str">
        <f t="shared" si="445"/>
        <v>40%</v>
      </c>
      <c r="AM477" s="221" t="s">
        <v>301</v>
      </c>
      <c r="AN477" s="221" t="s">
        <v>305</v>
      </c>
      <c r="AO477" s="221" t="s">
        <v>308</v>
      </c>
      <c r="AP477" s="223" t="str">
        <f>IF(ISBLANK(AA477),(IFERROR(IF(AI477="Probabilidad",(T477-(+T477*AL477)),IF(AI477="Impacto",T477,"")),""))," ")</f>
        <v xml:space="preserve"> </v>
      </c>
      <c r="AQ477" s="224" t="str">
        <f>IF(ISBLANK(AA477), (IFERROR(IF(AP477="","",IF(AP477&lt;=0.2,"Muy Baja",IF(AP477&lt;=0.4,"Baja",IF(AP477&lt;=0.6,"Media",IF(AP477&lt;=0.8,"Alta","Muy Alta"))))),""))," ")</f>
        <v xml:space="preserve"> </v>
      </c>
      <c r="AR477" s="223" t="str">
        <f t="shared" si="446"/>
        <v xml:space="preserve"> </v>
      </c>
      <c r="AS477" s="225" t="str">
        <f t="shared" si="447"/>
        <v/>
      </c>
      <c r="AT477" s="223" t="str">
        <f>IFERROR(IF(AI477="Impacto",(X477-(+X477*AL477)),IF(AI477="Probabilidad",X477,"")),"")</f>
        <v/>
      </c>
      <c r="AU477" s="226" t="str">
        <f t="shared" si="448"/>
        <v/>
      </c>
      <c r="AV477" s="273" t="s">
        <v>326</v>
      </c>
      <c r="AW477" s="275" t="str">
        <f>IF(ISBLANK(AA477), " ", AA477)</f>
        <v>Mayor</v>
      </c>
      <c r="AX477" s="274" t="str">
        <f t="shared" ref="AX477" si="452">IF(AND(AV477="Rara Vez",AW477="Insignificante"),("BAJA"),IF(AND(AV477="Rara Vez",AW477="Menor"),("BAJA"),IF(AND(AV477="Rara Vez",AW477="Moderado"),("MODERADA"),IF(AND(AV477="Rara Vez",AW477="Mayor"),("ALTA"),IF(AND(AV477="Improbable",AW477="Insignificante"),("BAJA"),IF(AND(AV477="Improbable",AW477="Menor"),("BAJA"),IF(AND(AV477="Improbable",AW477="Moderado"),("MODERADA"),IF(AND(AV477="Improbable",AW477="Mayor"),("ALTA"),IF(AND(AV477="Posible",AW477="Insignificante"),("BAJA"),IF(AND(AV477="Posible",AW477="Menor"),("MODERADA"),IF(AND(AV477="Posible",AW477="Moderado"),("ALTA"),IF(AND(AV477="Posible",AW477="Mayor"),("EXTREMA"),IF(AND(AV477="Probable",AW477="Insignificante"),("MODERADA"),IF(AND(AV477="Probable",AW477="Menor"),("ALTA"),IF(AND(AV477="Probable",AW477="Moderado"),("ALTA"),IF(AND(AV477="Probable",AW477="Mayor"),("EXTREMA"),IF(AND(AV477="Casi Seguro",AW477="Insignificante"),("ALTA"),IF(AND(AV477="Casi Seguro",AW477="Menor"),("ALTA"),IF(AND(AV477="Casi Seguro",AW477="Moderado"),("EXTREMA"),IF(AND(AV477="Casi Seguro",AW477="Mayor"),("EXTREMA"),IF(AW477="Catastrófico","EXTREMA","VALORAR")))))))))))))))))))))</f>
        <v>ALTA</v>
      </c>
      <c r="AY477" s="261" t="s">
        <v>315</v>
      </c>
      <c r="AZ477" s="228"/>
      <c r="BA477" s="229"/>
      <c r="BB477" s="216"/>
      <c r="BC477" s="216"/>
      <c r="BD477" s="230"/>
      <c r="BE477" s="230"/>
      <c r="BF477" s="230"/>
      <c r="BG477" s="227"/>
      <c r="BH477" s="276"/>
      <c r="BI477" s="216"/>
      <c r="BJ477" s="216"/>
      <c r="BK477" s="216"/>
      <c r="BL477" s="216"/>
      <c r="BM477" s="216"/>
      <c r="BN477" s="216"/>
      <c r="BO477" s="216"/>
      <c r="BP477" s="216"/>
      <c r="BQ477" s="216"/>
      <c r="BR477" s="216"/>
      <c r="BS477" s="216"/>
      <c r="BT477" s="216"/>
      <c r="BU477" s="216"/>
      <c r="BV477" s="216"/>
      <c r="BW477" s="216"/>
      <c r="BX477" s="216"/>
      <c r="BY477" s="216"/>
      <c r="BZ477" s="216"/>
      <c r="CA477" s="216"/>
      <c r="CB477" s="216"/>
      <c r="CC477" s="216"/>
      <c r="CD477" s="216"/>
      <c r="CE477" s="216"/>
      <c r="CF477" s="216"/>
      <c r="CG477" s="216"/>
      <c r="CH477" s="216"/>
      <c r="CI477" s="216"/>
      <c r="CJ477" s="216"/>
      <c r="CK477" s="216"/>
      <c r="CL477" s="216"/>
    </row>
    <row r="478" spans="1:90" s="231" customFormat="1" ht="14.5" customHeight="1">
      <c r="A478" s="262"/>
      <c r="B478" s="300"/>
      <c r="C478" s="278"/>
      <c r="D478" s="278"/>
      <c r="E478" s="278"/>
      <c r="F478" s="278"/>
      <c r="G478" s="279"/>
      <c r="H478" s="276"/>
      <c r="I478" s="276"/>
      <c r="J478" s="276"/>
      <c r="K478" s="276"/>
      <c r="L478" s="276"/>
      <c r="M478" s="276"/>
      <c r="N478" s="276"/>
      <c r="O478" s="266"/>
      <c r="P478" s="266"/>
      <c r="Q478" s="266"/>
      <c r="R478" s="266"/>
      <c r="S478" s="267"/>
      <c r="T478" s="268"/>
      <c r="U478" s="269"/>
      <c r="V478" s="270"/>
      <c r="W478" s="271"/>
      <c r="X478" s="268"/>
      <c r="Y478" s="272"/>
      <c r="Z478" s="273"/>
      <c r="AA478" s="273"/>
      <c r="AB478" s="274"/>
      <c r="AC478" s="217">
        <v>2</v>
      </c>
      <c r="AD478" s="218"/>
      <c r="AE478" s="219"/>
      <c r="AF478" s="219"/>
      <c r="AG478" s="219"/>
      <c r="AH478" s="219"/>
      <c r="AI478" s="220" t="str">
        <f t="shared" si="444"/>
        <v/>
      </c>
      <c r="AJ478" s="221"/>
      <c r="AK478" s="221"/>
      <c r="AL478" s="222" t="str">
        <f t="shared" si="445"/>
        <v/>
      </c>
      <c r="AM478" s="221"/>
      <c r="AN478" s="221"/>
      <c r="AO478" s="221"/>
      <c r="AP478" s="223" t="str">
        <f>IF(ISBLANK(AA477),(IFERROR(IF(AND(AI477="Probabilidad",AI478="Probabilidad"),(AR477-(+AR477*AL478)),IF(AI478="Probabilidad",(T477-(+T477*AL478)),IF(AI478="Impacto",AR477,""))),""))," ")</f>
        <v xml:space="preserve"> </v>
      </c>
      <c r="AQ478" s="224" t="str">
        <f>IF(ISBLANK(AA477),(IFERROR(IF(AP478="","",IF(AP478&lt;=0.2,"Muy Baja",IF(AP478&lt;=0.4,"Baja",IF(AP478&lt;=0.6,"Media",IF(AP478&lt;=0.8,"Alta","Muy Alta"))))),""))," ")</f>
        <v xml:space="preserve"> </v>
      </c>
      <c r="AR478" s="223" t="str">
        <f t="shared" si="446"/>
        <v xml:space="preserve"> </v>
      </c>
      <c r="AS478" s="225" t="str">
        <f t="shared" si="447"/>
        <v/>
      </c>
      <c r="AT478" s="223" t="str">
        <f>IFERROR(IF(AND(AI477="Impacto",AI478="Impacto"),(AT477-(+AT477*AL478)),IF(AI478="Impacto",(X477-(+X477*AL478)),IF(AI478="Probabilidad",AT477,""))),"")</f>
        <v/>
      </c>
      <c r="AU478" s="226" t="str">
        <f t="shared" si="448"/>
        <v/>
      </c>
      <c r="AV478" s="273"/>
      <c r="AW478" s="275"/>
      <c r="AX478" s="274"/>
      <c r="AY478" s="261"/>
      <c r="AZ478" s="228"/>
      <c r="BA478" s="229"/>
      <c r="BB478" s="216"/>
      <c r="BC478" s="216"/>
      <c r="BD478" s="230"/>
      <c r="BE478" s="230"/>
      <c r="BF478" s="230"/>
      <c r="BG478" s="227"/>
      <c r="BH478" s="276"/>
      <c r="BI478" s="216"/>
      <c r="BJ478" s="216"/>
      <c r="BK478" s="216"/>
      <c r="BL478" s="216"/>
      <c r="BM478" s="216"/>
      <c r="BN478" s="216"/>
      <c r="BO478" s="216"/>
      <c r="BP478" s="216"/>
      <c r="BQ478" s="216"/>
      <c r="BR478" s="216"/>
      <c r="BS478" s="216"/>
      <c r="BT478" s="216"/>
      <c r="BU478" s="216"/>
      <c r="BV478" s="216"/>
      <c r="BW478" s="216"/>
      <c r="BX478" s="216"/>
      <c r="BY478" s="216"/>
      <c r="BZ478" s="216"/>
      <c r="CA478" s="216"/>
      <c r="CB478" s="216"/>
      <c r="CC478" s="216"/>
      <c r="CD478" s="216"/>
      <c r="CE478" s="216"/>
      <c r="CF478" s="216"/>
      <c r="CG478" s="216"/>
      <c r="CH478" s="216"/>
      <c r="CI478" s="216"/>
      <c r="CJ478" s="216"/>
      <c r="CK478" s="216"/>
      <c r="CL478" s="216"/>
    </row>
    <row r="479" spans="1:90" s="231" customFormat="1" ht="14.5" customHeight="1">
      <c r="A479" s="262"/>
      <c r="B479" s="300"/>
      <c r="C479" s="278"/>
      <c r="D479" s="278"/>
      <c r="E479" s="278"/>
      <c r="F479" s="278"/>
      <c r="G479" s="279"/>
      <c r="H479" s="276"/>
      <c r="I479" s="276"/>
      <c r="J479" s="276"/>
      <c r="K479" s="276"/>
      <c r="L479" s="276"/>
      <c r="M479" s="276"/>
      <c r="N479" s="276"/>
      <c r="O479" s="266"/>
      <c r="P479" s="266"/>
      <c r="Q479" s="266"/>
      <c r="R479" s="266"/>
      <c r="S479" s="267"/>
      <c r="T479" s="268"/>
      <c r="U479" s="269"/>
      <c r="V479" s="270"/>
      <c r="W479" s="271"/>
      <c r="X479" s="268"/>
      <c r="Y479" s="272"/>
      <c r="Z479" s="273"/>
      <c r="AA479" s="273"/>
      <c r="AB479" s="274"/>
      <c r="AC479" s="217">
        <v>3</v>
      </c>
      <c r="AD479" s="218"/>
      <c r="AE479" s="219"/>
      <c r="AF479" s="219"/>
      <c r="AG479" s="219"/>
      <c r="AH479" s="219"/>
      <c r="AI479" s="220" t="str">
        <f t="shared" si="444"/>
        <v/>
      </c>
      <c r="AJ479" s="221"/>
      <c r="AK479" s="221"/>
      <c r="AL479" s="222" t="str">
        <f t="shared" si="445"/>
        <v/>
      </c>
      <c r="AM479" s="221"/>
      <c r="AN479" s="221"/>
      <c r="AO479" s="221"/>
      <c r="AP479" s="223" t="str">
        <f>IF(ISBLANK(AA477),(IFERROR(IF(AND(AI478="Probabilidad",AI479="Probabilidad"),(AR478-(+AR478*AL479)),IF(AND(AI478="Impacto",AI479="Probabilidad"),(AR477-(+AR477*AL479)),IF(AI479="Impacto",AR478,""))),""))," ")</f>
        <v xml:space="preserve"> </v>
      </c>
      <c r="AQ479" s="224" t="str">
        <f>IF(ISBLANK(AA477),(IFERROR(IF(AP479="","",IF(AP479&lt;=0.2,"Muy Baja",IF(AP479&lt;=0.4,"Baja",IF(AP479&lt;=0.6,"Media",IF(AP479&lt;=0.8,"Alta","Muy Alta"))))),""))," ")</f>
        <v xml:space="preserve"> </v>
      </c>
      <c r="AR479" s="223" t="str">
        <f t="shared" si="446"/>
        <v xml:space="preserve"> </v>
      </c>
      <c r="AS479" s="225" t="str">
        <f t="shared" si="447"/>
        <v/>
      </c>
      <c r="AT479" s="223" t="str">
        <f>IFERROR(IF(AND(AI478="Impacto",AI479="Impacto"),(AT478-(+AT478*AL479)),IF(AND(AI478="Probabilidad",AI479="Impacto"),(AT477-(+AT477*AL479)),IF(AI479="Probabilidad",AT478,""))),"")</f>
        <v/>
      </c>
      <c r="AU479" s="226" t="str">
        <f t="shared" si="448"/>
        <v/>
      </c>
      <c r="AV479" s="273"/>
      <c r="AW479" s="275"/>
      <c r="AX479" s="274"/>
      <c r="AY479" s="261"/>
      <c r="AZ479" s="228"/>
      <c r="BA479" s="229"/>
      <c r="BB479" s="216"/>
      <c r="BC479" s="216"/>
      <c r="BD479" s="230"/>
      <c r="BE479" s="230"/>
      <c r="BF479" s="230"/>
      <c r="BG479" s="227"/>
      <c r="BH479" s="276"/>
      <c r="BI479" s="216"/>
      <c r="BJ479" s="216"/>
      <c r="BK479" s="216"/>
      <c r="BL479" s="216"/>
      <c r="BM479" s="216"/>
      <c r="BN479" s="216"/>
      <c r="BO479" s="216"/>
      <c r="BP479" s="216"/>
      <c r="BQ479" s="216"/>
      <c r="BR479" s="216"/>
      <c r="BS479" s="216"/>
      <c r="BT479" s="216"/>
      <c r="BU479" s="216"/>
      <c r="BV479" s="216"/>
      <c r="BW479" s="216"/>
      <c r="BX479" s="216"/>
      <c r="BY479" s="216"/>
      <c r="BZ479" s="216"/>
      <c r="CA479" s="216"/>
      <c r="CB479" s="216"/>
      <c r="CC479" s="216"/>
      <c r="CD479" s="216"/>
      <c r="CE479" s="216"/>
      <c r="CF479" s="216"/>
      <c r="CG479" s="216"/>
      <c r="CH479" s="216"/>
      <c r="CI479" s="216"/>
      <c r="CJ479" s="216"/>
      <c r="CK479" s="216"/>
      <c r="CL479" s="216"/>
    </row>
    <row r="480" spans="1:90" s="231" customFormat="1" ht="14.5" customHeight="1">
      <c r="A480" s="262"/>
      <c r="B480" s="300"/>
      <c r="C480" s="278"/>
      <c r="D480" s="278"/>
      <c r="E480" s="278"/>
      <c r="F480" s="278"/>
      <c r="G480" s="279"/>
      <c r="H480" s="276"/>
      <c r="I480" s="276"/>
      <c r="J480" s="276"/>
      <c r="K480" s="276"/>
      <c r="L480" s="276"/>
      <c r="M480" s="276"/>
      <c r="N480" s="276"/>
      <c r="O480" s="266"/>
      <c r="P480" s="266"/>
      <c r="Q480" s="266"/>
      <c r="R480" s="266"/>
      <c r="S480" s="267"/>
      <c r="T480" s="268"/>
      <c r="U480" s="269"/>
      <c r="V480" s="270"/>
      <c r="W480" s="271"/>
      <c r="X480" s="268"/>
      <c r="Y480" s="272"/>
      <c r="Z480" s="273"/>
      <c r="AA480" s="273"/>
      <c r="AB480" s="274"/>
      <c r="AC480" s="217">
        <v>4</v>
      </c>
      <c r="AD480" s="218"/>
      <c r="AE480" s="219"/>
      <c r="AF480" s="219"/>
      <c r="AG480" s="219"/>
      <c r="AH480" s="219"/>
      <c r="AI480" s="220" t="str">
        <f t="shared" si="444"/>
        <v/>
      </c>
      <c r="AJ480" s="221"/>
      <c r="AK480" s="221"/>
      <c r="AL480" s="222" t="str">
        <f t="shared" si="445"/>
        <v/>
      </c>
      <c r="AM480" s="221"/>
      <c r="AN480" s="221"/>
      <c r="AO480" s="221"/>
      <c r="AP480" s="223" t="str">
        <f>IF(ISBLANK(AA477),(IFERROR(IF(AND(AI479="Probabilidad",AI480="Probabilidad"),(AR479-(+AR479*AL480)),IF(AND(AI479="Impacto",AI480="Probabilidad"),(AR478-(+AR478*AL480)),IF(AI480="Impacto",AR479,""))),""))," ")</f>
        <v xml:space="preserve"> </v>
      </c>
      <c r="AQ480" s="224" t="str">
        <f>IF(ISBLANK(AA477),(IFERROR(IF(AP480="","",IF(AP480&lt;=0.2,"Muy Baja",IF(AP480&lt;=0.4,"Baja",IF(AP480&lt;=0.6,"Media",IF(AP480&lt;=0.8,"Alta","Muy Alta"))))),""))," ")</f>
        <v xml:space="preserve"> </v>
      </c>
      <c r="AR480" s="223" t="str">
        <f t="shared" si="446"/>
        <v xml:space="preserve"> </v>
      </c>
      <c r="AS480" s="225" t="str">
        <f t="shared" si="447"/>
        <v/>
      </c>
      <c r="AT480" s="223" t="str">
        <f>IFERROR(IF(AND(AI479="Impacto",AI480="Impacto"),(AT479-(+AT479*AL480)),IF(AND(AI479="Probabilidad",AI480="Impacto"),(AT478-(+AT478*AL480)),IF(AI480="Probabilidad",AT479,""))),"")</f>
        <v/>
      </c>
      <c r="AU480" s="226" t="str">
        <f t="shared" si="448"/>
        <v/>
      </c>
      <c r="AV480" s="273"/>
      <c r="AW480" s="275"/>
      <c r="AX480" s="274"/>
      <c r="AY480" s="261"/>
      <c r="AZ480" s="228"/>
      <c r="BA480" s="229"/>
      <c r="BB480" s="216"/>
      <c r="BC480" s="216"/>
      <c r="BD480" s="230"/>
      <c r="BE480" s="230"/>
      <c r="BF480" s="230"/>
      <c r="BG480" s="227"/>
      <c r="BH480" s="276"/>
      <c r="BI480" s="216"/>
      <c r="BJ480" s="216"/>
      <c r="BK480" s="216"/>
      <c r="BL480" s="216"/>
      <c r="BM480" s="216"/>
      <c r="BN480" s="216"/>
      <c r="BO480" s="216"/>
      <c r="BP480" s="216"/>
      <c r="BQ480" s="216"/>
      <c r="BR480" s="216"/>
      <c r="BS480" s="216"/>
      <c r="BT480" s="216"/>
      <c r="BU480" s="216"/>
      <c r="BV480" s="216"/>
      <c r="BW480" s="216"/>
      <c r="BX480" s="216"/>
      <c r="BY480" s="216"/>
      <c r="BZ480" s="216"/>
      <c r="CA480" s="216"/>
      <c r="CB480" s="216"/>
      <c r="CC480" s="216"/>
      <c r="CD480" s="216"/>
      <c r="CE480" s="216"/>
      <c r="CF480" s="216"/>
      <c r="CG480" s="216"/>
      <c r="CH480" s="216"/>
      <c r="CI480" s="216"/>
      <c r="CJ480" s="216"/>
      <c r="CK480" s="216"/>
      <c r="CL480" s="216"/>
    </row>
    <row r="481" spans="1:90" s="231" customFormat="1" ht="14.5" customHeight="1">
      <c r="A481" s="262"/>
      <c r="B481" s="300"/>
      <c r="C481" s="278"/>
      <c r="D481" s="278"/>
      <c r="E481" s="278"/>
      <c r="F481" s="278"/>
      <c r="G481" s="279"/>
      <c r="H481" s="276"/>
      <c r="I481" s="276"/>
      <c r="J481" s="276"/>
      <c r="K481" s="276"/>
      <c r="L481" s="276"/>
      <c r="M481" s="276"/>
      <c r="N481" s="276"/>
      <c r="O481" s="266"/>
      <c r="P481" s="266"/>
      <c r="Q481" s="266"/>
      <c r="R481" s="266"/>
      <c r="S481" s="267"/>
      <c r="T481" s="268"/>
      <c r="U481" s="269"/>
      <c r="V481" s="270"/>
      <c r="W481" s="271"/>
      <c r="X481" s="268"/>
      <c r="Y481" s="272"/>
      <c r="Z481" s="273"/>
      <c r="AA481" s="273"/>
      <c r="AB481" s="274"/>
      <c r="AC481" s="217">
        <v>5</v>
      </c>
      <c r="AD481" s="218"/>
      <c r="AE481" s="219"/>
      <c r="AF481" s="219"/>
      <c r="AG481" s="219"/>
      <c r="AH481" s="219"/>
      <c r="AI481" s="220" t="str">
        <f t="shared" si="444"/>
        <v/>
      </c>
      <c r="AJ481" s="221"/>
      <c r="AK481" s="221"/>
      <c r="AL481" s="222" t="str">
        <f t="shared" si="445"/>
        <v/>
      </c>
      <c r="AM481" s="221"/>
      <c r="AN481" s="221"/>
      <c r="AO481" s="221"/>
      <c r="AP481" s="223" t="str">
        <f>IF(ISBLANK(AA477),(IFERROR(IF(AND(AI480="Probabilidad",AI481="Probabilidad"),(AR480-(+AR480*AL481)),IF(AND(AI480="Impacto",AI481="Probabilidad"),(AR479-(+AR479*AL481)),IF(AI481="Impacto",AR480,""))),""))," ")</f>
        <v xml:space="preserve"> </v>
      </c>
      <c r="AQ481" s="224" t="str">
        <f>IF(ISBLANK(AA477),(IFERROR(IF(AP481="","",IF(AP481&lt;=0.2,"Muy Baja",IF(AP481&lt;=0.4,"Baja",IF(AP481&lt;=0.6,"Media",IF(AP481&lt;=0.8,"Alta","Muy Alta"))))),""))," ")</f>
        <v xml:space="preserve"> </v>
      </c>
      <c r="AR481" s="223" t="str">
        <f t="shared" si="446"/>
        <v xml:space="preserve"> </v>
      </c>
      <c r="AS481" s="225" t="str">
        <f t="shared" si="447"/>
        <v/>
      </c>
      <c r="AT481" s="223" t="str">
        <f>IFERROR(IF(AND(AI480="Impacto",AI481="Impacto"),(AT480-(+AT480*AL481)),IF(AND(AI480="Probabilidad",AI481="Impacto"),(AT479-(+AT479*AL481)),IF(AI481="Probabilidad",AT480,""))),"")</f>
        <v/>
      </c>
      <c r="AU481" s="226" t="str">
        <f t="shared" si="448"/>
        <v/>
      </c>
      <c r="AV481" s="273"/>
      <c r="AW481" s="275"/>
      <c r="AX481" s="274"/>
      <c r="AY481" s="261"/>
      <c r="AZ481" s="228"/>
      <c r="BA481" s="229"/>
      <c r="BB481" s="216"/>
      <c r="BC481" s="216"/>
      <c r="BD481" s="230"/>
      <c r="BE481" s="230"/>
      <c r="BF481" s="230"/>
      <c r="BG481" s="227"/>
      <c r="BH481" s="276"/>
      <c r="BI481" s="216"/>
      <c r="BJ481" s="216"/>
      <c r="BK481" s="216"/>
      <c r="BL481" s="216"/>
      <c r="BM481" s="216"/>
      <c r="BN481" s="216"/>
      <c r="BO481" s="216"/>
      <c r="BP481" s="216"/>
      <c r="BQ481" s="216"/>
      <c r="BR481" s="216"/>
      <c r="BS481" s="216"/>
      <c r="BT481" s="216"/>
      <c r="BU481" s="216"/>
      <c r="BV481" s="216"/>
      <c r="BW481" s="216"/>
      <c r="BX481" s="216"/>
      <c r="BY481" s="216"/>
      <c r="BZ481" s="216"/>
      <c r="CA481" s="216"/>
      <c r="CB481" s="216"/>
      <c r="CC481" s="216"/>
      <c r="CD481" s="216"/>
      <c r="CE481" s="216"/>
      <c r="CF481" s="216"/>
      <c r="CG481" s="216"/>
      <c r="CH481" s="216"/>
      <c r="CI481" s="216"/>
      <c r="CJ481" s="216"/>
      <c r="CK481" s="216"/>
      <c r="CL481" s="216"/>
    </row>
    <row r="482" spans="1:90" s="231" customFormat="1" ht="14.5" customHeight="1">
      <c r="A482" s="262"/>
      <c r="B482" s="300"/>
      <c r="C482" s="278"/>
      <c r="D482" s="278"/>
      <c r="E482" s="278"/>
      <c r="F482" s="278"/>
      <c r="G482" s="279"/>
      <c r="H482" s="276"/>
      <c r="I482" s="276"/>
      <c r="J482" s="276"/>
      <c r="K482" s="276"/>
      <c r="L482" s="276"/>
      <c r="M482" s="276"/>
      <c r="N482" s="276"/>
      <c r="O482" s="266"/>
      <c r="P482" s="266"/>
      <c r="Q482" s="266"/>
      <c r="R482" s="266"/>
      <c r="S482" s="267"/>
      <c r="T482" s="268"/>
      <c r="U482" s="269"/>
      <c r="V482" s="270"/>
      <c r="W482" s="271"/>
      <c r="X482" s="268"/>
      <c r="Y482" s="272"/>
      <c r="Z482" s="273"/>
      <c r="AA482" s="273"/>
      <c r="AB482" s="274"/>
      <c r="AC482" s="217">
        <v>6</v>
      </c>
      <c r="AD482" s="218"/>
      <c r="AE482" s="219"/>
      <c r="AF482" s="219"/>
      <c r="AG482" s="219"/>
      <c r="AH482" s="219"/>
      <c r="AI482" s="220" t="str">
        <f t="shared" si="444"/>
        <v/>
      </c>
      <c r="AJ482" s="221"/>
      <c r="AK482" s="221"/>
      <c r="AL482" s="222" t="str">
        <f t="shared" si="445"/>
        <v/>
      </c>
      <c r="AM482" s="221"/>
      <c r="AN482" s="221"/>
      <c r="AO482" s="221"/>
      <c r="AP482" s="223" t="str">
        <f>IF(ISBLANK(AA477),(IFERROR(IF(AND(AI480="Probabilidad",AI482="Probabilidad"),(AR480-(+AR480*AL482)),IF(AND(AI480="Impacto",AI482="Probabilidad"),(AR479-(+AR479*AL482)),IF(AI482="Impacto",AR480,""))),""))," ")</f>
        <v xml:space="preserve"> </v>
      </c>
      <c r="AQ482" s="224" t="str">
        <f>IF(ISBLANK(AA477),(IFERROR(IF(AP482="","",IF(AP482&lt;=0.2,"Muy Baja",IF(AP482&lt;=0.4,"Baja",IF(AP482&lt;=0.6,"Media",IF(AP482&lt;=0.8,"Alta","Muy Alta"))))),"")), " ")</f>
        <v xml:space="preserve"> </v>
      </c>
      <c r="AR482" s="223" t="str">
        <f t="shared" si="446"/>
        <v xml:space="preserve"> </v>
      </c>
      <c r="AS482" s="225" t="str">
        <f t="shared" si="447"/>
        <v/>
      </c>
      <c r="AT482" s="223" t="str">
        <f>IFERROR(IF(AND(AI481="Impacto",AI482="Impacto"),(AT480-(+AT481*AL482)),IF(AND(AI480="Probabilidad",AI482="Impacto"),(AT479-(+AT479*AL482)),IF(AI482="Probabilidad",AT480,""))),"")</f>
        <v/>
      </c>
      <c r="AU482" s="226" t="str">
        <f t="shared" si="448"/>
        <v/>
      </c>
      <c r="AV482" s="273"/>
      <c r="AW482" s="275"/>
      <c r="AX482" s="274"/>
      <c r="AY482" s="261"/>
      <c r="AZ482" s="228"/>
      <c r="BA482" s="229"/>
      <c r="BB482" s="216"/>
      <c r="BC482" s="216"/>
      <c r="BD482" s="230"/>
      <c r="BE482" s="230"/>
      <c r="BF482" s="230"/>
      <c r="BG482" s="227"/>
      <c r="BH482" s="276"/>
      <c r="BI482" s="216"/>
      <c r="BJ482" s="216"/>
      <c r="BK482" s="216"/>
      <c r="BL482" s="216"/>
      <c r="BM482" s="216"/>
      <c r="BN482" s="216"/>
      <c r="BO482" s="216"/>
      <c r="BP482" s="216"/>
      <c r="BQ482" s="216"/>
      <c r="BR482" s="216"/>
      <c r="BS482" s="216"/>
      <c r="BT482" s="216"/>
      <c r="BU482" s="216"/>
      <c r="BV482" s="216"/>
      <c r="BW482" s="216"/>
      <c r="BX482" s="216"/>
      <c r="BY482" s="216"/>
      <c r="BZ482" s="216"/>
      <c r="CA482" s="216"/>
      <c r="CB482" s="216"/>
      <c r="CC482" s="216"/>
      <c r="CD482" s="216"/>
      <c r="CE482" s="216"/>
      <c r="CF482" s="216"/>
      <c r="CG482" s="216"/>
      <c r="CH482" s="216"/>
      <c r="CI482" s="216"/>
      <c r="CJ482" s="216"/>
      <c r="CK482" s="216"/>
      <c r="CL482" s="216"/>
    </row>
  </sheetData>
  <sheetProtection formatColumns="0"/>
  <mergeCells count="2662">
    <mergeCell ref="AB477:AB482"/>
    <mergeCell ref="AV477:AV482"/>
    <mergeCell ref="AW477:AW482"/>
    <mergeCell ref="AX477:AX482"/>
    <mergeCell ref="AY477:AY482"/>
    <mergeCell ref="BH477:BH482"/>
    <mergeCell ref="S477:S482"/>
    <mergeCell ref="T477:T482"/>
    <mergeCell ref="U477:U482"/>
    <mergeCell ref="V477:V482"/>
    <mergeCell ref="W477:W482"/>
    <mergeCell ref="X477:X482"/>
    <mergeCell ref="Y477:Y482"/>
    <mergeCell ref="Z477:Z482"/>
    <mergeCell ref="AA477:AA482"/>
    <mergeCell ref="AB471:AB476"/>
    <mergeCell ref="AV471:AV476"/>
    <mergeCell ref="AW471:AW476"/>
    <mergeCell ref="AX471:AX476"/>
    <mergeCell ref="AY471:AY476"/>
    <mergeCell ref="BH471:BH476"/>
    <mergeCell ref="A477:A482"/>
    <mergeCell ref="B477:B482"/>
    <mergeCell ref="C477:C482"/>
    <mergeCell ref="D477:D482"/>
    <mergeCell ref="E477:E482"/>
    <mergeCell ref="F477:F482"/>
    <mergeCell ref="G477:G482"/>
    <mergeCell ref="H477:H482"/>
    <mergeCell ref="I477:I482"/>
    <mergeCell ref="J477:J482"/>
    <mergeCell ref="K477:K482"/>
    <mergeCell ref="L477:L482"/>
    <mergeCell ref="M477:M482"/>
    <mergeCell ref="N477:N482"/>
    <mergeCell ref="O477:O482"/>
    <mergeCell ref="P477:P482"/>
    <mergeCell ref="Q477:Q482"/>
    <mergeCell ref="R477:R482"/>
    <mergeCell ref="S471:S476"/>
    <mergeCell ref="T471:T476"/>
    <mergeCell ref="U471:U476"/>
    <mergeCell ref="V471:V476"/>
    <mergeCell ref="W471:W476"/>
    <mergeCell ref="X471:X476"/>
    <mergeCell ref="Y471:Y476"/>
    <mergeCell ref="Z471:Z476"/>
    <mergeCell ref="AA471:AA476"/>
    <mergeCell ref="AB465:AB470"/>
    <mergeCell ref="AV465:AV470"/>
    <mergeCell ref="AW465:AW470"/>
    <mergeCell ref="AX465:AX470"/>
    <mergeCell ref="AY465:AY470"/>
    <mergeCell ref="BH465:BH470"/>
    <mergeCell ref="A471:A476"/>
    <mergeCell ref="B471:B476"/>
    <mergeCell ref="C471:C476"/>
    <mergeCell ref="D471:D476"/>
    <mergeCell ref="E471:E476"/>
    <mergeCell ref="F471:F476"/>
    <mergeCell ref="G471:G476"/>
    <mergeCell ref="H471:H476"/>
    <mergeCell ref="I471:I476"/>
    <mergeCell ref="J471:J476"/>
    <mergeCell ref="K471:K476"/>
    <mergeCell ref="L471:L476"/>
    <mergeCell ref="M471:M476"/>
    <mergeCell ref="N471:N476"/>
    <mergeCell ref="O471:O476"/>
    <mergeCell ref="P471:P476"/>
    <mergeCell ref="Q471:Q476"/>
    <mergeCell ref="R471:R476"/>
    <mergeCell ref="S465:S470"/>
    <mergeCell ref="T465:T470"/>
    <mergeCell ref="U465:U470"/>
    <mergeCell ref="V465:V470"/>
    <mergeCell ref="W465:W470"/>
    <mergeCell ref="X465:X470"/>
    <mergeCell ref="Y465:Y470"/>
    <mergeCell ref="Z465:Z470"/>
    <mergeCell ref="AA465:AA470"/>
    <mergeCell ref="AB459:AB464"/>
    <mergeCell ref="AV459:AV464"/>
    <mergeCell ref="AW459:AW464"/>
    <mergeCell ref="AX459:AX464"/>
    <mergeCell ref="AY459:AY464"/>
    <mergeCell ref="BH459:BH464"/>
    <mergeCell ref="R465:R470"/>
    <mergeCell ref="S459:S464"/>
    <mergeCell ref="T459:T464"/>
    <mergeCell ref="U459:U464"/>
    <mergeCell ref="V459:V464"/>
    <mergeCell ref="W459:W464"/>
    <mergeCell ref="X459:X464"/>
    <mergeCell ref="Y459:Y464"/>
    <mergeCell ref="Z459:Z464"/>
    <mergeCell ref="AA459:AA464"/>
    <mergeCell ref="A465:A470"/>
    <mergeCell ref="B465:B470"/>
    <mergeCell ref="C465:C470"/>
    <mergeCell ref="D465:D470"/>
    <mergeCell ref="E465:E470"/>
    <mergeCell ref="F465:F470"/>
    <mergeCell ref="G465:G470"/>
    <mergeCell ref="H465:H470"/>
    <mergeCell ref="I465:I470"/>
    <mergeCell ref="J465:J470"/>
    <mergeCell ref="K465:K470"/>
    <mergeCell ref="L465:L470"/>
    <mergeCell ref="M465:M470"/>
    <mergeCell ref="N465:N470"/>
    <mergeCell ref="O465:O470"/>
    <mergeCell ref="P465:P470"/>
    <mergeCell ref="Q465:Q470"/>
    <mergeCell ref="AB453:AB458"/>
    <mergeCell ref="AV453:AV458"/>
    <mergeCell ref="AW453:AW458"/>
    <mergeCell ref="AX453:AX458"/>
    <mergeCell ref="AY453:AY458"/>
    <mergeCell ref="BH453:BH458"/>
    <mergeCell ref="A459:A464"/>
    <mergeCell ref="B459:B464"/>
    <mergeCell ref="C459:C464"/>
    <mergeCell ref="D459:D464"/>
    <mergeCell ref="E459:E464"/>
    <mergeCell ref="F459:F464"/>
    <mergeCell ref="G459:G464"/>
    <mergeCell ref="H459:H464"/>
    <mergeCell ref="I459:I464"/>
    <mergeCell ref="J459:J464"/>
    <mergeCell ref="K459:K464"/>
    <mergeCell ref="L459:L464"/>
    <mergeCell ref="M459:M464"/>
    <mergeCell ref="N459:N464"/>
    <mergeCell ref="O459:O464"/>
    <mergeCell ref="P459:P464"/>
    <mergeCell ref="Q459:Q464"/>
    <mergeCell ref="R459:R464"/>
    <mergeCell ref="S453:S458"/>
    <mergeCell ref="T453:T458"/>
    <mergeCell ref="U453:U458"/>
    <mergeCell ref="V453:V458"/>
    <mergeCell ref="W453:W458"/>
    <mergeCell ref="X453:X458"/>
    <mergeCell ref="Y453:Y458"/>
    <mergeCell ref="Z453:Z458"/>
    <mergeCell ref="AA453:AA458"/>
    <mergeCell ref="AB447:AB452"/>
    <mergeCell ref="AV447:AV452"/>
    <mergeCell ref="AW447:AW452"/>
    <mergeCell ref="AX447:AX452"/>
    <mergeCell ref="AY447:AY452"/>
    <mergeCell ref="BH447:BH452"/>
    <mergeCell ref="A453:A458"/>
    <mergeCell ref="B453:B458"/>
    <mergeCell ref="C453:C458"/>
    <mergeCell ref="D453:D458"/>
    <mergeCell ref="E453:E458"/>
    <mergeCell ref="F453:F458"/>
    <mergeCell ref="G453:G458"/>
    <mergeCell ref="H453:H458"/>
    <mergeCell ref="I453:I458"/>
    <mergeCell ref="J453:J458"/>
    <mergeCell ref="K453:K458"/>
    <mergeCell ref="L453:L458"/>
    <mergeCell ref="M453:M458"/>
    <mergeCell ref="N453:N458"/>
    <mergeCell ref="O453:O458"/>
    <mergeCell ref="P453:P458"/>
    <mergeCell ref="Q453:Q458"/>
    <mergeCell ref="R453:R458"/>
    <mergeCell ref="S447:S452"/>
    <mergeCell ref="T447:T452"/>
    <mergeCell ref="U447:U452"/>
    <mergeCell ref="V447:V452"/>
    <mergeCell ref="W447:W452"/>
    <mergeCell ref="X447:X452"/>
    <mergeCell ref="Y447:Y452"/>
    <mergeCell ref="Z447:Z452"/>
    <mergeCell ref="AA447:AA452"/>
    <mergeCell ref="AB441:AB446"/>
    <mergeCell ref="AV441:AV446"/>
    <mergeCell ref="AW441:AW446"/>
    <mergeCell ref="AX441:AX446"/>
    <mergeCell ref="AY441:AY446"/>
    <mergeCell ref="BH441:BH446"/>
    <mergeCell ref="A447:A452"/>
    <mergeCell ref="B447:B452"/>
    <mergeCell ref="C447:C452"/>
    <mergeCell ref="D447:D452"/>
    <mergeCell ref="E447:E452"/>
    <mergeCell ref="F447:F452"/>
    <mergeCell ref="G447:G452"/>
    <mergeCell ref="H447:H452"/>
    <mergeCell ref="I447:I452"/>
    <mergeCell ref="J447:J452"/>
    <mergeCell ref="K447:K452"/>
    <mergeCell ref="L447:L452"/>
    <mergeCell ref="M447:M452"/>
    <mergeCell ref="N447:N452"/>
    <mergeCell ref="O447:O452"/>
    <mergeCell ref="P447:P452"/>
    <mergeCell ref="Q447:Q452"/>
    <mergeCell ref="R447:R452"/>
    <mergeCell ref="S441:S446"/>
    <mergeCell ref="T441:T446"/>
    <mergeCell ref="U441:U446"/>
    <mergeCell ref="V441:V446"/>
    <mergeCell ref="W441:W446"/>
    <mergeCell ref="X441:X446"/>
    <mergeCell ref="Y441:Y446"/>
    <mergeCell ref="Z441:Z446"/>
    <mergeCell ref="AA441:AA446"/>
    <mergeCell ref="AB435:AB440"/>
    <mergeCell ref="AV435:AV440"/>
    <mergeCell ref="AW435:AW440"/>
    <mergeCell ref="AX435:AX440"/>
    <mergeCell ref="AY435:AY440"/>
    <mergeCell ref="BH435:BH440"/>
    <mergeCell ref="A441:A446"/>
    <mergeCell ref="B441:B446"/>
    <mergeCell ref="C441:C446"/>
    <mergeCell ref="D441:D446"/>
    <mergeCell ref="E441:E446"/>
    <mergeCell ref="F441:F446"/>
    <mergeCell ref="G441:G446"/>
    <mergeCell ref="H441:H446"/>
    <mergeCell ref="I441:I446"/>
    <mergeCell ref="J441:J446"/>
    <mergeCell ref="K441:K446"/>
    <mergeCell ref="L441:L446"/>
    <mergeCell ref="M441:M446"/>
    <mergeCell ref="N441:N446"/>
    <mergeCell ref="O441:O446"/>
    <mergeCell ref="P441:P446"/>
    <mergeCell ref="Q441:Q446"/>
    <mergeCell ref="R441:R446"/>
    <mergeCell ref="S435:S440"/>
    <mergeCell ref="T435:T440"/>
    <mergeCell ref="U435:U440"/>
    <mergeCell ref="V435:V440"/>
    <mergeCell ref="W435:W440"/>
    <mergeCell ref="X435:X440"/>
    <mergeCell ref="Y435:Y440"/>
    <mergeCell ref="Z435:Z440"/>
    <mergeCell ref="AA435:AA440"/>
    <mergeCell ref="AB429:AB434"/>
    <mergeCell ref="AV429:AV434"/>
    <mergeCell ref="AW429:AW434"/>
    <mergeCell ref="AX429:AX434"/>
    <mergeCell ref="AY429:AY434"/>
    <mergeCell ref="BH429:BH434"/>
    <mergeCell ref="A435:A440"/>
    <mergeCell ref="B435:B440"/>
    <mergeCell ref="C435:C440"/>
    <mergeCell ref="D435:D440"/>
    <mergeCell ref="E435:E440"/>
    <mergeCell ref="F435:F440"/>
    <mergeCell ref="G435:G440"/>
    <mergeCell ref="H435:H440"/>
    <mergeCell ref="I435:I440"/>
    <mergeCell ref="J435:J440"/>
    <mergeCell ref="K435:K440"/>
    <mergeCell ref="L435:L440"/>
    <mergeCell ref="M435:M440"/>
    <mergeCell ref="N435:N440"/>
    <mergeCell ref="O435:O440"/>
    <mergeCell ref="P435:P440"/>
    <mergeCell ref="Q435:Q440"/>
    <mergeCell ref="R435:R440"/>
    <mergeCell ref="S429:S434"/>
    <mergeCell ref="T429:T434"/>
    <mergeCell ref="U429:U434"/>
    <mergeCell ref="V429:V434"/>
    <mergeCell ref="W429:W434"/>
    <mergeCell ref="X429:X434"/>
    <mergeCell ref="Y429:Y434"/>
    <mergeCell ref="Z429:Z434"/>
    <mergeCell ref="AA429:AA434"/>
    <mergeCell ref="AB423:AB428"/>
    <mergeCell ref="AV423:AV428"/>
    <mergeCell ref="AW423:AW428"/>
    <mergeCell ref="AX423:AX428"/>
    <mergeCell ref="AY423:AY428"/>
    <mergeCell ref="BH423:BH428"/>
    <mergeCell ref="A429:A434"/>
    <mergeCell ref="B429:B434"/>
    <mergeCell ref="C429:C434"/>
    <mergeCell ref="D429:D434"/>
    <mergeCell ref="E429:E434"/>
    <mergeCell ref="F429:F434"/>
    <mergeCell ref="G429:G434"/>
    <mergeCell ref="H429:H434"/>
    <mergeCell ref="I429:I434"/>
    <mergeCell ref="J429:J434"/>
    <mergeCell ref="K429:K434"/>
    <mergeCell ref="L429:L434"/>
    <mergeCell ref="M429:M434"/>
    <mergeCell ref="N429:N434"/>
    <mergeCell ref="O429:O434"/>
    <mergeCell ref="P429:P434"/>
    <mergeCell ref="Q429:Q434"/>
    <mergeCell ref="R429:R434"/>
    <mergeCell ref="S423:S428"/>
    <mergeCell ref="T423:T428"/>
    <mergeCell ref="U423:U428"/>
    <mergeCell ref="V423:V428"/>
    <mergeCell ref="W423:W428"/>
    <mergeCell ref="X423:X428"/>
    <mergeCell ref="Y423:Y428"/>
    <mergeCell ref="Z423:Z428"/>
    <mergeCell ref="AA423:AA428"/>
    <mergeCell ref="AB417:AB422"/>
    <mergeCell ref="AV417:AV422"/>
    <mergeCell ref="AW417:AW422"/>
    <mergeCell ref="AX417:AX422"/>
    <mergeCell ref="AY417:AY422"/>
    <mergeCell ref="BH417:BH422"/>
    <mergeCell ref="A423:A428"/>
    <mergeCell ref="B423:B428"/>
    <mergeCell ref="C423:C428"/>
    <mergeCell ref="D423:D428"/>
    <mergeCell ref="E423:E428"/>
    <mergeCell ref="F423:F428"/>
    <mergeCell ref="G423:G428"/>
    <mergeCell ref="H423:H428"/>
    <mergeCell ref="I423:I428"/>
    <mergeCell ref="J423:J428"/>
    <mergeCell ref="K423:K428"/>
    <mergeCell ref="L423:L428"/>
    <mergeCell ref="M423:M428"/>
    <mergeCell ref="N423:N428"/>
    <mergeCell ref="O423:O428"/>
    <mergeCell ref="P423:P428"/>
    <mergeCell ref="Q423:Q428"/>
    <mergeCell ref="R423:R428"/>
    <mergeCell ref="S417:S422"/>
    <mergeCell ref="T417:T422"/>
    <mergeCell ref="U417:U422"/>
    <mergeCell ref="V417:V422"/>
    <mergeCell ref="W417:W422"/>
    <mergeCell ref="X417:X422"/>
    <mergeCell ref="Y417:Y422"/>
    <mergeCell ref="Z417:Z422"/>
    <mergeCell ref="AA417:AA422"/>
    <mergeCell ref="AB411:AB416"/>
    <mergeCell ref="AV411:AV416"/>
    <mergeCell ref="AW411:AW416"/>
    <mergeCell ref="AX411:AX416"/>
    <mergeCell ref="AY411:AY416"/>
    <mergeCell ref="BH411:BH416"/>
    <mergeCell ref="A417:A422"/>
    <mergeCell ref="B417:B422"/>
    <mergeCell ref="C417:C422"/>
    <mergeCell ref="D417:D422"/>
    <mergeCell ref="E417:E422"/>
    <mergeCell ref="F417:F422"/>
    <mergeCell ref="G417:G422"/>
    <mergeCell ref="H417:H422"/>
    <mergeCell ref="I417:I422"/>
    <mergeCell ref="J417:J422"/>
    <mergeCell ref="K417:K422"/>
    <mergeCell ref="L417:L422"/>
    <mergeCell ref="M417:M422"/>
    <mergeCell ref="N417:N422"/>
    <mergeCell ref="O417:O422"/>
    <mergeCell ref="P417:P422"/>
    <mergeCell ref="Q417:Q422"/>
    <mergeCell ref="R417:R422"/>
    <mergeCell ref="S411:S416"/>
    <mergeCell ref="T411:T416"/>
    <mergeCell ref="U411:U416"/>
    <mergeCell ref="V411:V416"/>
    <mergeCell ref="W411:W416"/>
    <mergeCell ref="X411:X416"/>
    <mergeCell ref="Y411:Y416"/>
    <mergeCell ref="Z411:Z416"/>
    <mergeCell ref="AA411:AA416"/>
    <mergeCell ref="AB405:AB410"/>
    <mergeCell ref="AV405:AV410"/>
    <mergeCell ref="AW405:AW410"/>
    <mergeCell ref="AX405:AX410"/>
    <mergeCell ref="AY405:AY410"/>
    <mergeCell ref="BH405:BH410"/>
    <mergeCell ref="A411:A416"/>
    <mergeCell ref="B411:B416"/>
    <mergeCell ref="C411:C416"/>
    <mergeCell ref="D411:D416"/>
    <mergeCell ref="E411:E416"/>
    <mergeCell ref="F411:F416"/>
    <mergeCell ref="G411:G416"/>
    <mergeCell ref="H411:H416"/>
    <mergeCell ref="I411:I416"/>
    <mergeCell ref="J411:J416"/>
    <mergeCell ref="K411:K416"/>
    <mergeCell ref="L411:L416"/>
    <mergeCell ref="M411:M416"/>
    <mergeCell ref="N411:N416"/>
    <mergeCell ref="O411:O416"/>
    <mergeCell ref="P411:P416"/>
    <mergeCell ref="Q411:Q416"/>
    <mergeCell ref="R411:R416"/>
    <mergeCell ref="S405:S410"/>
    <mergeCell ref="T405:T410"/>
    <mergeCell ref="U405:U410"/>
    <mergeCell ref="V405:V410"/>
    <mergeCell ref="W405:W410"/>
    <mergeCell ref="X405:X410"/>
    <mergeCell ref="Y405:Y410"/>
    <mergeCell ref="Z405:Z410"/>
    <mergeCell ref="AA405:AA410"/>
    <mergeCell ref="AB399:AB404"/>
    <mergeCell ref="AV399:AV404"/>
    <mergeCell ref="AW399:AW404"/>
    <mergeCell ref="AX399:AX404"/>
    <mergeCell ref="AY399:AY404"/>
    <mergeCell ref="BH399:BH404"/>
    <mergeCell ref="A405:A410"/>
    <mergeCell ref="B405:B410"/>
    <mergeCell ref="C405:C410"/>
    <mergeCell ref="D405:D410"/>
    <mergeCell ref="E405:E410"/>
    <mergeCell ref="F405:F410"/>
    <mergeCell ref="G405:G410"/>
    <mergeCell ref="H405:H410"/>
    <mergeCell ref="I405:I410"/>
    <mergeCell ref="J405:J410"/>
    <mergeCell ref="K405:K410"/>
    <mergeCell ref="L405:L410"/>
    <mergeCell ref="M405:M410"/>
    <mergeCell ref="N405:N410"/>
    <mergeCell ref="O405:O410"/>
    <mergeCell ref="P405:P410"/>
    <mergeCell ref="Q405:Q410"/>
    <mergeCell ref="R405:R410"/>
    <mergeCell ref="S399:S404"/>
    <mergeCell ref="T399:T404"/>
    <mergeCell ref="U399:U404"/>
    <mergeCell ref="V399:V404"/>
    <mergeCell ref="W399:W404"/>
    <mergeCell ref="X399:X404"/>
    <mergeCell ref="Y399:Y404"/>
    <mergeCell ref="Z399:Z404"/>
    <mergeCell ref="AA399:AA404"/>
    <mergeCell ref="AB393:AB398"/>
    <mergeCell ref="AV393:AV398"/>
    <mergeCell ref="AW393:AW398"/>
    <mergeCell ref="AX393:AX398"/>
    <mergeCell ref="AY393:AY398"/>
    <mergeCell ref="BH393:BH398"/>
    <mergeCell ref="A399:A404"/>
    <mergeCell ref="B399:B404"/>
    <mergeCell ref="C399:C404"/>
    <mergeCell ref="D399:D404"/>
    <mergeCell ref="E399:E404"/>
    <mergeCell ref="F399:F404"/>
    <mergeCell ref="G399:G404"/>
    <mergeCell ref="H399:H404"/>
    <mergeCell ref="I399:I404"/>
    <mergeCell ref="J399:J404"/>
    <mergeCell ref="K399:K404"/>
    <mergeCell ref="L399:L404"/>
    <mergeCell ref="M399:M404"/>
    <mergeCell ref="N399:N404"/>
    <mergeCell ref="O399:O404"/>
    <mergeCell ref="P399:P404"/>
    <mergeCell ref="Q399:Q404"/>
    <mergeCell ref="R399:R404"/>
    <mergeCell ref="S393:S398"/>
    <mergeCell ref="T393:T398"/>
    <mergeCell ref="U393:U398"/>
    <mergeCell ref="V393:V398"/>
    <mergeCell ref="W393:W398"/>
    <mergeCell ref="X393:X398"/>
    <mergeCell ref="Y393:Y398"/>
    <mergeCell ref="Z393:Z398"/>
    <mergeCell ref="AA393:AA398"/>
    <mergeCell ref="AB387:AB392"/>
    <mergeCell ref="AV387:AV392"/>
    <mergeCell ref="AW387:AW392"/>
    <mergeCell ref="AX387:AX392"/>
    <mergeCell ref="AY387:AY392"/>
    <mergeCell ref="BH387:BH392"/>
    <mergeCell ref="R393:R398"/>
    <mergeCell ref="S387:S392"/>
    <mergeCell ref="T387:T392"/>
    <mergeCell ref="U387:U392"/>
    <mergeCell ref="V387:V392"/>
    <mergeCell ref="W387:W392"/>
    <mergeCell ref="X387:X392"/>
    <mergeCell ref="Y387:Y392"/>
    <mergeCell ref="Z387:Z392"/>
    <mergeCell ref="AA387:AA392"/>
    <mergeCell ref="A393:A398"/>
    <mergeCell ref="B393:B398"/>
    <mergeCell ref="C393:C398"/>
    <mergeCell ref="D393:D398"/>
    <mergeCell ref="E393:E398"/>
    <mergeCell ref="F393:F398"/>
    <mergeCell ref="G393:G398"/>
    <mergeCell ref="H393:H398"/>
    <mergeCell ref="I393:I398"/>
    <mergeCell ref="J393:J398"/>
    <mergeCell ref="K393:K398"/>
    <mergeCell ref="L393:L398"/>
    <mergeCell ref="M393:M398"/>
    <mergeCell ref="N393:N398"/>
    <mergeCell ref="O393:O398"/>
    <mergeCell ref="P393:P398"/>
    <mergeCell ref="Q393:Q398"/>
    <mergeCell ref="AB381:AB386"/>
    <mergeCell ref="AV381:AV386"/>
    <mergeCell ref="AW381:AW386"/>
    <mergeCell ref="AX381:AX386"/>
    <mergeCell ref="AY381:AY386"/>
    <mergeCell ref="BH381:BH386"/>
    <mergeCell ref="A387:A392"/>
    <mergeCell ref="B387:B392"/>
    <mergeCell ref="C387:C392"/>
    <mergeCell ref="D387:D392"/>
    <mergeCell ref="E387:E392"/>
    <mergeCell ref="F387:F392"/>
    <mergeCell ref="G387:G392"/>
    <mergeCell ref="H387:H392"/>
    <mergeCell ref="I387:I392"/>
    <mergeCell ref="J387:J392"/>
    <mergeCell ref="K387:K392"/>
    <mergeCell ref="L387:L392"/>
    <mergeCell ref="M387:M392"/>
    <mergeCell ref="N387:N392"/>
    <mergeCell ref="O387:O392"/>
    <mergeCell ref="P387:P392"/>
    <mergeCell ref="Q387:Q392"/>
    <mergeCell ref="R387:R392"/>
    <mergeCell ref="S381:S386"/>
    <mergeCell ref="T381:T386"/>
    <mergeCell ref="U381:U386"/>
    <mergeCell ref="V381:V386"/>
    <mergeCell ref="W381:W386"/>
    <mergeCell ref="X381:X386"/>
    <mergeCell ref="Y381:Y386"/>
    <mergeCell ref="Z381:Z386"/>
    <mergeCell ref="AA381:AA386"/>
    <mergeCell ref="AB375:AB380"/>
    <mergeCell ref="AV375:AV380"/>
    <mergeCell ref="AW375:AW380"/>
    <mergeCell ref="AX375:AX380"/>
    <mergeCell ref="AY375:AY380"/>
    <mergeCell ref="BH375:BH380"/>
    <mergeCell ref="A381:A386"/>
    <mergeCell ref="B381:B386"/>
    <mergeCell ref="C381:C386"/>
    <mergeCell ref="D381:D386"/>
    <mergeCell ref="E381:E386"/>
    <mergeCell ref="F381:F386"/>
    <mergeCell ref="G381:G386"/>
    <mergeCell ref="H381:H386"/>
    <mergeCell ref="I381:I386"/>
    <mergeCell ref="J381:J386"/>
    <mergeCell ref="K381:K386"/>
    <mergeCell ref="L381:L386"/>
    <mergeCell ref="M381:M386"/>
    <mergeCell ref="N381:N386"/>
    <mergeCell ref="O381:O386"/>
    <mergeCell ref="P381:P386"/>
    <mergeCell ref="Q381:Q386"/>
    <mergeCell ref="R381:R386"/>
    <mergeCell ref="S375:S380"/>
    <mergeCell ref="T375:T380"/>
    <mergeCell ref="U375:U380"/>
    <mergeCell ref="V375:V380"/>
    <mergeCell ref="W375:W380"/>
    <mergeCell ref="X375:X380"/>
    <mergeCell ref="Y375:Y380"/>
    <mergeCell ref="Z375:Z380"/>
    <mergeCell ref="AA375:AA380"/>
    <mergeCell ref="AB369:AB374"/>
    <mergeCell ref="AV369:AV374"/>
    <mergeCell ref="AW369:AW374"/>
    <mergeCell ref="AX369:AX374"/>
    <mergeCell ref="AY369:AY374"/>
    <mergeCell ref="BH369:BH374"/>
    <mergeCell ref="A375:A380"/>
    <mergeCell ref="B375:B380"/>
    <mergeCell ref="C375:C380"/>
    <mergeCell ref="D375:D380"/>
    <mergeCell ref="E375:E380"/>
    <mergeCell ref="F375:F380"/>
    <mergeCell ref="G375:G380"/>
    <mergeCell ref="H375:H380"/>
    <mergeCell ref="I375:I380"/>
    <mergeCell ref="J375:J380"/>
    <mergeCell ref="K375:K380"/>
    <mergeCell ref="L375:L380"/>
    <mergeCell ref="M375:M380"/>
    <mergeCell ref="N375:N380"/>
    <mergeCell ref="O375:O380"/>
    <mergeCell ref="P375:P380"/>
    <mergeCell ref="Q375:Q380"/>
    <mergeCell ref="R375:R380"/>
    <mergeCell ref="S369:S374"/>
    <mergeCell ref="T369:T374"/>
    <mergeCell ref="U369:U374"/>
    <mergeCell ref="V369:V374"/>
    <mergeCell ref="W369:W374"/>
    <mergeCell ref="X369:X374"/>
    <mergeCell ref="Y369:Y374"/>
    <mergeCell ref="Z369:Z374"/>
    <mergeCell ref="AA369:AA374"/>
    <mergeCell ref="AB363:AB368"/>
    <mergeCell ref="AV363:AV368"/>
    <mergeCell ref="AW363:AW368"/>
    <mergeCell ref="AX363:AX368"/>
    <mergeCell ref="AY363:AY368"/>
    <mergeCell ref="BH363:BH368"/>
    <mergeCell ref="A369:A374"/>
    <mergeCell ref="B369:B374"/>
    <mergeCell ref="C369:C374"/>
    <mergeCell ref="D369:D374"/>
    <mergeCell ref="E369:E374"/>
    <mergeCell ref="F369:F374"/>
    <mergeCell ref="G369:G374"/>
    <mergeCell ref="H369:H374"/>
    <mergeCell ref="I369:I374"/>
    <mergeCell ref="J369:J374"/>
    <mergeCell ref="K369:K374"/>
    <mergeCell ref="L369:L374"/>
    <mergeCell ref="M369:M374"/>
    <mergeCell ref="N369:N374"/>
    <mergeCell ref="O369:O374"/>
    <mergeCell ref="P369:P374"/>
    <mergeCell ref="Q369:Q374"/>
    <mergeCell ref="R369:R374"/>
    <mergeCell ref="S363:S368"/>
    <mergeCell ref="T363:T368"/>
    <mergeCell ref="U363:U368"/>
    <mergeCell ref="V363:V368"/>
    <mergeCell ref="W363:W368"/>
    <mergeCell ref="X363:X368"/>
    <mergeCell ref="Y363:Y368"/>
    <mergeCell ref="Z363:Z368"/>
    <mergeCell ref="AA363:AA368"/>
    <mergeCell ref="AB357:AB362"/>
    <mergeCell ref="AV357:AV362"/>
    <mergeCell ref="AW357:AW362"/>
    <mergeCell ref="AX357:AX362"/>
    <mergeCell ref="AY357:AY362"/>
    <mergeCell ref="BH357:BH362"/>
    <mergeCell ref="A363:A368"/>
    <mergeCell ref="B363:B368"/>
    <mergeCell ref="C363:C368"/>
    <mergeCell ref="D363:D368"/>
    <mergeCell ref="E363:E368"/>
    <mergeCell ref="F363:F368"/>
    <mergeCell ref="G363:G368"/>
    <mergeCell ref="H363:H368"/>
    <mergeCell ref="I363:I368"/>
    <mergeCell ref="J363:J368"/>
    <mergeCell ref="K363:K368"/>
    <mergeCell ref="L363:L368"/>
    <mergeCell ref="M363:M368"/>
    <mergeCell ref="N363:N368"/>
    <mergeCell ref="O363:O368"/>
    <mergeCell ref="P363:P368"/>
    <mergeCell ref="Q363:Q368"/>
    <mergeCell ref="R363:R368"/>
    <mergeCell ref="S357:S362"/>
    <mergeCell ref="T357:T362"/>
    <mergeCell ref="U357:U362"/>
    <mergeCell ref="V357:V362"/>
    <mergeCell ref="W357:W362"/>
    <mergeCell ref="X357:X362"/>
    <mergeCell ref="Y357:Y362"/>
    <mergeCell ref="Z357:Z362"/>
    <mergeCell ref="AA357:AA362"/>
    <mergeCell ref="AB351:AB356"/>
    <mergeCell ref="AV351:AV356"/>
    <mergeCell ref="AW351:AW356"/>
    <mergeCell ref="AX351:AX356"/>
    <mergeCell ref="AY351:AY356"/>
    <mergeCell ref="BH351:BH356"/>
    <mergeCell ref="A357:A362"/>
    <mergeCell ref="B357:B362"/>
    <mergeCell ref="C357:C362"/>
    <mergeCell ref="D357:D362"/>
    <mergeCell ref="E357:E362"/>
    <mergeCell ref="F357:F362"/>
    <mergeCell ref="G357:G362"/>
    <mergeCell ref="H357:H362"/>
    <mergeCell ref="I357:I362"/>
    <mergeCell ref="J357:J362"/>
    <mergeCell ref="K357:K362"/>
    <mergeCell ref="L357:L362"/>
    <mergeCell ref="M357:M362"/>
    <mergeCell ref="N357:N362"/>
    <mergeCell ref="O357:O362"/>
    <mergeCell ref="P357:P362"/>
    <mergeCell ref="Q357:Q362"/>
    <mergeCell ref="R357:R362"/>
    <mergeCell ref="S351:S356"/>
    <mergeCell ref="T351:T356"/>
    <mergeCell ref="U351:U356"/>
    <mergeCell ref="V351:V356"/>
    <mergeCell ref="W351:W356"/>
    <mergeCell ref="X351:X356"/>
    <mergeCell ref="Y351:Y356"/>
    <mergeCell ref="Z351:Z356"/>
    <mergeCell ref="AA351:AA356"/>
    <mergeCell ref="AB345:AB350"/>
    <mergeCell ref="AV345:AV350"/>
    <mergeCell ref="AW345:AW350"/>
    <mergeCell ref="AX345:AX350"/>
    <mergeCell ref="AY345:AY350"/>
    <mergeCell ref="BH345:BH350"/>
    <mergeCell ref="A351:A356"/>
    <mergeCell ref="B351:B356"/>
    <mergeCell ref="C351:C356"/>
    <mergeCell ref="D351:D356"/>
    <mergeCell ref="E351:E356"/>
    <mergeCell ref="F351:F356"/>
    <mergeCell ref="G351:G356"/>
    <mergeCell ref="H351:H356"/>
    <mergeCell ref="I351:I356"/>
    <mergeCell ref="J351:J356"/>
    <mergeCell ref="K351:K356"/>
    <mergeCell ref="L351:L356"/>
    <mergeCell ref="M351:M356"/>
    <mergeCell ref="N351:N356"/>
    <mergeCell ref="O351:O356"/>
    <mergeCell ref="P351:P356"/>
    <mergeCell ref="Q351:Q356"/>
    <mergeCell ref="R351:R356"/>
    <mergeCell ref="S345:S350"/>
    <mergeCell ref="T345:T350"/>
    <mergeCell ref="U345:U350"/>
    <mergeCell ref="V345:V350"/>
    <mergeCell ref="W345:W350"/>
    <mergeCell ref="X345:X350"/>
    <mergeCell ref="Y345:Y350"/>
    <mergeCell ref="Z345:Z350"/>
    <mergeCell ref="AA345:AA350"/>
    <mergeCell ref="AB339:AB344"/>
    <mergeCell ref="AV339:AV344"/>
    <mergeCell ref="AW339:AW344"/>
    <mergeCell ref="AX339:AX344"/>
    <mergeCell ref="AY339:AY344"/>
    <mergeCell ref="BH339:BH344"/>
    <mergeCell ref="A345:A350"/>
    <mergeCell ref="B345:B350"/>
    <mergeCell ref="C345:C350"/>
    <mergeCell ref="D345:D350"/>
    <mergeCell ref="E345:E350"/>
    <mergeCell ref="F345:F350"/>
    <mergeCell ref="G345:G350"/>
    <mergeCell ref="H345:H350"/>
    <mergeCell ref="I345:I350"/>
    <mergeCell ref="J345:J350"/>
    <mergeCell ref="K345:K350"/>
    <mergeCell ref="L345:L350"/>
    <mergeCell ref="M345:M350"/>
    <mergeCell ref="N345:N350"/>
    <mergeCell ref="O345:O350"/>
    <mergeCell ref="P345:P350"/>
    <mergeCell ref="Q345:Q350"/>
    <mergeCell ref="R345:R350"/>
    <mergeCell ref="S339:S344"/>
    <mergeCell ref="T339:T344"/>
    <mergeCell ref="U339:U344"/>
    <mergeCell ref="V339:V344"/>
    <mergeCell ref="W339:W344"/>
    <mergeCell ref="X339:X344"/>
    <mergeCell ref="Y339:Y344"/>
    <mergeCell ref="Z339:Z344"/>
    <mergeCell ref="AA339:AA344"/>
    <mergeCell ref="AB333:AB338"/>
    <mergeCell ref="AV333:AV338"/>
    <mergeCell ref="AW333:AW338"/>
    <mergeCell ref="AX333:AX338"/>
    <mergeCell ref="AY333:AY338"/>
    <mergeCell ref="BH333:BH338"/>
    <mergeCell ref="A339:A344"/>
    <mergeCell ref="B339:B344"/>
    <mergeCell ref="C339:C344"/>
    <mergeCell ref="D339:D344"/>
    <mergeCell ref="E339:E344"/>
    <mergeCell ref="F339:F344"/>
    <mergeCell ref="G339:G344"/>
    <mergeCell ref="H339:H344"/>
    <mergeCell ref="I339:I344"/>
    <mergeCell ref="J339:J344"/>
    <mergeCell ref="K339:K344"/>
    <mergeCell ref="L339:L344"/>
    <mergeCell ref="M339:M344"/>
    <mergeCell ref="N339:N344"/>
    <mergeCell ref="O339:O344"/>
    <mergeCell ref="P339:P344"/>
    <mergeCell ref="Q339:Q344"/>
    <mergeCell ref="R339:R344"/>
    <mergeCell ref="S333:S338"/>
    <mergeCell ref="T333:T338"/>
    <mergeCell ref="U333:U338"/>
    <mergeCell ref="V333:V338"/>
    <mergeCell ref="W333:W338"/>
    <mergeCell ref="X333:X338"/>
    <mergeCell ref="Y333:Y338"/>
    <mergeCell ref="Z333:Z338"/>
    <mergeCell ref="AA333:AA338"/>
    <mergeCell ref="AB327:AB332"/>
    <mergeCell ref="AV327:AV332"/>
    <mergeCell ref="AW327:AW332"/>
    <mergeCell ref="AX327:AX332"/>
    <mergeCell ref="AY327:AY332"/>
    <mergeCell ref="BH327:BH332"/>
    <mergeCell ref="A333:A338"/>
    <mergeCell ref="B333:B338"/>
    <mergeCell ref="C333:C338"/>
    <mergeCell ref="D333:D338"/>
    <mergeCell ref="E333:E338"/>
    <mergeCell ref="F333:F338"/>
    <mergeCell ref="G333:G338"/>
    <mergeCell ref="H333:H338"/>
    <mergeCell ref="I333:I338"/>
    <mergeCell ref="J333:J338"/>
    <mergeCell ref="K333:K338"/>
    <mergeCell ref="L333:L338"/>
    <mergeCell ref="M333:M338"/>
    <mergeCell ref="N333:N338"/>
    <mergeCell ref="O333:O338"/>
    <mergeCell ref="P333:P338"/>
    <mergeCell ref="Q333:Q338"/>
    <mergeCell ref="R333:R338"/>
    <mergeCell ref="S327:S332"/>
    <mergeCell ref="T327:T332"/>
    <mergeCell ref="U327:U332"/>
    <mergeCell ref="V327:V332"/>
    <mergeCell ref="W327:W332"/>
    <mergeCell ref="X327:X332"/>
    <mergeCell ref="Y327:Y332"/>
    <mergeCell ref="Z327:Z332"/>
    <mergeCell ref="AA327:AA332"/>
    <mergeCell ref="AB321:AB326"/>
    <mergeCell ref="AV321:AV326"/>
    <mergeCell ref="AW321:AW326"/>
    <mergeCell ref="AX321:AX326"/>
    <mergeCell ref="AY321:AY326"/>
    <mergeCell ref="BH321:BH326"/>
    <mergeCell ref="A327:A332"/>
    <mergeCell ref="B327:B332"/>
    <mergeCell ref="C327:C332"/>
    <mergeCell ref="D327:D332"/>
    <mergeCell ref="E327:E332"/>
    <mergeCell ref="F327:F332"/>
    <mergeCell ref="G327:G332"/>
    <mergeCell ref="H327:H332"/>
    <mergeCell ref="I327:I332"/>
    <mergeCell ref="J327:J332"/>
    <mergeCell ref="K327:K332"/>
    <mergeCell ref="L327:L332"/>
    <mergeCell ref="M327:M332"/>
    <mergeCell ref="N327:N332"/>
    <mergeCell ref="O327:O332"/>
    <mergeCell ref="P327:P332"/>
    <mergeCell ref="Q327:Q332"/>
    <mergeCell ref="R327:R332"/>
    <mergeCell ref="S321:S326"/>
    <mergeCell ref="T321:T326"/>
    <mergeCell ref="U321:U326"/>
    <mergeCell ref="V321:V326"/>
    <mergeCell ref="W321:W326"/>
    <mergeCell ref="X321:X326"/>
    <mergeCell ref="Y321:Y326"/>
    <mergeCell ref="Z321:Z326"/>
    <mergeCell ref="AA321:AA326"/>
    <mergeCell ref="AB315:AB320"/>
    <mergeCell ref="AV315:AV320"/>
    <mergeCell ref="AW315:AW320"/>
    <mergeCell ref="AX315:AX320"/>
    <mergeCell ref="AY315:AY320"/>
    <mergeCell ref="BH315:BH320"/>
    <mergeCell ref="R321:R326"/>
    <mergeCell ref="S315:S320"/>
    <mergeCell ref="T315:T320"/>
    <mergeCell ref="U315:U320"/>
    <mergeCell ref="V315:V320"/>
    <mergeCell ref="W315:W320"/>
    <mergeCell ref="X315:X320"/>
    <mergeCell ref="Y315:Y320"/>
    <mergeCell ref="Z315:Z320"/>
    <mergeCell ref="AA315:AA320"/>
    <mergeCell ref="A321:A326"/>
    <mergeCell ref="B321:B326"/>
    <mergeCell ref="C321:C326"/>
    <mergeCell ref="D321:D326"/>
    <mergeCell ref="E321:E326"/>
    <mergeCell ref="F321:F326"/>
    <mergeCell ref="G321:G326"/>
    <mergeCell ref="H321:H326"/>
    <mergeCell ref="I321:I326"/>
    <mergeCell ref="J321:J326"/>
    <mergeCell ref="K321:K326"/>
    <mergeCell ref="L321:L326"/>
    <mergeCell ref="M321:M326"/>
    <mergeCell ref="N321:N326"/>
    <mergeCell ref="O321:O326"/>
    <mergeCell ref="P321:P326"/>
    <mergeCell ref="Q321:Q326"/>
    <mergeCell ref="AB309:AB314"/>
    <mergeCell ref="AV309:AV314"/>
    <mergeCell ref="AW309:AW314"/>
    <mergeCell ref="AX309:AX314"/>
    <mergeCell ref="AY309:AY314"/>
    <mergeCell ref="BH309:BH314"/>
    <mergeCell ref="A315:A320"/>
    <mergeCell ref="B315:B320"/>
    <mergeCell ref="C315:C320"/>
    <mergeCell ref="D315:D320"/>
    <mergeCell ref="E315:E320"/>
    <mergeCell ref="F315:F320"/>
    <mergeCell ref="G315:G320"/>
    <mergeCell ref="H315:H320"/>
    <mergeCell ref="I315:I320"/>
    <mergeCell ref="J315:J320"/>
    <mergeCell ref="K315:K320"/>
    <mergeCell ref="L315:L320"/>
    <mergeCell ref="M315:M320"/>
    <mergeCell ref="N315:N320"/>
    <mergeCell ref="O315:O320"/>
    <mergeCell ref="P315:P320"/>
    <mergeCell ref="Q315:Q320"/>
    <mergeCell ref="R315:R320"/>
    <mergeCell ref="S309:S314"/>
    <mergeCell ref="T309:T314"/>
    <mergeCell ref="U309:U314"/>
    <mergeCell ref="V309:V314"/>
    <mergeCell ref="W309:W314"/>
    <mergeCell ref="X309:X314"/>
    <mergeCell ref="Y309:Y314"/>
    <mergeCell ref="Z309:Z314"/>
    <mergeCell ref="AA309:AA314"/>
    <mergeCell ref="AB303:AB308"/>
    <mergeCell ref="AV303:AV308"/>
    <mergeCell ref="AW303:AW308"/>
    <mergeCell ref="AX303:AX308"/>
    <mergeCell ref="AY303:AY308"/>
    <mergeCell ref="BH303:BH308"/>
    <mergeCell ref="A309:A314"/>
    <mergeCell ref="B309:B314"/>
    <mergeCell ref="C309:C314"/>
    <mergeCell ref="D309:D314"/>
    <mergeCell ref="E309:E314"/>
    <mergeCell ref="F309:F314"/>
    <mergeCell ref="G309:G314"/>
    <mergeCell ref="H309:H314"/>
    <mergeCell ref="I309:I314"/>
    <mergeCell ref="J309:J314"/>
    <mergeCell ref="K309:K314"/>
    <mergeCell ref="L309:L314"/>
    <mergeCell ref="M309:M314"/>
    <mergeCell ref="N309:N314"/>
    <mergeCell ref="O309:O314"/>
    <mergeCell ref="P309:P314"/>
    <mergeCell ref="Q309:Q314"/>
    <mergeCell ref="R309:R314"/>
    <mergeCell ref="S303:S308"/>
    <mergeCell ref="T303:T308"/>
    <mergeCell ref="U303:U308"/>
    <mergeCell ref="V303:V308"/>
    <mergeCell ref="W303:W308"/>
    <mergeCell ref="X303:X308"/>
    <mergeCell ref="Y303:Y308"/>
    <mergeCell ref="Z303:Z308"/>
    <mergeCell ref="AA303:AA308"/>
    <mergeCell ref="AB297:AB302"/>
    <mergeCell ref="AV297:AV302"/>
    <mergeCell ref="AW297:AW302"/>
    <mergeCell ref="AX297:AX302"/>
    <mergeCell ref="AY297:AY302"/>
    <mergeCell ref="BH297:BH302"/>
    <mergeCell ref="A303:A308"/>
    <mergeCell ref="B303:B308"/>
    <mergeCell ref="C303:C308"/>
    <mergeCell ref="D303:D308"/>
    <mergeCell ref="E303:E308"/>
    <mergeCell ref="F303:F308"/>
    <mergeCell ref="G303:G308"/>
    <mergeCell ref="H303:H308"/>
    <mergeCell ref="I303:I308"/>
    <mergeCell ref="J303:J308"/>
    <mergeCell ref="K303:K308"/>
    <mergeCell ref="L303:L308"/>
    <mergeCell ref="M303:M308"/>
    <mergeCell ref="N303:N308"/>
    <mergeCell ref="O303:O308"/>
    <mergeCell ref="P303:P308"/>
    <mergeCell ref="Q303:Q308"/>
    <mergeCell ref="R303:R308"/>
    <mergeCell ref="S297:S302"/>
    <mergeCell ref="T297:T302"/>
    <mergeCell ref="U297:U302"/>
    <mergeCell ref="V297:V302"/>
    <mergeCell ref="W297:W302"/>
    <mergeCell ref="X297:X302"/>
    <mergeCell ref="Y297:Y302"/>
    <mergeCell ref="Z297:Z302"/>
    <mergeCell ref="AA297:AA302"/>
    <mergeCell ref="AB291:AB296"/>
    <mergeCell ref="AV291:AV296"/>
    <mergeCell ref="AW291:AW296"/>
    <mergeCell ref="AX291:AX296"/>
    <mergeCell ref="AY291:AY296"/>
    <mergeCell ref="BH291:BH296"/>
    <mergeCell ref="A297:A302"/>
    <mergeCell ref="B297:B302"/>
    <mergeCell ref="C297:C302"/>
    <mergeCell ref="D297:D302"/>
    <mergeCell ref="E297:E302"/>
    <mergeCell ref="F297:F302"/>
    <mergeCell ref="G297:G302"/>
    <mergeCell ref="H297:H302"/>
    <mergeCell ref="I297:I302"/>
    <mergeCell ref="J297:J302"/>
    <mergeCell ref="K297:K302"/>
    <mergeCell ref="L297:L302"/>
    <mergeCell ref="M297:M302"/>
    <mergeCell ref="N297:N302"/>
    <mergeCell ref="O297:O302"/>
    <mergeCell ref="P297:P302"/>
    <mergeCell ref="Q297:Q302"/>
    <mergeCell ref="R297:R302"/>
    <mergeCell ref="S291:S296"/>
    <mergeCell ref="T291:T296"/>
    <mergeCell ref="U291:U296"/>
    <mergeCell ref="V291:V296"/>
    <mergeCell ref="W291:W296"/>
    <mergeCell ref="X291:X296"/>
    <mergeCell ref="Y291:Y296"/>
    <mergeCell ref="Z291:Z296"/>
    <mergeCell ref="AA291:AA296"/>
    <mergeCell ref="AB285:AB290"/>
    <mergeCell ref="AV285:AV290"/>
    <mergeCell ref="AW285:AW290"/>
    <mergeCell ref="AX285:AX290"/>
    <mergeCell ref="AY285:AY290"/>
    <mergeCell ref="BH285:BH290"/>
    <mergeCell ref="A291:A296"/>
    <mergeCell ref="B291:B296"/>
    <mergeCell ref="C291:C296"/>
    <mergeCell ref="D291:D296"/>
    <mergeCell ref="E291:E296"/>
    <mergeCell ref="F291:F296"/>
    <mergeCell ref="G291:G296"/>
    <mergeCell ref="H291:H296"/>
    <mergeCell ref="I291:I296"/>
    <mergeCell ref="J291:J296"/>
    <mergeCell ref="K291:K296"/>
    <mergeCell ref="L291:L296"/>
    <mergeCell ref="M291:M296"/>
    <mergeCell ref="N291:N296"/>
    <mergeCell ref="O291:O296"/>
    <mergeCell ref="P291:P296"/>
    <mergeCell ref="Q291:Q296"/>
    <mergeCell ref="R291:R296"/>
    <mergeCell ref="S285:S290"/>
    <mergeCell ref="T285:T290"/>
    <mergeCell ref="U285:U290"/>
    <mergeCell ref="V285:V290"/>
    <mergeCell ref="W285:W290"/>
    <mergeCell ref="X285:X290"/>
    <mergeCell ref="Y285:Y290"/>
    <mergeCell ref="Z285:Z290"/>
    <mergeCell ref="AA285:AA290"/>
    <mergeCell ref="J285:J290"/>
    <mergeCell ref="K285:K290"/>
    <mergeCell ref="L285:L290"/>
    <mergeCell ref="M285:M290"/>
    <mergeCell ref="N285:N290"/>
    <mergeCell ref="O285:O290"/>
    <mergeCell ref="P285:P290"/>
    <mergeCell ref="Q285:Q290"/>
    <mergeCell ref="R285:R290"/>
    <mergeCell ref="A285:A290"/>
    <mergeCell ref="B285:B290"/>
    <mergeCell ref="C285:C290"/>
    <mergeCell ref="D285:D290"/>
    <mergeCell ref="E285:E290"/>
    <mergeCell ref="F285:F290"/>
    <mergeCell ref="G285:G290"/>
    <mergeCell ref="H285:H290"/>
    <mergeCell ref="I285:I290"/>
    <mergeCell ref="I279:I284"/>
    <mergeCell ref="H279:H284"/>
    <mergeCell ref="G279:G284"/>
    <mergeCell ref="F279:F284"/>
    <mergeCell ref="E279:E284"/>
    <mergeCell ref="D279:D284"/>
    <mergeCell ref="C279:C284"/>
    <mergeCell ref="B279:B284"/>
    <mergeCell ref="A279:A284"/>
    <mergeCell ref="R279:R284"/>
    <mergeCell ref="Q279:Q284"/>
    <mergeCell ref="P279:P284"/>
    <mergeCell ref="O279:O284"/>
    <mergeCell ref="N279:N284"/>
    <mergeCell ref="M279:M284"/>
    <mergeCell ref="L279:L284"/>
    <mergeCell ref="K279:K284"/>
    <mergeCell ref="J279:J284"/>
    <mergeCell ref="AA279:AA284"/>
    <mergeCell ref="Z279:Z284"/>
    <mergeCell ref="Y279:Y284"/>
    <mergeCell ref="X279:X284"/>
    <mergeCell ref="W279:W284"/>
    <mergeCell ref="V279:V284"/>
    <mergeCell ref="U279:U284"/>
    <mergeCell ref="T279:T284"/>
    <mergeCell ref="S279:S284"/>
    <mergeCell ref="AB273:AB278"/>
    <mergeCell ref="AV273:AV278"/>
    <mergeCell ref="AW273:AW278"/>
    <mergeCell ref="AX273:AX278"/>
    <mergeCell ref="AY273:AY278"/>
    <mergeCell ref="BH273:BH278"/>
    <mergeCell ref="BH279:BH284"/>
    <mergeCell ref="AY279:AY284"/>
    <mergeCell ref="AX279:AX284"/>
    <mergeCell ref="AW279:AW284"/>
    <mergeCell ref="AV279:AV284"/>
    <mergeCell ref="AB279:AB284"/>
    <mergeCell ref="S273:S278"/>
    <mergeCell ref="T273:T278"/>
    <mergeCell ref="U273:U278"/>
    <mergeCell ref="V273:V278"/>
    <mergeCell ref="W273:W278"/>
    <mergeCell ref="X273:X278"/>
    <mergeCell ref="Y273:Y278"/>
    <mergeCell ref="Z273:Z278"/>
    <mergeCell ref="AA273:AA278"/>
    <mergeCell ref="AW267:AW272"/>
    <mergeCell ref="AX267:AX272"/>
    <mergeCell ref="BH267:BH272"/>
    <mergeCell ref="A273:A278"/>
    <mergeCell ref="B273:B278"/>
    <mergeCell ref="C273:C278"/>
    <mergeCell ref="D273:D278"/>
    <mergeCell ref="E273:E278"/>
    <mergeCell ref="F273:F278"/>
    <mergeCell ref="G273:G278"/>
    <mergeCell ref="H273:H278"/>
    <mergeCell ref="I273:I278"/>
    <mergeCell ref="J273:J278"/>
    <mergeCell ref="K273:K278"/>
    <mergeCell ref="L273:L278"/>
    <mergeCell ref="M273:M278"/>
    <mergeCell ref="N273:N278"/>
    <mergeCell ref="O273:O278"/>
    <mergeCell ref="P273:P278"/>
    <mergeCell ref="Q273:Q278"/>
    <mergeCell ref="R273:R278"/>
    <mergeCell ref="S267:S272"/>
    <mergeCell ref="T267:T272"/>
    <mergeCell ref="U267:U272"/>
    <mergeCell ref="V267:V272"/>
    <mergeCell ref="W267:W272"/>
    <mergeCell ref="X267:X272"/>
    <mergeCell ref="Y267:Y272"/>
    <mergeCell ref="Z267:Z272"/>
    <mergeCell ref="AA267:AA272"/>
    <mergeCell ref="AB261:AB266"/>
    <mergeCell ref="AV261:AV266"/>
    <mergeCell ref="AW261:AW266"/>
    <mergeCell ref="AX261:AX266"/>
    <mergeCell ref="AY261:AY266"/>
    <mergeCell ref="BH261:BH266"/>
    <mergeCell ref="B267:B272"/>
    <mergeCell ref="C267:C272"/>
    <mergeCell ref="D267:D272"/>
    <mergeCell ref="E267:E272"/>
    <mergeCell ref="G267:G272"/>
    <mergeCell ref="H267:H272"/>
    <mergeCell ref="I267:I272"/>
    <mergeCell ref="J267:J272"/>
    <mergeCell ref="K267:K272"/>
    <mergeCell ref="L267:L272"/>
    <mergeCell ref="M267:M272"/>
    <mergeCell ref="N267:N272"/>
    <mergeCell ref="O267:O272"/>
    <mergeCell ref="P267:P272"/>
    <mergeCell ref="Q267:Q272"/>
    <mergeCell ref="R267:R272"/>
    <mergeCell ref="S261:S266"/>
    <mergeCell ref="T261:T266"/>
    <mergeCell ref="U261:U266"/>
    <mergeCell ref="V261:V266"/>
    <mergeCell ref="W261:W266"/>
    <mergeCell ref="X261:X266"/>
    <mergeCell ref="Y261:Y266"/>
    <mergeCell ref="AB267:AB272"/>
    <mergeCell ref="AV267:AV272"/>
    <mergeCell ref="Z261:Z266"/>
    <mergeCell ref="AA261:AA266"/>
    <mergeCell ref="AB255:AB260"/>
    <mergeCell ref="AV255:AV260"/>
    <mergeCell ref="AW255:AW260"/>
    <mergeCell ref="AX255:AX260"/>
    <mergeCell ref="AY255:AY260"/>
    <mergeCell ref="BH255:BH260"/>
    <mergeCell ref="A261:A266"/>
    <mergeCell ref="B261:B266"/>
    <mergeCell ref="C261:C266"/>
    <mergeCell ref="D261:D266"/>
    <mergeCell ref="E261:E266"/>
    <mergeCell ref="F261:F266"/>
    <mergeCell ref="G261:G266"/>
    <mergeCell ref="H261:H266"/>
    <mergeCell ref="I261:I266"/>
    <mergeCell ref="J261:J266"/>
    <mergeCell ref="K261:K266"/>
    <mergeCell ref="L261:L266"/>
    <mergeCell ref="M261:M266"/>
    <mergeCell ref="N261:N266"/>
    <mergeCell ref="O261:O266"/>
    <mergeCell ref="P261:P266"/>
    <mergeCell ref="Q261:Q266"/>
    <mergeCell ref="R261:R266"/>
    <mergeCell ref="S255:S260"/>
    <mergeCell ref="T255:T260"/>
    <mergeCell ref="U255:U260"/>
    <mergeCell ref="V255:V260"/>
    <mergeCell ref="W255:W260"/>
    <mergeCell ref="X255:X260"/>
    <mergeCell ref="Y255:Y260"/>
    <mergeCell ref="Z255:Z260"/>
    <mergeCell ref="AA255:AA260"/>
    <mergeCell ref="AB249:AB254"/>
    <mergeCell ref="AV249:AV254"/>
    <mergeCell ref="AW249:AW254"/>
    <mergeCell ref="AX249:AX254"/>
    <mergeCell ref="AY249:AY254"/>
    <mergeCell ref="BH249:BH254"/>
    <mergeCell ref="A255:A260"/>
    <mergeCell ref="B255:B260"/>
    <mergeCell ref="C255:C260"/>
    <mergeCell ref="D255:D260"/>
    <mergeCell ref="E255:E260"/>
    <mergeCell ref="F255:F260"/>
    <mergeCell ref="G255:G260"/>
    <mergeCell ref="H255:H260"/>
    <mergeCell ref="I255:I260"/>
    <mergeCell ref="J255:J260"/>
    <mergeCell ref="K255:K260"/>
    <mergeCell ref="L255:L260"/>
    <mergeCell ref="M255:M260"/>
    <mergeCell ref="N255:N260"/>
    <mergeCell ref="O255:O260"/>
    <mergeCell ref="P255:P260"/>
    <mergeCell ref="Q255:Q260"/>
    <mergeCell ref="R255:R260"/>
    <mergeCell ref="S249:S254"/>
    <mergeCell ref="T249:T254"/>
    <mergeCell ref="U249:U254"/>
    <mergeCell ref="V249:V254"/>
    <mergeCell ref="W249:W254"/>
    <mergeCell ref="X249:X254"/>
    <mergeCell ref="Y249:Y254"/>
    <mergeCell ref="Z249:Z254"/>
    <mergeCell ref="AA249:AA254"/>
    <mergeCell ref="AB243:AB248"/>
    <mergeCell ref="AV243:AV248"/>
    <mergeCell ref="AW243:AW248"/>
    <mergeCell ref="AX243:AX248"/>
    <mergeCell ref="AY243:AY248"/>
    <mergeCell ref="BH243:BH248"/>
    <mergeCell ref="A249:A254"/>
    <mergeCell ref="B249:B254"/>
    <mergeCell ref="C249:C254"/>
    <mergeCell ref="D249:D254"/>
    <mergeCell ref="E249:E254"/>
    <mergeCell ref="F249:F254"/>
    <mergeCell ref="G249:G254"/>
    <mergeCell ref="H249:H254"/>
    <mergeCell ref="I249:I254"/>
    <mergeCell ref="J249:J254"/>
    <mergeCell ref="K249:K254"/>
    <mergeCell ref="L249:L254"/>
    <mergeCell ref="M249:M254"/>
    <mergeCell ref="N249:N254"/>
    <mergeCell ref="O249:O254"/>
    <mergeCell ref="P249:P254"/>
    <mergeCell ref="Q249:Q254"/>
    <mergeCell ref="R249:R254"/>
    <mergeCell ref="S243:S248"/>
    <mergeCell ref="T243:T248"/>
    <mergeCell ref="U243:U248"/>
    <mergeCell ref="V243:V248"/>
    <mergeCell ref="W243:W248"/>
    <mergeCell ref="X243:X248"/>
    <mergeCell ref="Y243:Y248"/>
    <mergeCell ref="Z243:Z248"/>
    <mergeCell ref="AA243:AA248"/>
    <mergeCell ref="AB237:AB242"/>
    <mergeCell ref="AV237:AV242"/>
    <mergeCell ref="AW237:AW242"/>
    <mergeCell ref="AX237:AX242"/>
    <mergeCell ref="AY237:AY242"/>
    <mergeCell ref="BH237:BH242"/>
    <mergeCell ref="A243:A248"/>
    <mergeCell ref="B243:B248"/>
    <mergeCell ref="C243:C248"/>
    <mergeCell ref="D243:D248"/>
    <mergeCell ref="E243:E248"/>
    <mergeCell ref="F243:F248"/>
    <mergeCell ref="G243:G248"/>
    <mergeCell ref="H243:H248"/>
    <mergeCell ref="I243:I248"/>
    <mergeCell ref="J243:J248"/>
    <mergeCell ref="K243:K248"/>
    <mergeCell ref="L243:L248"/>
    <mergeCell ref="M243:M248"/>
    <mergeCell ref="N243:N248"/>
    <mergeCell ref="O243:O248"/>
    <mergeCell ref="P243:P248"/>
    <mergeCell ref="Q243:Q248"/>
    <mergeCell ref="R243:R248"/>
    <mergeCell ref="S237:S242"/>
    <mergeCell ref="T237:T242"/>
    <mergeCell ref="U237:U242"/>
    <mergeCell ref="V237:V242"/>
    <mergeCell ref="W237:W242"/>
    <mergeCell ref="X237:X242"/>
    <mergeCell ref="Y237:Y242"/>
    <mergeCell ref="Z237:Z242"/>
    <mergeCell ref="AA237:AA242"/>
    <mergeCell ref="AB231:AB236"/>
    <mergeCell ref="AV231:AV236"/>
    <mergeCell ref="AW231:AW236"/>
    <mergeCell ref="AX231:AX236"/>
    <mergeCell ref="AY231:AY236"/>
    <mergeCell ref="BH231:BH236"/>
    <mergeCell ref="A237:A242"/>
    <mergeCell ref="B237:B242"/>
    <mergeCell ref="C237:C242"/>
    <mergeCell ref="D237:D242"/>
    <mergeCell ref="E237:E242"/>
    <mergeCell ref="F237:F242"/>
    <mergeCell ref="G237:G242"/>
    <mergeCell ref="H237:H242"/>
    <mergeCell ref="I237:I242"/>
    <mergeCell ref="J237:J242"/>
    <mergeCell ref="K237:K242"/>
    <mergeCell ref="L237:L242"/>
    <mergeCell ref="M237:M242"/>
    <mergeCell ref="N237:N242"/>
    <mergeCell ref="O237:O242"/>
    <mergeCell ref="P237:P242"/>
    <mergeCell ref="Q237:Q242"/>
    <mergeCell ref="R237:R242"/>
    <mergeCell ref="S231:S236"/>
    <mergeCell ref="T231:T236"/>
    <mergeCell ref="U231:U236"/>
    <mergeCell ref="V231:V236"/>
    <mergeCell ref="W231:W236"/>
    <mergeCell ref="X231:X236"/>
    <mergeCell ref="Y231:Y236"/>
    <mergeCell ref="Z231:Z236"/>
    <mergeCell ref="AA231:AA236"/>
    <mergeCell ref="AB225:AB230"/>
    <mergeCell ref="AV225:AV230"/>
    <mergeCell ref="AW225:AW230"/>
    <mergeCell ref="AX225:AX230"/>
    <mergeCell ref="AY225:AY230"/>
    <mergeCell ref="BH225:BH230"/>
    <mergeCell ref="A231:A236"/>
    <mergeCell ref="B231:B236"/>
    <mergeCell ref="C231:C236"/>
    <mergeCell ref="D231:D236"/>
    <mergeCell ref="E231:E236"/>
    <mergeCell ref="F231:F236"/>
    <mergeCell ref="G231:G236"/>
    <mergeCell ref="H231:H236"/>
    <mergeCell ref="I231:I236"/>
    <mergeCell ref="J231:J236"/>
    <mergeCell ref="K231:K236"/>
    <mergeCell ref="L231:L236"/>
    <mergeCell ref="M231:M236"/>
    <mergeCell ref="N231:N236"/>
    <mergeCell ref="O231:O236"/>
    <mergeCell ref="P231:P236"/>
    <mergeCell ref="Q231:Q236"/>
    <mergeCell ref="R231:R236"/>
    <mergeCell ref="S225:S230"/>
    <mergeCell ref="T225:T230"/>
    <mergeCell ref="U225:U230"/>
    <mergeCell ref="V225:V230"/>
    <mergeCell ref="W225:W230"/>
    <mergeCell ref="X225:X230"/>
    <mergeCell ref="Y225:Y230"/>
    <mergeCell ref="Z225:Z230"/>
    <mergeCell ref="AA225:AA230"/>
    <mergeCell ref="AB219:AB224"/>
    <mergeCell ref="AV219:AV224"/>
    <mergeCell ref="AW219:AW224"/>
    <mergeCell ref="AX219:AX224"/>
    <mergeCell ref="AY219:AY224"/>
    <mergeCell ref="BH219:BH224"/>
    <mergeCell ref="A225:A230"/>
    <mergeCell ref="B225:B230"/>
    <mergeCell ref="C225:C230"/>
    <mergeCell ref="D225:D230"/>
    <mergeCell ref="E225:E230"/>
    <mergeCell ref="F225:F230"/>
    <mergeCell ref="G225:G230"/>
    <mergeCell ref="H225:H230"/>
    <mergeCell ref="I225:I230"/>
    <mergeCell ref="J225:J230"/>
    <mergeCell ref="K225:K230"/>
    <mergeCell ref="L225:L230"/>
    <mergeCell ref="M225:M230"/>
    <mergeCell ref="N225:N230"/>
    <mergeCell ref="O225:O230"/>
    <mergeCell ref="P225:P230"/>
    <mergeCell ref="Q225:Q230"/>
    <mergeCell ref="R225:R230"/>
    <mergeCell ref="S219:S224"/>
    <mergeCell ref="T219:T224"/>
    <mergeCell ref="U219:U224"/>
    <mergeCell ref="V219:V224"/>
    <mergeCell ref="W219:W224"/>
    <mergeCell ref="X219:X224"/>
    <mergeCell ref="Y219:Y224"/>
    <mergeCell ref="Z219:Z224"/>
    <mergeCell ref="AA219:AA224"/>
    <mergeCell ref="AB213:AB218"/>
    <mergeCell ref="AV213:AV218"/>
    <mergeCell ref="AW213:AW218"/>
    <mergeCell ref="AX213:AX218"/>
    <mergeCell ref="AY213:AY218"/>
    <mergeCell ref="BH213:BH218"/>
    <mergeCell ref="A219:A224"/>
    <mergeCell ref="B219:B224"/>
    <mergeCell ref="C219:C224"/>
    <mergeCell ref="D219:D224"/>
    <mergeCell ref="E219:E224"/>
    <mergeCell ref="F219:F224"/>
    <mergeCell ref="G219:G224"/>
    <mergeCell ref="H219:H224"/>
    <mergeCell ref="I219:I224"/>
    <mergeCell ref="J219:J224"/>
    <mergeCell ref="K219:K224"/>
    <mergeCell ref="L219:L224"/>
    <mergeCell ref="M219:M224"/>
    <mergeCell ref="N219:N224"/>
    <mergeCell ref="O219:O224"/>
    <mergeCell ref="P219:P224"/>
    <mergeCell ref="Q219:Q224"/>
    <mergeCell ref="R219:R224"/>
    <mergeCell ref="S213:S218"/>
    <mergeCell ref="T213:T218"/>
    <mergeCell ref="U213:U218"/>
    <mergeCell ref="V213:V218"/>
    <mergeCell ref="W213:W218"/>
    <mergeCell ref="X213:X218"/>
    <mergeCell ref="Y213:Y218"/>
    <mergeCell ref="Z213:Z218"/>
    <mergeCell ref="AA213:AA218"/>
    <mergeCell ref="AB207:AB212"/>
    <mergeCell ref="AV207:AV212"/>
    <mergeCell ref="AW207:AW212"/>
    <mergeCell ref="AX207:AX212"/>
    <mergeCell ref="AY207:AY212"/>
    <mergeCell ref="BH207:BH212"/>
    <mergeCell ref="A213:A218"/>
    <mergeCell ref="B213:B218"/>
    <mergeCell ref="C213:C218"/>
    <mergeCell ref="D213:D218"/>
    <mergeCell ref="E213:E218"/>
    <mergeCell ref="F213:F218"/>
    <mergeCell ref="G213:G218"/>
    <mergeCell ref="H213:H218"/>
    <mergeCell ref="I213:I218"/>
    <mergeCell ref="J213:J218"/>
    <mergeCell ref="K213:K218"/>
    <mergeCell ref="L213:L218"/>
    <mergeCell ref="M213:M218"/>
    <mergeCell ref="N213:N218"/>
    <mergeCell ref="O213:O218"/>
    <mergeCell ref="P213:P218"/>
    <mergeCell ref="Q213:Q218"/>
    <mergeCell ref="R213:R218"/>
    <mergeCell ref="S207:S212"/>
    <mergeCell ref="T207:T212"/>
    <mergeCell ref="U207:U212"/>
    <mergeCell ref="V207:V212"/>
    <mergeCell ref="W207:W212"/>
    <mergeCell ref="X207:X212"/>
    <mergeCell ref="Y207:Y212"/>
    <mergeCell ref="Z207:Z212"/>
    <mergeCell ref="AA207:AA212"/>
    <mergeCell ref="AB201:AB206"/>
    <mergeCell ref="AV201:AV206"/>
    <mergeCell ref="AW201:AW206"/>
    <mergeCell ref="AX201:AX206"/>
    <mergeCell ref="AY201:AY206"/>
    <mergeCell ref="BH201:BH206"/>
    <mergeCell ref="R207:R212"/>
    <mergeCell ref="S201:S206"/>
    <mergeCell ref="T201:T206"/>
    <mergeCell ref="U201:U206"/>
    <mergeCell ref="V201:V206"/>
    <mergeCell ref="W201:W206"/>
    <mergeCell ref="X201:X206"/>
    <mergeCell ref="Y201:Y206"/>
    <mergeCell ref="Z201:Z206"/>
    <mergeCell ref="AA201:AA206"/>
    <mergeCell ref="A207:A212"/>
    <mergeCell ref="B207:B212"/>
    <mergeCell ref="C207:C212"/>
    <mergeCell ref="D207:D212"/>
    <mergeCell ref="E207:E212"/>
    <mergeCell ref="F207:F212"/>
    <mergeCell ref="G207:G212"/>
    <mergeCell ref="H207:H212"/>
    <mergeCell ref="I207:I212"/>
    <mergeCell ref="J207:J212"/>
    <mergeCell ref="K207:K212"/>
    <mergeCell ref="L207:L212"/>
    <mergeCell ref="M207:M212"/>
    <mergeCell ref="N207:N212"/>
    <mergeCell ref="O207:O212"/>
    <mergeCell ref="P207:P212"/>
    <mergeCell ref="Q207:Q212"/>
    <mergeCell ref="AB189:AB194"/>
    <mergeCell ref="AV189:AV194"/>
    <mergeCell ref="AW189:AW194"/>
    <mergeCell ref="AX189:AX194"/>
    <mergeCell ref="AY189:AY194"/>
    <mergeCell ref="BH189:BH194"/>
    <mergeCell ref="A201:A206"/>
    <mergeCell ref="B201:B206"/>
    <mergeCell ref="C201:C206"/>
    <mergeCell ref="D201:D206"/>
    <mergeCell ref="E201:E206"/>
    <mergeCell ref="F201:F206"/>
    <mergeCell ref="G201:G206"/>
    <mergeCell ref="H201:H206"/>
    <mergeCell ref="I201:I206"/>
    <mergeCell ref="J201:J206"/>
    <mergeCell ref="K201:K206"/>
    <mergeCell ref="L201:L206"/>
    <mergeCell ref="M201:M206"/>
    <mergeCell ref="N201:N206"/>
    <mergeCell ref="O201:O206"/>
    <mergeCell ref="P201:P206"/>
    <mergeCell ref="Q201:Q206"/>
    <mergeCell ref="R201:R206"/>
    <mergeCell ref="S189:S194"/>
    <mergeCell ref="T189:T194"/>
    <mergeCell ref="U189:U194"/>
    <mergeCell ref="V189:V194"/>
    <mergeCell ref="W189:W194"/>
    <mergeCell ref="X189:X194"/>
    <mergeCell ref="Y189:Y194"/>
    <mergeCell ref="Z189:Z194"/>
    <mergeCell ref="AA189:AA194"/>
    <mergeCell ref="AB183:AB188"/>
    <mergeCell ref="AV183:AV188"/>
    <mergeCell ref="AW183:AW188"/>
    <mergeCell ref="AX183:AX188"/>
    <mergeCell ref="AY183:AY188"/>
    <mergeCell ref="BH183:BH188"/>
    <mergeCell ref="A189:A194"/>
    <mergeCell ref="B189:B194"/>
    <mergeCell ref="C189:C194"/>
    <mergeCell ref="D189:D194"/>
    <mergeCell ref="E189:E194"/>
    <mergeCell ref="F189:F194"/>
    <mergeCell ref="G189:G194"/>
    <mergeCell ref="H189:H194"/>
    <mergeCell ref="I189:I194"/>
    <mergeCell ref="J189:J194"/>
    <mergeCell ref="K189:K194"/>
    <mergeCell ref="L189:L194"/>
    <mergeCell ref="M189:M194"/>
    <mergeCell ref="N189:N194"/>
    <mergeCell ref="O189:O194"/>
    <mergeCell ref="P189:P194"/>
    <mergeCell ref="Q189:Q194"/>
    <mergeCell ref="R189:R194"/>
    <mergeCell ref="S183:S188"/>
    <mergeCell ref="T183:T188"/>
    <mergeCell ref="U183:U188"/>
    <mergeCell ref="V183:V188"/>
    <mergeCell ref="W183:W188"/>
    <mergeCell ref="X183:X188"/>
    <mergeCell ref="Y183:Y188"/>
    <mergeCell ref="Z183:Z188"/>
    <mergeCell ref="AA183:AA188"/>
    <mergeCell ref="AB177:AB182"/>
    <mergeCell ref="AV177:AV182"/>
    <mergeCell ref="AW177:AW182"/>
    <mergeCell ref="AX177:AX182"/>
    <mergeCell ref="AY177:AY182"/>
    <mergeCell ref="BH177:BH182"/>
    <mergeCell ref="A183:A188"/>
    <mergeCell ref="B183:B188"/>
    <mergeCell ref="C183:C188"/>
    <mergeCell ref="D183:D188"/>
    <mergeCell ref="E183:E188"/>
    <mergeCell ref="F183:F188"/>
    <mergeCell ref="G183:G188"/>
    <mergeCell ref="H183:H188"/>
    <mergeCell ref="I183:I188"/>
    <mergeCell ref="J183:J188"/>
    <mergeCell ref="K183:K188"/>
    <mergeCell ref="L183:L188"/>
    <mergeCell ref="M183:M188"/>
    <mergeCell ref="N183:N188"/>
    <mergeCell ref="O183:O188"/>
    <mergeCell ref="P183:P188"/>
    <mergeCell ref="Q183:Q188"/>
    <mergeCell ref="R183:R188"/>
    <mergeCell ref="S177:S182"/>
    <mergeCell ref="T177:T182"/>
    <mergeCell ref="U177:U182"/>
    <mergeCell ref="V177:V182"/>
    <mergeCell ref="W177:W182"/>
    <mergeCell ref="X177:X182"/>
    <mergeCell ref="BH171:BH176"/>
    <mergeCell ref="A177:A182"/>
    <mergeCell ref="B177:B182"/>
    <mergeCell ref="C177:C182"/>
    <mergeCell ref="D177:D182"/>
    <mergeCell ref="E177:E182"/>
    <mergeCell ref="F177:F182"/>
    <mergeCell ref="G177:G182"/>
    <mergeCell ref="H177:H182"/>
    <mergeCell ref="I177:I182"/>
    <mergeCell ref="J177:J182"/>
    <mergeCell ref="K177:K182"/>
    <mergeCell ref="L177:L182"/>
    <mergeCell ref="M177:M182"/>
    <mergeCell ref="N177:N182"/>
    <mergeCell ref="O177:O182"/>
    <mergeCell ref="P177:P182"/>
    <mergeCell ref="Q177:Q182"/>
    <mergeCell ref="R177:R182"/>
    <mergeCell ref="S171:S176"/>
    <mergeCell ref="T171:T176"/>
    <mergeCell ref="U171:U176"/>
    <mergeCell ref="V171:V176"/>
    <mergeCell ref="W171:W176"/>
    <mergeCell ref="A171:A176"/>
    <mergeCell ref="B171:B176"/>
    <mergeCell ref="C171:C176"/>
    <mergeCell ref="D171:D176"/>
    <mergeCell ref="E171:E176"/>
    <mergeCell ref="F171:F176"/>
    <mergeCell ref="G171:G176"/>
    <mergeCell ref="H171:H176"/>
    <mergeCell ref="I171:I176"/>
    <mergeCell ref="J171:J176"/>
    <mergeCell ref="K171:K176"/>
    <mergeCell ref="L171:L176"/>
    <mergeCell ref="M171:M176"/>
    <mergeCell ref="N171:N176"/>
    <mergeCell ref="O171:O176"/>
    <mergeCell ref="P171:P176"/>
    <mergeCell ref="Q171:Q176"/>
    <mergeCell ref="N165:N170"/>
    <mergeCell ref="O165:O170"/>
    <mergeCell ref="P165:P170"/>
    <mergeCell ref="Q165:Q170"/>
    <mergeCell ref="R165:R170"/>
    <mergeCell ref="S159:S164"/>
    <mergeCell ref="T159:T164"/>
    <mergeCell ref="U159:U164"/>
    <mergeCell ref="X171:X176"/>
    <mergeCell ref="Y171:Y176"/>
    <mergeCell ref="Z171:Z176"/>
    <mergeCell ref="AA171:AA176"/>
    <mergeCell ref="AB165:AB170"/>
    <mergeCell ref="AV165:AV170"/>
    <mergeCell ref="AW165:AW170"/>
    <mergeCell ref="AX165:AX170"/>
    <mergeCell ref="AY165:AY170"/>
    <mergeCell ref="R171:R176"/>
    <mergeCell ref="S165:S170"/>
    <mergeCell ref="T165:T170"/>
    <mergeCell ref="U165:U170"/>
    <mergeCell ref="V165:V170"/>
    <mergeCell ref="AB171:AB176"/>
    <mergeCell ref="AV171:AV176"/>
    <mergeCell ref="AW171:AW176"/>
    <mergeCell ref="AX171:AX176"/>
    <mergeCell ref="AY171:AY176"/>
    <mergeCell ref="AB147:AB152"/>
    <mergeCell ref="AV147:AV152"/>
    <mergeCell ref="AW147:AW152"/>
    <mergeCell ref="AX147:AX152"/>
    <mergeCell ref="AY147:AY152"/>
    <mergeCell ref="BH147:BH152"/>
    <mergeCell ref="A159:A164"/>
    <mergeCell ref="B159:B164"/>
    <mergeCell ref="C159:C164"/>
    <mergeCell ref="D159:D164"/>
    <mergeCell ref="E159:E164"/>
    <mergeCell ref="F159:F164"/>
    <mergeCell ref="G159:G164"/>
    <mergeCell ref="H159:H164"/>
    <mergeCell ref="I159:I164"/>
    <mergeCell ref="J159:J164"/>
    <mergeCell ref="K159:K164"/>
    <mergeCell ref="L159:L164"/>
    <mergeCell ref="M159:M164"/>
    <mergeCell ref="N159:N164"/>
    <mergeCell ref="O159:O164"/>
    <mergeCell ref="P159:P164"/>
    <mergeCell ref="Q159:Q164"/>
    <mergeCell ref="R159:R164"/>
    <mergeCell ref="S147:S152"/>
    <mergeCell ref="T147:T152"/>
    <mergeCell ref="AB159:AB164"/>
    <mergeCell ref="AV159:AV164"/>
    <mergeCell ref="AW159:AW164"/>
    <mergeCell ref="AX159:AX164"/>
    <mergeCell ref="AY159:AY164"/>
    <mergeCell ref="BH159:BH164"/>
    <mergeCell ref="U147:U152"/>
    <mergeCell ref="V147:V152"/>
    <mergeCell ref="W147:W152"/>
    <mergeCell ref="X147:X152"/>
    <mergeCell ref="Y147:Y152"/>
    <mergeCell ref="Z147:Z152"/>
    <mergeCell ref="AA147:AA152"/>
    <mergeCell ref="AB141:AB146"/>
    <mergeCell ref="AV141:AV146"/>
    <mergeCell ref="AW141:AW146"/>
    <mergeCell ref="AX141:AX146"/>
    <mergeCell ref="AY141:AY146"/>
    <mergeCell ref="BH141:BH146"/>
    <mergeCell ref="A147:A152"/>
    <mergeCell ref="B147:B152"/>
    <mergeCell ref="C147:C152"/>
    <mergeCell ref="D147:D152"/>
    <mergeCell ref="E147:E152"/>
    <mergeCell ref="F147:F152"/>
    <mergeCell ref="G147:G152"/>
    <mergeCell ref="H147:H152"/>
    <mergeCell ref="I147:I152"/>
    <mergeCell ref="J147:J152"/>
    <mergeCell ref="K147:K152"/>
    <mergeCell ref="L147:L152"/>
    <mergeCell ref="M147:M152"/>
    <mergeCell ref="N147:N152"/>
    <mergeCell ref="O147:O152"/>
    <mergeCell ref="P147:P152"/>
    <mergeCell ref="Q147:Q152"/>
    <mergeCell ref="R147:R152"/>
    <mergeCell ref="S141:S146"/>
    <mergeCell ref="U141:U146"/>
    <mergeCell ref="V141:V146"/>
    <mergeCell ref="W141:W146"/>
    <mergeCell ref="X141:X146"/>
    <mergeCell ref="Y141:Y146"/>
    <mergeCell ref="Z141:Z146"/>
    <mergeCell ref="AA141:AA146"/>
    <mergeCell ref="AB135:AB140"/>
    <mergeCell ref="AV135:AV140"/>
    <mergeCell ref="AW135:AW140"/>
    <mergeCell ref="AX135:AX140"/>
    <mergeCell ref="AY135:AY140"/>
    <mergeCell ref="BH135:BH140"/>
    <mergeCell ref="A141:A146"/>
    <mergeCell ref="B141:B146"/>
    <mergeCell ref="C141:C146"/>
    <mergeCell ref="D141:D146"/>
    <mergeCell ref="E141:E146"/>
    <mergeCell ref="F141:F146"/>
    <mergeCell ref="G141:G146"/>
    <mergeCell ref="H141:H146"/>
    <mergeCell ref="I141:I146"/>
    <mergeCell ref="J141:J146"/>
    <mergeCell ref="K141:K146"/>
    <mergeCell ref="L141:L146"/>
    <mergeCell ref="M141:M146"/>
    <mergeCell ref="N141:N146"/>
    <mergeCell ref="O141:O146"/>
    <mergeCell ref="P141:P146"/>
    <mergeCell ref="Q141:Q146"/>
    <mergeCell ref="R141:R146"/>
    <mergeCell ref="A135:A140"/>
    <mergeCell ref="B135:B140"/>
    <mergeCell ref="C135:C140"/>
    <mergeCell ref="D135:D140"/>
    <mergeCell ref="E135:E140"/>
    <mergeCell ref="F135:F140"/>
    <mergeCell ref="G135:G140"/>
    <mergeCell ref="H135:H140"/>
    <mergeCell ref="J135:J140"/>
    <mergeCell ref="K135:K140"/>
    <mergeCell ref="L135:L140"/>
    <mergeCell ref="M135:M140"/>
    <mergeCell ref="N135:N140"/>
    <mergeCell ref="O135:O140"/>
    <mergeCell ref="P135:P140"/>
    <mergeCell ref="Q135:Q140"/>
    <mergeCell ref="T141:T146"/>
    <mergeCell ref="BH123:BH128"/>
    <mergeCell ref="R129:R134"/>
    <mergeCell ref="S123:S128"/>
    <mergeCell ref="T123:T128"/>
    <mergeCell ref="U123:U128"/>
    <mergeCell ref="V123:V128"/>
    <mergeCell ref="W123:W128"/>
    <mergeCell ref="X123:X128"/>
    <mergeCell ref="Y123:Y128"/>
    <mergeCell ref="Z123:Z128"/>
    <mergeCell ref="AA123:AA128"/>
    <mergeCell ref="R135:R140"/>
    <mergeCell ref="AB129:AB134"/>
    <mergeCell ref="AV129:AV134"/>
    <mergeCell ref="AW129:AW134"/>
    <mergeCell ref="AX129:AX134"/>
    <mergeCell ref="AY129:AY134"/>
    <mergeCell ref="BH129:BH134"/>
    <mergeCell ref="S135:S140"/>
    <mergeCell ref="T135:T140"/>
    <mergeCell ref="U135:U140"/>
    <mergeCell ref="V135:V140"/>
    <mergeCell ref="W135:W140"/>
    <mergeCell ref="X135:X140"/>
    <mergeCell ref="Y135:Y140"/>
    <mergeCell ref="Z135:Z140"/>
    <mergeCell ref="AA135:AA140"/>
    <mergeCell ref="A129:A134"/>
    <mergeCell ref="B129:B134"/>
    <mergeCell ref="C129:C134"/>
    <mergeCell ref="D129:D134"/>
    <mergeCell ref="E129:E134"/>
    <mergeCell ref="F129:F134"/>
    <mergeCell ref="G129:G134"/>
    <mergeCell ref="H129:H134"/>
    <mergeCell ref="I129:I134"/>
    <mergeCell ref="J129:J134"/>
    <mergeCell ref="K129:K134"/>
    <mergeCell ref="L129:L134"/>
    <mergeCell ref="M129:M134"/>
    <mergeCell ref="N129:N134"/>
    <mergeCell ref="O129:O134"/>
    <mergeCell ref="P129:P134"/>
    <mergeCell ref="Q129:Q134"/>
    <mergeCell ref="A123:A128"/>
    <mergeCell ref="B123:B128"/>
    <mergeCell ref="C123:C128"/>
    <mergeCell ref="D123:D128"/>
    <mergeCell ref="E123:E128"/>
    <mergeCell ref="F123:F128"/>
    <mergeCell ref="G123:G128"/>
    <mergeCell ref="H123:H128"/>
    <mergeCell ref="I123:I128"/>
    <mergeCell ref="J123:J128"/>
    <mergeCell ref="K123:K128"/>
    <mergeCell ref="L123:L128"/>
    <mergeCell ref="M123:M128"/>
    <mergeCell ref="N123:N128"/>
    <mergeCell ref="O123:O128"/>
    <mergeCell ref="P123:P128"/>
    <mergeCell ref="Q123:Q128"/>
    <mergeCell ref="AB105:AB110"/>
    <mergeCell ref="AV105:AV110"/>
    <mergeCell ref="AW105:AW110"/>
    <mergeCell ref="AX105:AX110"/>
    <mergeCell ref="AY105:AY110"/>
    <mergeCell ref="BH105:BH110"/>
    <mergeCell ref="A117:A122"/>
    <mergeCell ref="B117:B122"/>
    <mergeCell ref="C117:C122"/>
    <mergeCell ref="D117:D122"/>
    <mergeCell ref="E117:E122"/>
    <mergeCell ref="F117:F122"/>
    <mergeCell ref="G117:G122"/>
    <mergeCell ref="H117:H122"/>
    <mergeCell ref="I117:I122"/>
    <mergeCell ref="J117:J122"/>
    <mergeCell ref="K117:K122"/>
    <mergeCell ref="L117:L122"/>
    <mergeCell ref="M117:M122"/>
    <mergeCell ref="N117:N122"/>
    <mergeCell ref="O117:O122"/>
    <mergeCell ref="P117:P122"/>
    <mergeCell ref="Q117:Q122"/>
    <mergeCell ref="R117:R122"/>
    <mergeCell ref="S105:S110"/>
    <mergeCell ref="T105:T110"/>
    <mergeCell ref="U105:U110"/>
    <mergeCell ref="V105:V110"/>
    <mergeCell ref="W105:W110"/>
    <mergeCell ref="X105:X110"/>
    <mergeCell ref="Y105:Y110"/>
    <mergeCell ref="AB117:AB122"/>
    <mergeCell ref="Z105:Z110"/>
    <mergeCell ref="AA105:AA110"/>
    <mergeCell ref="J105:J110"/>
    <mergeCell ref="K105:K110"/>
    <mergeCell ref="L105:L110"/>
    <mergeCell ref="M105:M110"/>
    <mergeCell ref="N105:N110"/>
    <mergeCell ref="O105:O110"/>
    <mergeCell ref="P105:P110"/>
    <mergeCell ref="Q105:Q110"/>
    <mergeCell ref="R105:R110"/>
    <mergeCell ref="A105:A110"/>
    <mergeCell ref="B105:B110"/>
    <mergeCell ref="C105:C110"/>
    <mergeCell ref="D105:D110"/>
    <mergeCell ref="E105:E110"/>
    <mergeCell ref="F105:F110"/>
    <mergeCell ref="G105:G110"/>
    <mergeCell ref="H105:H110"/>
    <mergeCell ref="I105:I110"/>
    <mergeCell ref="D1:CI1"/>
    <mergeCell ref="CJ1:CL1"/>
    <mergeCell ref="BI3:CL3"/>
    <mergeCell ref="A4:A8"/>
    <mergeCell ref="B4:B8"/>
    <mergeCell ref="C4:C8"/>
    <mergeCell ref="D4:D8"/>
    <mergeCell ref="E4:E8"/>
    <mergeCell ref="F4:F8"/>
    <mergeCell ref="A1:C1"/>
    <mergeCell ref="G4:G8"/>
    <mergeCell ref="H4:H8"/>
    <mergeCell ref="I4:I8"/>
    <mergeCell ref="J4:J8"/>
    <mergeCell ref="K4:K8"/>
    <mergeCell ref="L4:L8"/>
    <mergeCell ref="A3:R3"/>
    <mergeCell ref="S3:AY3"/>
    <mergeCell ref="AZ3:BH3"/>
    <mergeCell ref="M4:M8"/>
    <mergeCell ref="N4:N8"/>
    <mergeCell ref="O4:R4"/>
    <mergeCell ref="S4:AX4"/>
    <mergeCell ref="AY4:AY8"/>
    <mergeCell ref="AZ4:BG4"/>
    <mergeCell ref="AV5:AX7"/>
    <mergeCell ref="AZ5:BB7"/>
    <mergeCell ref="BC5:BE7"/>
    <mergeCell ref="BF5:BG7"/>
    <mergeCell ref="AC5:AO5"/>
    <mergeCell ref="AP5:AU7"/>
    <mergeCell ref="BH4:BH8"/>
    <mergeCell ref="BI4:BK7"/>
    <mergeCell ref="BL4:BN7"/>
    <mergeCell ref="BO4:BT6"/>
    <mergeCell ref="BU4:BW7"/>
    <mergeCell ref="BX4:BZ7"/>
    <mergeCell ref="BR7:BT7"/>
    <mergeCell ref="CD7:CF7"/>
    <mergeCell ref="CG7:CI7"/>
    <mergeCell ref="CJ7:CL7"/>
    <mergeCell ref="A9:A14"/>
    <mergeCell ref="B9:B14"/>
    <mergeCell ref="C9:C14"/>
    <mergeCell ref="D9:D14"/>
    <mergeCell ref="E9:E14"/>
    <mergeCell ref="F9:F14"/>
    <mergeCell ref="G9:G14"/>
    <mergeCell ref="AC6:AH7"/>
    <mergeCell ref="AI6:AI8"/>
    <mergeCell ref="AJ6:AO6"/>
    <mergeCell ref="AJ7:AL7"/>
    <mergeCell ref="AM7:AO7"/>
    <mergeCell ref="BO7:BQ7"/>
    <mergeCell ref="CA4:CC7"/>
    <mergeCell ref="CD4:CL6"/>
    <mergeCell ref="O5:O8"/>
    <mergeCell ref="P5:P8"/>
    <mergeCell ref="Q5:Q8"/>
    <mergeCell ref="R5:R8"/>
    <mergeCell ref="S5:Y7"/>
    <mergeCell ref="Z5:AB7"/>
    <mergeCell ref="P9:P14"/>
    <mergeCell ref="Q9:Q14"/>
    <mergeCell ref="R9:R14"/>
    <mergeCell ref="S9:S14"/>
    <mergeCell ref="V9:V14"/>
    <mergeCell ref="W9:W14"/>
    <mergeCell ref="X9:X14"/>
    <mergeCell ref="Y9:Y14"/>
    <mergeCell ref="H9:H14"/>
    <mergeCell ref="I9:I14"/>
    <mergeCell ref="J9:J14"/>
    <mergeCell ref="K9:K14"/>
    <mergeCell ref="L9:L14"/>
    <mergeCell ref="M9:M14"/>
    <mergeCell ref="AY9:AY14"/>
    <mergeCell ref="BH9:BH14"/>
    <mergeCell ref="A15:A20"/>
    <mergeCell ref="B15:B20"/>
    <mergeCell ref="C15:C20"/>
    <mergeCell ref="D15:D20"/>
    <mergeCell ref="E15:E20"/>
    <mergeCell ref="F15:F20"/>
    <mergeCell ref="G15:G20"/>
    <mergeCell ref="H15:H20"/>
    <mergeCell ref="Z9:Z14"/>
    <mergeCell ref="AA9:AA14"/>
    <mergeCell ref="AB9:AB14"/>
    <mergeCell ref="AV9:AV14"/>
    <mergeCell ref="AW9:AW14"/>
    <mergeCell ref="AX9:AX14"/>
    <mergeCell ref="T9:T14"/>
    <mergeCell ref="U9:U14"/>
    <mergeCell ref="N9:N14"/>
    <mergeCell ref="O9:O14"/>
    <mergeCell ref="Q15:Q20"/>
    <mergeCell ref="R15:R20"/>
    <mergeCell ref="S15:S20"/>
    <mergeCell ref="T15:T20"/>
    <mergeCell ref="I15:I20"/>
    <mergeCell ref="J15:J20"/>
    <mergeCell ref="K15:K20"/>
    <mergeCell ref="L15:L20"/>
    <mergeCell ref="M15:M20"/>
    <mergeCell ref="N15:N20"/>
    <mergeCell ref="BH15:BH20"/>
    <mergeCell ref="A21:A26"/>
    <mergeCell ref="B21:B26"/>
    <mergeCell ref="C21:C26"/>
    <mergeCell ref="D21:D26"/>
    <mergeCell ref="E21:E26"/>
    <mergeCell ref="F21:F26"/>
    <mergeCell ref="G21:G26"/>
    <mergeCell ref="H21:H26"/>
    <mergeCell ref="I21:I26"/>
    <mergeCell ref="AA15:AA20"/>
    <mergeCell ref="AB15:AB20"/>
    <mergeCell ref="AV15:AV20"/>
    <mergeCell ref="AW15:AW20"/>
    <mergeCell ref="AX15:AX20"/>
    <mergeCell ref="AY15:AY20"/>
    <mergeCell ref="U15:U20"/>
    <mergeCell ref="V15:V20"/>
    <mergeCell ref="W15:W20"/>
    <mergeCell ref="X15:X20"/>
    <mergeCell ref="Y15:Y20"/>
    <mergeCell ref="Z15:Z20"/>
    <mergeCell ref="O15:O20"/>
    <mergeCell ref="P15:P20"/>
    <mergeCell ref="AX21:AX26"/>
    <mergeCell ref="AY21:AY26"/>
    <mergeCell ref="BH21:BH26"/>
    <mergeCell ref="V21:V26"/>
    <mergeCell ref="W21:W26"/>
    <mergeCell ref="X21:X26"/>
    <mergeCell ref="Y21:Y26"/>
    <mergeCell ref="Z21:Z26"/>
    <mergeCell ref="AA21:AA26"/>
    <mergeCell ref="A27:A32"/>
    <mergeCell ref="B27:B32"/>
    <mergeCell ref="C27:C32"/>
    <mergeCell ref="D27:D32"/>
    <mergeCell ref="E27:E32"/>
    <mergeCell ref="F27:F32"/>
    <mergeCell ref="AB21:AB26"/>
    <mergeCell ref="AV21:AV26"/>
    <mergeCell ref="AW21:AW26"/>
    <mergeCell ref="P21:P26"/>
    <mergeCell ref="Q21:Q26"/>
    <mergeCell ref="R21:R26"/>
    <mergeCell ref="S21:S26"/>
    <mergeCell ref="T21:T26"/>
    <mergeCell ref="U21:U26"/>
    <mergeCell ref="J21:J26"/>
    <mergeCell ref="K21:K26"/>
    <mergeCell ref="L21:L26"/>
    <mergeCell ref="M21:M26"/>
    <mergeCell ref="N21:N26"/>
    <mergeCell ref="O21:O26"/>
    <mergeCell ref="O27:O32"/>
    <mergeCell ref="P27:P32"/>
    <mergeCell ref="Q27:Q32"/>
    <mergeCell ref="R27:R32"/>
    <mergeCell ref="G27:G32"/>
    <mergeCell ref="H27:H32"/>
    <mergeCell ref="I27:I32"/>
    <mergeCell ref="J27:J32"/>
    <mergeCell ref="K27:K32"/>
    <mergeCell ref="L27:L32"/>
    <mergeCell ref="AX27:AX32"/>
    <mergeCell ref="AY27:AY32"/>
    <mergeCell ref="BH27:BH32"/>
    <mergeCell ref="A33:A38"/>
    <mergeCell ref="B33:B38"/>
    <mergeCell ref="C33:C38"/>
    <mergeCell ref="D33:D38"/>
    <mergeCell ref="E33:E38"/>
    <mergeCell ref="F33:F38"/>
    <mergeCell ref="G33:G38"/>
    <mergeCell ref="Y27:Y32"/>
    <mergeCell ref="Z27:Z32"/>
    <mergeCell ref="AA27:AA32"/>
    <mergeCell ref="AB27:AB32"/>
    <mergeCell ref="AV27:AV32"/>
    <mergeCell ref="AW27:AW32"/>
    <mergeCell ref="S27:S32"/>
    <mergeCell ref="T27:T32"/>
    <mergeCell ref="U27:U32"/>
    <mergeCell ref="V27:V32"/>
    <mergeCell ref="W27:W32"/>
    <mergeCell ref="X27:X32"/>
    <mergeCell ref="M27:M32"/>
    <mergeCell ref="N27:N32"/>
    <mergeCell ref="P33:P38"/>
    <mergeCell ref="Q33:Q38"/>
    <mergeCell ref="R33:R38"/>
    <mergeCell ref="S33:S38"/>
    <mergeCell ref="H33:H38"/>
    <mergeCell ref="I33:I38"/>
    <mergeCell ref="J33:J38"/>
    <mergeCell ref="K33:K38"/>
    <mergeCell ref="L33:L38"/>
    <mergeCell ref="M33:M38"/>
    <mergeCell ref="AY33:AY38"/>
    <mergeCell ref="BH33:BH38"/>
    <mergeCell ref="A39:A44"/>
    <mergeCell ref="B39:B44"/>
    <mergeCell ref="C39:C44"/>
    <mergeCell ref="D39:D44"/>
    <mergeCell ref="E39:E44"/>
    <mergeCell ref="F39:F44"/>
    <mergeCell ref="G39:G44"/>
    <mergeCell ref="H39:H44"/>
    <mergeCell ref="Z33:Z38"/>
    <mergeCell ref="AA33:AA38"/>
    <mergeCell ref="AB33:AB38"/>
    <mergeCell ref="AV33:AV38"/>
    <mergeCell ref="AW33:AW38"/>
    <mergeCell ref="AX33:AX38"/>
    <mergeCell ref="T33:T38"/>
    <mergeCell ref="U33:U38"/>
    <mergeCell ref="V33:V38"/>
    <mergeCell ref="W33:W38"/>
    <mergeCell ref="X33:X38"/>
    <mergeCell ref="Y33:Y38"/>
    <mergeCell ref="N33:N38"/>
    <mergeCell ref="O33:O38"/>
    <mergeCell ref="Q39:Q44"/>
    <mergeCell ref="R39:R44"/>
    <mergeCell ref="S39:S44"/>
    <mergeCell ref="T39:T44"/>
    <mergeCell ref="I39:I44"/>
    <mergeCell ref="J39:J44"/>
    <mergeCell ref="K39:K44"/>
    <mergeCell ref="L39:L44"/>
    <mergeCell ref="M39:M44"/>
    <mergeCell ref="N39:N44"/>
    <mergeCell ref="BH39:BH44"/>
    <mergeCell ref="A45:A50"/>
    <mergeCell ref="B45:B50"/>
    <mergeCell ref="C45:C50"/>
    <mergeCell ref="D45:D50"/>
    <mergeCell ref="E45:E50"/>
    <mergeCell ref="F45:F50"/>
    <mergeCell ref="G45:G50"/>
    <mergeCell ref="H45:H50"/>
    <mergeCell ref="I45:I50"/>
    <mergeCell ref="AA39:AA44"/>
    <mergeCell ref="AB39:AB44"/>
    <mergeCell ref="AV39:AV44"/>
    <mergeCell ref="AW39:AW44"/>
    <mergeCell ref="AX39:AX44"/>
    <mergeCell ref="AY39:AY44"/>
    <mergeCell ref="U39:U44"/>
    <mergeCell ref="V39:V44"/>
    <mergeCell ref="A51:A56"/>
    <mergeCell ref="B51:B56"/>
    <mergeCell ref="C51:C56"/>
    <mergeCell ref="D51:D56"/>
    <mergeCell ref="E51:E56"/>
    <mergeCell ref="F51:F56"/>
    <mergeCell ref="AB45:AB50"/>
    <mergeCell ref="AV45:AV50"/>
    <mergeCell ref="AW45:AW50"/>
    <mergeCell ref="P45:P50"/>
    <mergeCell ref="Q45:Q50"/>
    <mergeCell ref="R45:R50"/>
    <mergeCell ref="S45:S50"/>
    <mergeCell ref="T45:T50"/>
    <mergeCell ref="U45:U50"/>
    <mergeCell ref="J45:J50"/>
    <mergeCell ref="K45:K50"/>
    <mergeCell ref="AX51:AX56"/>
    <mergeCell ref="AY51:AY56"/>
    <mergeCell ref="BH51:BH56"/>
    <mergeCell ref="W39:W44"/>
    <mergeCell ref="X39:X44"/>
    <mergeCell ref="Y39:Y44"/>
    <mergeCell ref="Z39:Z44"/>
    <mergeCell ref="O39:O44"/>
    <mergeCell ref="P39:P44"/>
    <mergeCell ref="AX45:AX50"/>
    <mergeCell ref="AY45:AY50"/>
    <mergeCell ref="BH45:BH50"/>
    <mergeCell ref="V45:V50"/>
    <mergeCell ref="W45:W50"/>
    <mergeCell ref="X45:X50"/>
    <mergeCell ref="Y45:Y50"/>
    <mergeCell ref="Z45:Z50"/>
    <mergeCell ref="AA45:AA50"/>
    <mergeCell ref="K57:K62"/>
    <mergeCell ref="L57:L62"/>
    <mergeCell ref="M57:M62"/>
    <mergeCell ref="L45:L50"/>
    <mergeCell ref="M45:M50"/>
    <mergeCell ref="N45:N50"/>
    <mergeCell ref="O45:O50"/>
    <mergeCell ref="O51:O56"/>
    <mergeCell ref="P51:P56"/>
    <mergeCell ref="Q51:Q56"/>
    <mergeCell ref="R51:R56"/>
    <mergeCell ref="G51:G56"/>
    <mergeCell ref="H51:H56"/>
    <mergeCell ref="I51:I56"/>
    <mergeCell ref="J51:J56"/>
    <mergeCell ref="K51:K56"/>
    <mergeCell ref="L51:L56"/>
    <mergeCell ref="I63:I68"/>
    <mergeCell ref="J63:J68"/>
    <mergeCell ref="K63:K68"/>
    <mergeCell ref="L63:L68"/>
    <mergeCell ref="A57:A62"/>
    <mergeCell ref="B57:B62"/>
    <mergeCell ref="C57:C62"/>
    <mergeCell ref="D57:D62"/>
    <mergeCell ref="E57:E62"/>
    <mergeCell ref="F57:F62"/>
    <mergeCell ref="G57:G62"/>
    <mergeCell ref="Y51:Y56"/>
    <mergeCell ref="Z51:Z56"/>
    <mergeCell ref="AA51:AA56"/>
    <mergeCell ref="AB51:AB56"/>
    <mergeCell ref="AV51:AV56"/>
    <mergeCell ref="AW51:AW56"/>
    <mergeCell ref="S51:S56"/>
    <mergeCell ref="T51:T56"/>
    <mergeCell ref="U51:U56"/>
    <mergeCell ref="V51:V56"/>
    <mergeCell ref="W51:W56"/>
    <mergeCell ref="X51:X56"/>
    <mergeCell ref="M51:M56"/>
    <mergeCell ref="N51:N56"/>
    <mergeCell ref="P57:P62"/>
    <mergeCell ref="Q57:Q62"/>
    <mergeCell ref="R57:R62"/>
    <mergeCell ref="S57:S62"/>
    <mergeCell ref="H57:H62"/>
    <mergeCell ref="I57:I62"/>
    <mergeCell ref="J57:J62"/>
    <mergeCell ref="BH69:BH74"/>
    <mergeCell ref="V69:V74"/>
    <mergeCell ref="W69:W74"/>
    <mergeCell ref="X69:X74"/>
    <mergeCell ref="AY57:AY62"/>
    <mergeCell ref="BH57:BH62"/>
    <mergeCell ref="A63:A68"/>
    <mergeCell ref="B63:B68"/>
    <mergeCell ref="C63:C68"/>
    <mergeCell ref="D63:D68"/>
    <mergeCell ref="E63:E68"/>
    <mergeCell ref="F63:F68"/>
    <mergeCell ref="G63:G68"/>
    <mergeCell ref="H63:H68"/>
    <mergeCell ref="Z57:Z62"/>
    <mergeCell ref="AA57:AA62"/>
    <mergeCell ref="AB57:AB62"/>
    <mergeCell ref="AV57:AV62"/>
    <mergeCell ref="AW57:AW62"/>
    <mergeCell ref="AX57:AX62"/>
    <mergeCell ref="T57:T62"/>
    <mergeCell ref="U57:U62"/>
    <mergeCell ref="V57:V62"/>
    <mergeCell ref="W57:W62"/>
    <mergeCell ref="X57:X62"/>
    <mergeCell ref="Y57:Y62"/>
    <mergeCell ref="N57:N62"/>
    <mergeCell ref="O57:O62"/>
    <mergeCell ref="Q63:Q68"/>
    <mergeCell ref="R63:R68"/>
    <mergeCell ref="S63:S68"/>
    <mergeCell ref="T63:T68"/>
    <mergeCell ref="G75:G80"/>
    <mergeCell ref="H75:H80"/>
    <mergeCell ref="I75:I80"/>
    <mergeCell ref="J75:J80"/>
    <mergeCell ref="M63:M68"/>
    <mergeCell ref="N63:N68"/>
    <mergeCell ref="BH63:BH68"/>
    <mergeCell ref="A69:A74"/>
    <mergeCell ref="B69:B74"/>
    <mergeCell ref="C69:C74"/>
    <mergeCell ref="D69:D74"/>
    <mergeCell ref="E69:E74"/>
    <mergeCell ref="F69:F74"/>
    <mergeCell ref="G69:G74"/>
    <mergeCell ref="H69:H74"/>
    <mergeCell ref="I69:I74"/>
    <mergeCell ref="AA63:AA68"/>
    <mergeCell ref="AB63:AB68"/>
    <mergeCell ref="AV63:AV68"/>
    <mergeCell ref="AW63:AW68"/>
    <mergeCell ref="AX63:AX68"/>
    <mergeCell ref="AY63:AY68"/>
    <mergeCell ref="U63:U68"/>
    <mergeCell ref="V63:V68"/>
    <mergeCell ref="W63:W68"/>
    <mergeCell ref="X63:X68"/>
    <mergeCell ref="Y63:Y68"/>
    <mergeCell ref="Z63:Z68"/>
    <mergeCell ref="O63:O68"/>
    <mergeCell ref="P63:P68"/>
    <mergeCell ref="AX69:AX74"/>
    <mergeCell ref="AY69:AY74"/>
    <mergeCell ref="R81:R86"/>
    <mergeCell ref="S81:S86"/>
    <mergeCell ref="H81:H86"/>
    <mergeCell ref="I81:I86"/>
    <mergeCell ref="Y69:Y74"/>
    <mergeCell ref="Z69:Z74"/>
    <mergeCell ref="AA69:AA74"/>
    <mergeCell ref="A75:A80"/>
    <mergeCell ref="B75:B80"/>
    <mergeCell ref="C75:C80"/>
    <mergeCell ref="D75:D80"/>
    <mergeCell ref="E75:E80"/>
    <mergeCell ref="F75:F80"/>
    <mergeCell ref="AB69:AB74"/>
    <mergeCell ref="AV69:AV74"/>
    <mergeCell ref="AW69:AW74"/>
    <mergeCell ref="P69:P74"/>
    <mergeCell ref="Q69:Q74"/>
    <mergeCell ref="R69:R74"/>
    <mergeCell ref="S69:S74"/>
    <mergeCell ref="T69:T74"/>
    <mergeCell ref="U69:U74"/>
    <mergeCell ref="J69:J74"/>
    <mergeCell ref="K69:K74"/>
    <mergeCell ref="L69:L74"/>
    <mergeCell ref="M69:M74"/>
    <mergeCell ref="N69:N74"/>
    <mergeCell ref="O69:O74"/>
    <mergeCell ref="O75:O80"/>
    <mergeCell ref="P75:P80"/>
    <mergeCell ref="Q75:Q80"/>
    <mergeCell ref="R75:R80"/>
    <mergeCell ref="Q87:Q92"/>
    <mergeCell ref="R87:R92"/>
    <mergeCell ref="S87:S92"/>
    <mergeCell ref="T87:T92"/>
    <mergeCell ref="K75:K80"/>
    <mergeCell ref="L75:L80"/>
    <mergeCell ref="AX75:AX80"/>
    <mergeCell ref="AY75:AY80"/>
    <mergeCell ref="BH75:BH80"/>
    <mergeCell ref="A81:A86"/>
    <mergeCell ref="B81:B86"/>
    <mergeCell ref="C81:C86"/>
    <mergeCell ref="D81:D86"/>
    <mergeCell ref="E81:E86"/>
    <mergeCell ref="F81:F86"/>
    <mergeCell ref="G81:G86"/>
    <mergeCell ref="Y75:Y80"/>
    <mergeCell ref="Z75:Z80"/>
    <mergeCell ref="AA75:AA80"/>
    <mergeCell ref="AB75:AB80"/>
    <mergeCell ref="AV75:AV80"/>
    <mergeCell ref="AW75:AW80"/>
    <mergeCell ref="S75:S80"/>
    <mergeCell ref="T75:T80"/>
    <mergeCell ref="U75:U80"/>
    <mergeCell ref="V75:V80"/>
    <mergeCell ref="W75:W80"/>
    <mergeCell ref="X75:X80"/>
    <mergeCell ref="M75:M80"/>
    <mergeCell ref="N75:N80"/>
    <mergeCell ref="P81:P86"/>
    <mergeCell ref="Q81:Q86"/>
    <mergeCell ref="O87:O92"/>
    <mergeCell ref="P87:P92"/>
    <mergeCell ref="P93:P98"/>
    <mergeCell ref="Q93:Q98"/>
    <mergeCell ref="J81:J86"/>
    <mergeCell ref="K81:K86"/>
    <mergeCell ref="L81:L86"/>
    <mergeCell ref="M81:M86"/>
    <mergeCell ref="AY81:AY86"/>
    <mergeCell ref="BH81:BH86"/>
    <mergeCell ref="A87:A92"/>
    <mergeCell ref="B87:B92"/>
    <mergeCell ref="C87:C92"/>
    <mergeCell ref="D87:D92"/>
    <mergeCell ref="E87:E92"/>
    <mergeCell ref="F87:F92"/>
    <mergeCell ref="G87:G92"/>
    <mergeCell ref="H87:H92"/>
    <mergeCell ref="Z81:Z86"/>
    <mergeCell ref="AA81:AA86"/>
    <mergeCell ref="AB81:AB86"/>
    <mergeCell ref="AV81:AV86"/>
    <mergeCell ref="AW81:AW86"/>
    <mergeCell ref="AX81:AX86"/>
    <mergeCell ref="T81:T86"/>
    <mergeCell ref="U81:U86"/>
    <mergeCell ref="V81:V86"/>
    <mergeCell ref="W81:W86"/>
    <mergeCell ref="X81:X86"/>
    <mergeCell ref="Y81:Y86"/>
    <mergeCell ref="N81:N86"/>
    <mergeCell ref="O81:O86"/>
    <mergeCell ref="AB93:AB98"/>
    <mergeCell ref="AV93:AV98"/>
    <mergeCell ref="AW93:AW98"/>
    <mergeCell ref="AX93:AX98"/>
    <mergeCell ref="AY93:AY98"/>
    <mergeCell ref="BH93:BH98"/>
    <mergeCell ref="V93:V98"/>
    <mergeCell ref="W93:W98"/>
    <mergeCell ref="X93:X98"/>
    <mergeCell ref="Y93:Y98"/>
    <mergeCell ref="Z93:Z98"/>
    <mergeCell ref="AA93:AA98"/>
    <mergeCell ref="I87:I92"/>
    <mergeCell ref="J87:J92"/>
    <mergeCell ref="K87:K92"/>
    <mergeCell ref="L87:L92"/>
    <mergeCell ref="M87:M92"/>
    <mergeCell ref="N87:N92"/>
    <mergeCell ref="BH87:BH92"/>
    <mergeCell ref="I93:I98"/>
    <mergeCell ref="AA87:AA92"/>
    <mergeCell ref="AB87:AB92"/>
    <mergeCell ref="AV87:AV92"/>
    <mergeCell ref="AW87:AW92"/>
    <mergeCell ref="AX87:AX92"/>
    <mergeCell ref="AY87:AY92"/>
    <mergeCell ref="U87:U92"/>
    <mergeCell ref="V87:V92"/>
    <mergeCell ref="W87:W92"/>
    <mergeCell ref="X87:X92"/>
    <mergeCell ref="Y87:Y92"/>
    <mergeCell ref="Z87:Z92"/>
    <mergeCell ref="A99:A104"/>
    <mergeCell ref="B99:B104"/>
    <mergeCell ref="C99:C104"/>
    <mergeCell ref="D99:D104"/>
    <mergeCell ref="E99:E104"/>
    <mergeCell ref="F99:F104"/>
    <mergeCell ref="S99:S104"/>
    <mergeCell ref="T99:T104"/>
    <mergeCell ref="U99:U104"/>
    <mergeCell ref="V99:V104"/>
    <mergeCell ref="W99:W104"/>
    <mergeCell ref="R93:R98"/>
    <mergeCell ref="S93:S98"/>
    <mergeCell ref="T93:T98"/>
    <mergeCell ref="U93:U98"/>
    <mergeCell ref="J93:J98"/>
    <mergeCell ref="K93:K98"/>
    <mergeCell ref="L93:L98"/>
    <mergeCell ref="M93:M98"/>
    <mergeCell ref="N93:N98"/>
    <mergeCell ref="O93:O98"/>
    <mergeCell ref="A93:A98"/>
    <mergeCell ref="B93:B98"/>
    <mergeCell ref="C93:C98"/>
    <mergeCell ref="D93:D98"/>
    <mergeCell ref="E93:E98"/>
    <mergeCell ref="F93:F98"/>
    <mergeCell ref="G93:G98"/>
    <mergeCell ref="H93:H98"/>
    <mergeCell ref="X99:X104"/>
    <mergeCell ref="M99:M104"/>
    <mergeCell ref="N99:N104"/>
    <mergeCell ref="O99:O104"/>
    <mergeCell ref="P99:P104"/>
    <mergeCell ref="Q99:Q104"/>
    <mergeCell ref="R99:R104"/>
    <mergeCell ref="AX99:AX104"/>
    <mergeCell ref="AY99:AY104"/>
    <mergeCell ref="BH99:BH104"/>
    <mergeCell ref="Y99:Y104"/>
    <mergeCell ref="Z99:Z104"/>
    <mergeCell ref="AA99:AA104"/>
    <mergeCell ref="AB99:AB104"/>
    <mergeCell ref="AV99:AV104"/>
    <mergeCell ref="AW99:AW104"/>
    <mergeCell ref="G99:G104"/>
    <mergeCell ref="H99:H104"/>
    <mergeCell ref="I99:I104"/>
    <mergeCell ref="J99:J104"/>
    <mergeCell ref="K99:K104"/>
    <mergeCell ref="L99:L104"/>
    <mergeCell ref="BH111:BH116"/>
    <mergeCell ref="AA117:AA122"/>
    <mergeCell ref="AV117:AV122"/>
    <mergeCell ref="AW117:AW122"/>
    <mergeCell ref="AX117:AX122"/>
    <mergeCell ref="AY117:AY122"/>
    <mergeCell ref="BH117:BH122"/>
    <mergeCell ref="R123:R128"/>
    <mergeCell ref="S117:S122"/>
    <mergeCell ref="T117:T122"/>
    <mergeCell ref="U117:U122"/>
    <mergeCell ref="V117:V122"/>
    <mergeCell ref="W117:W122"/>
    <mergeCell ref="X117:X122"/>
    <mergeCell ref="Y117:Y122"/>
    <mergeCell ref="Z117:Z122"/>
    <mergeCell ref="A111:A116"/>
    <mergeCell ref="B111:B116"/>
    <mergeCell ref="C111:C116"/>
    <mergeCell ref="D111:D116"/>
    <mergeCell ref="E111:E116"/>
    <mergeCell ref="F111:F116"/>
    <mergeCell ref="G111:G116"/>
    <mergeCell ref="H111:H116"/>
    <mergeCell ref="I111:I116"/>
    <mergeCell ref="J111:J116"/>
    <mergeCell ref="K111:K116"/>
    <mergeCell ref="L111:L116"/>
    <mergeCell ref="M111:M116"/>
    <mergeCell ref="N111:N116"/>
    <mergeCell ref="O111:O116"/>
    <mergeCell ref="P111:P116"/>
    <mergeCell ref="Q153:Q158"/>
    <mergeCell ref="I135:I140"/>
    <mergeCell ref="R111:R116"/>
    <mergeCell ref="S111:S116"/>
    <mergeCell ref="T111:T116"/>
    <mergeCell ref="U111:U116"/>
    <mergeCell ref="V111:V116"/>
    <mergeCell ref="W111:W116"/>
    <mergeCell ref="X111:X116"/>
    <mergeCell ref="Y111:Y116"/>
    <mergeCell ref="Z111:Z116"/>
    <mergeCell ref="AA111:AA116"/>
    <mergeCell ref="AB111:AB116"/>
    <mergeCell ref="AV111:AV116"/>
    <mergeCell ref="AW111:AW116"/>
    <mergeCell ref="AX111:AX116"/>
    <mergeCell ref="AY111:AY116"/>
    <mergeCell ref="Q111:Q116"/>
    <mergeCell ref="S129:S134"/>
    <mergeCell ref="T129:T134"/>
    <mergeCell ref="U129:U134"/>
    <mergeCell ref="V129:V134"/>
    <mergeCell ref="W129:W134"/>
    <mergeCell ref="X129:X134"/>
    <mergeCell ref="Y129:Y134"/>
    <mergeCell ref="Z129:Z134"/>
    <mergeCell ref="AA129:AA134"/>
    <mergeCell ref="AB123:AB128"/>
    <mergeCell ref="AV123:AV128"/>
    <mergeCell ref="AW123:AW128"/>
    <mergeCell ref="AX123:AX128"/>
    <mergeCell ref="AY123:AY128"/>
    <mergeCell ref="N195:N200"/>
    <mergeCell ref="O195:O200"/>
    <mergeCell ref="P195:P200"/>
    <mergeCell ref="A153:A158"/>
    <mergeCell ref="B153:B158"/>
    <mergeCell ref="C153:C158"/>
    <mergeCell ref="D153:D158"/>
    <mergeCell ref="E153:E158"/>
    <mergeCell ref="F153:F158"/>
    <mergeCell ref="G153:G158"/>
    <mergeCell ref="H153:H158"/>
    <mergeCell ref="I153:I158"/>
    <mergeCell ref="J153:J158"/>
    <mergeCell ref="K153:K158"/>
    <mergeCell ref="L153:L158"/>
    <mergeCell ref="M153:M158"/>
    <mergeCell ref="N153:N158"/>
    <mergeCell ref="O153:O158"/>
    <mergeCell ref="P153:P158"/>
    <mergeCell ref="A165:A170"/>
    <mergeCell ref="B165:B170"/>
    <mergeCell ref="C165:C170"/>
    <mergeCell ref="D165:D170"/>
    <mergeCell ref="E165:E170"/>
    <mergeCell ref="F165:F170"/>
    <mergeCell ref="G165:G170"/>
    <mergeCell ref="H165:H170"/>
    <mergeCell ref="I165:I170"/>
    <mergeCell ref="J165:J170"/>
    <mergeCell ref="K165:K170"/>
    <mergeCell ref="L165:L170"/>
    <mergeCell ref="M165:M170"/>
    <mergeCell ref="BH195:BH200"/>
    <mergeCell ref="R153:R158"/>
    <mergeCell ref="S153:S158"/>
    <mergeCell ref="T153:T158"/>
    <mergeCell ref="U153:U158"/>
    <mergeCell ref="V153:V158"/>
    <mergeCell ref="W153:W158"/>
    <mergeCell ref="X153:X158"/>
    <mergeCell ref="Y153:Y158"/>
    <mergeCell ref="Z153:Z158"/>
    <mergeCell ref="AA153:AA158"/>
    <mergeCell ref="AB153:AB158"/>
    <mergeCell ref="AV153:AV158"/>
    <mergeCell ref="AW153:AW158"/>
    <mergeCell ref="AX153:AX158"/>
    <mergeCell ref="AY153:AY158"/>
    <mergeCell ref="BH153:BH158"/>
    <mergeCell ref="V159:V164"/>
    <mergeCell ref="W159:W164"/>
    <mergeCell ref="X159:X164"/>
    <mergeCell ref="Y159:Y164"/>
    <mergeCell ref="Z159:Z164"/>
    <mergeCell ref="AA159:AA164"/>
    <mergeCell ref="W165:W170"/>
    <mergeCell ref="X165:X170"/>
    <mergeCell ref="Y165:Y170"/>
    <mergeCell ref="Z165:Z170"/>
    <mergeCell ref="AA165:AA170"/>
    <mergeCell ref="BH165:BH170"/>
    <mergeCell ref="Y177:Y182"/>
    <mergeCell ref="Z177:Z182"/>
    <mergeCell ref="AA177:AA182"/>
    <mergeCell ref="AY267:AY272"/>
    <mergeCell ref="A267:A272"/>
    <mergeCell ref="F267:F272"/>
    <mergeCell ref="Q195:Q200"/>
    <mergeCell ref="R195:R200"/>
    <mergeCell ref="S195:S200"/>
    <mergeCell ref="T195:T200"/>
    <mergeCell ref="U195:U200"/>
    <mergeCell ref="V195:V200"/>
    <mergeCell ref="W195:W200"/>
    <mergeCell ref="X195:X200"/>
    <mergeCell ref="Y195:Y200"/>
    <mergeCell ref="Z195:Z200"/>
    <mergeCell ref="AA195:AA200"/>
    <mergeCell ref="AB195:AB200"/>
    <mergeCell ref="AV195:AV200"/>
    <mergeCell ref="AW195:AW200"/>
    <mergeCell ref="AX195:AX200"/>
    <mergeCell ref="AY195:AY200"/>
    <mergeCell ref="A195:A200"/>
    <mergeCell ref="B195:B200"/>
    <mergeCell ref="C195:C200"/>
    <mergeCell ref="D195:D200"/>
    <mergeCell ref="E195:E200"/>
    <mergeCell ref="F195:F200"/>
    <mergeCell ref="G195:G200"/>
    <mergeCell ref="H195:H200"/>
    <mergeCell ref="I195:I200"/>
    <mergeCell ref="J195:J200"/>
    <mergeCell ref="K195:K200"/>
    <mergeCell ref="L195:L200"/>
    <mergeCell ref="M195:M200"/>
  </mergeCells>
  <conditionalFormatting sqref="S9:S10 AQ9:AQ482">
    <cfRule type="cellIs" dxfId="3937" priority="7309" stopIfTrue="1" operator="equal">
      <formula>"Muy Alta"</formula>
    </cfRule>
    <cfRule type="cellIs" dxfId="3936" priority="7312" stopIfTrue="1" operator="equal">
      <formula>"Baja"</formula>
    </cfRule>
    <cfRule type="cellIs" dxfId="3935" priority="7313" stopIfTrue="1" operator="equal">
      <formula>"Muy Baja"</formula>
    </cfRule>
    <cfRule type="cellIs" dxfId="3934" priority="7310" stopIfTrue="1" operator="equal">
      <formula>"Alta"</formula>
    </cfRule>
    <cfRule type="cellIs" dxfId="3933" priority="7311" stopIfTrue="1" operator="equal">
      <formula>"Media"</formula>
    </cfRule>
  </conditionalFormatting>
  <conditionalFormatting sqref="S15:S19">
    <cfRule type="cellIs" dxfId="3932" priority="4738" stopIfTrue="1" operator="equal">
      <formula>"Baja"</formula>
    </cfRule>
    <cfRule type="cellIs" dxfId="3931" priority="4737" stopIfTrue="1" operator="equal">
      <formula>"Media"</formula>
    </cfRule>
    <cfRule type="cellIs" dxfId="3930" priority="4739" stopIfTrue="1" operator="equal">
      <formula>"Muy Baja"</formula>
    </cfRule>
    <cfRule type="cellIs" dxfId="3929" priority="4736" stopIfTrue="1" operator="equal">
      <formula>"Alta"</formula>
    </cfRule>
    <cfRule type="cellIs" dxfId="3928" priority="4735" stopIfTrue="1" operator="equal">
      <formula>"Muy Alta"</formula>
    </cfRule>
  </conditionalFormatting>
  <conditionalFormatting sqref="S21:S25">
    <cfRule type="cellIs" dxfId="3927" priority="4679" stopIfTrue="1" operator="equal">
      <formula>"Media"</formula>
    </cfRule>
    <cfRule type="cellIs" dxfId="3926" priority="4680" stopIfTrue="1" operator="equal">
      <formula>"Baja"</formula>
    </cfRule>
    <cfRule type="cellIs" dxfId="3925" priority="4681" stopIfTrue="1" operator="equal">
      <formula>"Muy Baja"</formula>
    </cfRule>
    <cfRule type="cellIs" dxfId="3924" priority="4677" stopIfTrue="1" operator="equal">
      <formula>"Muy Alta"</formula>
    </cfRule>
    <cfRule type="cellIs" dxfId="3923" priority="4678" stopIfTrue="1" operator="equal">
      <formula>"Alta"</formula>
    </cfRule>
  </conditionalFormatting>
  <conditionalFormatting sqref="S27:S31">
    <cfRule type="cellIs" dxfId="3922" priority="4622" stopIfTrue="1" operator="equal">
      <formula>"Baja"</formula>
    </cfRule>
    <cfRule type="cellIs" dxfId="3921" priority="4619" stopIfTrue="1" operator="equal">
      <formula>"Muy Alta"</formula>
    </cfRule>
    <cfRule type="cellIs" dxfId="3920" priority="4621" stopIfTrue="1" operator="equal">
      <formula>"Media"</formula>
    </cfRule>
    <cfRule type="cellIs" dxfId="3919" priority="4623" stopIfTrue="1" operator="equal">
      <formula>"Muy Baja"</formula>
    </cfRule>
    <cfRule type="cellIs" dxfId="3918" priority="4620" stopIfTrue="1" operator="equal">
      <formula>"Alta"</formula>
    </cfRule>
  </conditionalFormatting>
  <conditionalFormatting sqref="S33:S37">
    <cfRule type="cellIs" dxfId="3917" priority="4564" stopIfTrue="1" operator="equal">
      <formula>"Baja"</formula>
    </cfRule>
    <cfRule type="cellIs" dxfId="3916" priority="4563" stopIfTrue="1" operator="equal">
      <formula>"Media"</formula>
    </cfRule>
    <cfRule type="cellIs" dxfId="3915" priority="4562" stopIfTrue="1" operator="equal">
      <formula>"Alta"</formula>
    </cfRule>
    <cfRule type="cellIs" dxfId="3914" priority="4561" stopIfTrue="1" operator="equal">
      <formula>"Muy Alta"</formula>
    </cfRule>
    <cfRule type="cellIs" dxfId="3913" priority="4565" stopIfTrue="1" operator="equal">
      <formula>"Muy Baja"</formula>
    </cfRule>
  </conditionalFormatting>
  <conditionalFormatting sqref="S39:S43">
    <cfRule type="cellIs" dxfId="3912" priority="4503" stopIfTrue="1" operator="equal">
      <formula>"Muy Alta"</formula>
    </cfRule>
    <cfRule type="cellIs" dxfId="3911" priority="4506" stopIfTrue="1" operator="equal">
      <formula>"Baja"</formula>
    </cfRule>
    <cfRule type="cellIs" dxfId="3910" priority="4507" stopIfTrue="1" operator="equal">
      <formula>"Muy Baja"</formula>
    </cfRule>
    <cfRule type="cellIs" dxfId="3909" priority="4505" stopIfTrue="1" operator="equal">
      <formula>"Media"</formula>
    </cfRule>
    <cfRule type="cellIs" dxfId="3908" priority="4504" stopIfTrue="1" operator="equal">
      <formula>"Alta"</formula>
    </cfRule>
  </conditionalFormatting>
  <conditionalFormatting sqref="S45:S49">
    <cfRule type="cellIs" dxfId="3907" priority="4445" stopIfTrue="1" operator="equal">
      <formula>"Muy Alta"</formula>
    </cfRule>
    <cfRule type="cellIs" dxfId="3906" priority="4446" stopIfTrue="1" operator="equal">
      <formula>"Alta"</formula>
    </cfRule>
    <cfRule type="cellIs" dxfId="3905" priority="4447" stopIfTrue="1" operator="equal">
      <formula>"Media"</formula>
    </cfRule>
    <cfRule type="cellIs" dxfId="3904" priority="4449" stopIfTrue="1" operator="equal">
      <formula>"Muy Baja"</formula>
    </cfRule>
    <cfRule type="cellIs" dxfId="3903" priority="4448" stopIfTrue="1" operator="equal">
      <formula>"Baja"</formula>
    </cfRule>
  </conditionalFormatting>
  <conditionalFormatting sqref="S51:S55">
    <cfRule type="cellIs" dxfId="3902" priority="4388" stopIfTrue="1" operator="equal">
      <formula>"Alta"</formula>
    </cfRule>
    <cfRule type="cellIs" dxfId="3901" priority="4387" stopIfTrue="1" operator="equal">
      <formula>"Muy Alta"</formula>
    </cfRule>
    <cfRule type="cellIs" dxfId="3900" priority="4391" stopIfTrue="1" operator="equal">
      <formula>"Muy Baja"</formula>
    </cfRule>
    <cfRule type="cellIs" dxfId="3899" priority="4390" stopIfTrue="1" operator="equal">
      <formula>"Baja"</formula>
    </cfRule>
    <cfRule type="cellIs" dxfId="3898" priority="4389" stopIfTrue="1" operator="equal">
      <formula>"Media"</formula>
    </cfRule>
  </conditionalFormatting>
  <conditionalFormatting sqref="S57:S61">
    <cfRule type="cellIs" dxfId="3897" priority="4333" stopIfTrue="1" operator="equal">
      <formula>"Muy Baja"</formula>
    </cfRule>
    <cfRule type="cellIs" dxfId="3896" priority="4331" stopIfTrue="1" operator="equal">
      <formula>"Media"</formula>
    </cfRule>
    <cfRule type="cellIs" dxfId="3895" priority="4332" stopIfTrue="1" operator="equal">
      <formula>"Baja"</formula>
    </cfRule>
    <cfRule type="cellIs" dxfId="3894" priority="4330" stopIfTrue="1" operator="equal">
      <formula>"Alta"</formula>
    </cfRule>
    <cfRule type="cellIs" dxfId="3893" priority="4329" stopIfTrue="1" operator="equal">
      <formula>"Muy Alta"</formula>
    </cfRule>
  </conditionalFormatting>
  <conditionalFormatting sqref="S63:S67">
    <cfRule type="cellIs" dxfId="3892" priority="4271" stopIfTrue="1" operator="equal">
      <formula>"Muy Alta"</formula>
    </cfRule>
    <cfRule type="cellIs" dxfId="3891" priority="4272" stopIfTrue="1" operator="equal">
      <formula>"Alta"</formula>
    </cfRule>
    <cfRule type="cellIs" dxfId="3890" priority="4273" stopIfTrue="1" operator="equal">
      <formula>"Media"</formula>
    </cfRule>
    <cfRule type="cellIs" dxfId="3889" priority="4274" stopIfTrue="1" operator="equal">
      <formula>"Baja"</formula>
    </cfRule>
    <cfRule type="cellIs" dxfId="3888" priority="4275" stopIfTrue="1" operator="equal">
      <formula>"Muy Baja"</formula>
    </cfRule>
  </conditionalFormatting>
  <conditionalFormatting sqref="S69:S73">
    <cfRule type="cellIs" dxfId="3887" priority="4214" stopIfTrue="1" operator="equal">
      <formula>"Alta"</formula>
    </cfRule>
    <cfRule type="cellIs" dxfId="3886" priority="4213" stopIfTrue="1" operator="equal">
      <formula>"Muy Alta"</formula>
    </cfRule>
    <cfRule type="cellIs" dxfId="3885" priority="4217" stopIfTrue="1" operator="equal">
      <formula>"Muy Baja"</formula>
    </cfRule>
    <cfRule type="cellIs" dxfId="3884" priority="4215" stopIfTrue="1" operator="equal">
      <formula>"Media"</formula>
    </cfRule>
    <cfRule type="cellIs" dxfId="3883" priority="4216" stopIfTrue="1" operator="equal">
      <formula>"Baja"</formula>
    </cfRule>
  </conditionalFormatting>
  <conditionalFormatting sqref="S75:S79">
    <cfRule type="cellIs" dxfId="3882" priority="4157" stopIfTrue="1" operator="equal">
      <formula>"Media"</formula>
    </cfRule>
    <cfRule type="cellIs" dxfId="3881" priority="4158" stopIfTrue="1" operator="equal">
      <formula>"Baja"</formula>
    </cfRule>
    <cfRule type="cellIs" dxfId="3880" priority="4159" stopIfTrue="1" operator="equal">
      <formula>"Muy Baja"</formula>
    </cfRule>
    <cfRule type="cellIs" dxfId="3879" priority="4155" stopIfTrue="1" operator="equal">
      <formula>"Muy Alta"</formula>
    </cfRule>
    <cfRule type="cellIs" dxfId="3878" priority="4156" stopIfTrue="1" operator="equal">
      <formula>"Alta"</formula>
    </cfRule>
  </conditionalFormatting>
  <conditionalFormatting sqref="S81:S85">
    <cfRule type="cellIs" dxfId="3877" priority="4101" stopIfTrue="1" operator="equal">
      <formula>"Muy Baja"</formula>
    </cfRule>
    <cfRule type="cellIs" dxfId="3876" priority="4100" stopIfTrue="1" operator="equal">
      <formula>"Baja"</formula>
    </cfRule>
    <cfRule type="cellIs" dxfId="3875" priority="4099" stopIfTrue="1" operator="equal">
      <formula>"Media"</formula>
    </cfRule>
    <cfRule type="cellIs" dxfId="3874" priority="4098" stopIfTrue="1" operator="equal">
      <formula>"Alta"</formula>
    </cfRule>
    <cfRule type="cellIs" dxfId="3873" priority="4097" stopIfTrue="1" operator="equal">
      <formula>"Muy Alta"</formula>
    </cfRule>
  </conditionalFormatting>
  <conditionalFormatting sqref="S87:S91">
    <cfRule type="cellIs" dxfId="3872" priority="4039" stopIfTrue="1" operator="equal">
      <formula>"Muy Alta"</formula>
    </cfRule>
    <cfRule type="cellIs" dxfId="3871" priority="4040" stopIfTrue="1" operator="equal">
      <formula>"Alta"</formula>
    </cfRule>
    <cfRule type="cellIs" dxfId="3870" priority="4041" stopIfTrue="1" operator="equal">
      <formula>"Media"</formula>
    </cfRule>
    <cfRule type="cellIs" dxfId="3869" priority="4042" stopIfTrue="1" operator="equal">
      <formula>"Baja"</formula>
    </cfRule>
    <cfRule type="cellIs" dxfId="3868" priority="4043" stopIfTrue="1" operator="equal">
      <formula>"Muy Baja"</formula>
    </cfRule>
  </conditionalFormatting>
  <conditionalFormatting sqref="S93:S97">
    <cfRule type="cellIs" dxfId="3867" priority="3984" stopIfTrue="1" operator="equal">
      <formula>"Baja"</formula>
    </cfRule>
    <cfRule type="cellIs" dxfId="3866" priority="3985" stopIfTrue="1" operator="equal">
      <formula>"Muy Baja"</formula>
    </cfRule>
    <cfRule type="cellIs" dxfId="3865" priority="3982" stopIfTrue="1" operator="equal">
      <formula>"Alta"</formula>
    </cfRule>
    <cfRule type="cellIs" dxfId="3864" priority="3981" stopIfTrue="1" operator="equal">
      <formula>"Muy Alta"</formula>
    </cfRule>
    <cfRule type="cellIs" dxfId="3863" priority="3983" stopIfTrue="1" operator="equal">
      <formula>"Media"</formula>
    </cfRule>
  </conditionalFormatting>
  <conditionalFormatting sqref="S99:S103">
    <cfRule type="cellIs" dxfId="3862" priority="3924" stopIfTrue="1" operator="equal">
      <formula>"Alta"</formula>
    </cfRule>
    <cfRule type="cellIs" dxfId="3861" priority="3925" stopIfTrue="1" operator="equal">
      <formula>"Media"</formula>
    </cfRule>
    <cfRule type="cellIs" dxfId="3860" priority="3923" stopIfTrue="1" operator="equal">
      <formula>"Muy Alta"</formula>
    </cfRule>
    <cfRule type="cellIs" dxfId="3859" priority="3927" stopIfTrue="1" operator="equal">
      <formula>"Muy Baja"</formula>
    </cfRule>
    <cfRule type="cellIs" dxfId="3858" priority="3926" stopIfTrue="1" operator="equal">
      <formula>"Baja"</formula>
    </cfRule>
  </conditionalFormatting>
  <conditionalFormatting sqref="S105:S109">
    <cfRule type="cellIs" dxfId="3857" priority="3840" stopIfTrue="1" operator="equal">
      <formula>"Media"</formula>
    </cfRule>
    <cfRule type="cellIs" dxfId="3856" priority="3839" stopIfTrue="1" operator="equal">
      <formula>"Alta"</formula>
    </cfRule>
    <cfRule type="cellIs" dxfId="3855" priority="3838" stopIfTrue="1" operator="equal">
      <formula>"Muy Alta"</formula>
    </cfRule>
    <cfRule type="cellIs" dxfId="3854" priority="3842" stopIfTrue="1" operator="equal">
      <formula>"Muy Baja"</formula>
    </cfRule>
    <cfRule type="cellIs" dxfId="3853" priority="3841" stopIfTrue="1" operator="equal">
      <formula>"Baja"</formula>
    </cfRule>
  </conditionalFormatting>
  <conditionalFormatting sqref="S111:S115">
    <cfRule type="cellIs" dxfId="3852" priority="120" stopIfTrue="1" operator="equal">
      <formula>"Muy Baja"</formula>
    </cfRule>
    <cfRule type="cellIs" dxfId="3851" priority="119" stopIfTrue="1" operator="equal">
      <formula>"Baja"</formula>
    </cfRule>
    <cfRule type="cellIs" dxfId="3850" priority="118" stopIfTrue="1" operator="equal">
      <formula>"Media"</formula>
    </cfRule>
    <cfRule type="cellIs" dxfId="3849" priority="117" stopIfTrue="1" operator="equal">
      <formula>"Alta"</formula>
    </cfRule>
    <cfRule type="cellIs" dxfId="3848" priority="116" stopIfTrue="1" operator="equal">
      <formula>"Muy Alta"</formula>
    </cfRule>
  </conditionalFormatting>
  <conditionalFormatting sqref="S117:S121">
    <cfRule type="cellIs" dxfId="3847" priority="3785" stopIfTrue="1" operator="equal">
      <formula>"Alta"</formula>
    </cfRule>
    <cfRule type="cellIs" dxfId="3846" priority="3786" stopIfTrue="1" operator="equal">
      <formula>"Media"</formula>
    </cfRule>
    <cfRule type="cellIs" dxfId="3845" priority="3787" stopIfTrue="1" operator="equal">
      <formula>"Baja"</formula>
    </cfRule>
    <cfRule type="cellIs" dxfId="3844" priority="3788" stopIfTrue="1" operator="equal">
      <formula>"Muy Baja"</formula>
    </cfRule>
    <cfRule type="cellIs" dxfId="3843" priority="3784" stopIfTrue="1" operator="equal">
      <formula>"Muy Alta"</formula>
    </cfRule>
  </conditionalFormatting>
  <conditionalFormatting sqref="S123:S127">
    <cfRule type="cellIs" dxfId="3842" priority="3734" stopIfTrue="1" operator="equal">
      <formula>"Muy Baja"</formula>
    </cfRule>
    <cfRule type="cellIs" dxfId="3841" priority="3733" stopIfTrue="1" operator="equal">
      <formula>"Baja"</formula>
    </cfRule>
    <cfRule type="cellIs" dxfId="3840" priority="3732" stopIfTrue="1" operator="equal">
      <formula>"Media"</formula>
    </cfRule>
    <cfRule type="cellIs" dxfId="3839" priority="3731" stopIfTrue="1" operator="equal">
      <formula>"Alta"</formula>
    </cfRule>
    <cfRule type="cellIs" dxfId="3838" priority="3730" stopIfTrue="1" operator="equal">
      <formula>"Muy Alta"</formula>
    </cfRule>
  </conditionalFormatting>
  <conditionalFormatting sqref="S129:S133">
    <cfRule type="cellIs" dxfId="3837" priority="3680" stopIfTrue="1" operator="equal">
      <formula>"Muy Baja"</formula>
    </cfRule>
    <cfRule type="cellIs" dxfId="3836" priority="3678" stopIfTrue="1" operator="equal">
      <formula>"Media"</formula>
    </cfRule>
    <cfRule type="cellIs" dxfId="3835" priority="3677" stopIfTrue="1" operator="equal">
      <formula>"Alta"</formula>
    </cfRule>
    <cfRule type="cellIs" dxfId="3834" priority="3676" stopIfTrue="1" operator="equal">
      <formula>"Muy Alta"</formula>
    </cfRule>
    <cfRule type="cellIs" dxfId="3833" priority="3679" stopIfTrue="1" operator="equal">
      <formula>"Baja"</formula>
    </cfRule>
  </conditionalFormatting>
  <conditionalFormatting sqref="S135:S139">
    <cfRule type="cellIs" dxfId="3832" priority="3570" stopIfTrue="1" operator="equal">
      <formula>"Media"</formula>
    </cfRule>
    <cfRule type="cellIs" dxfId="3831" priority="3569" stopIfTrue="1" operator="equal">
      <formula>"Alta"</formula>
    </cfRule>
    <cfRule type="cellIs" dxfId="3830" priority="3568" stopIfTrue="1" operator="equal">
      <formula>"Muy Alta"</formula>
    </cfRule>
    <cfRule type="cellIs" dxfId="3829" priority="3571" stopIfTrue="1" operator="equal">
      <formula>"Baja"</formula>
    </cfRule>
    <cfRule type="cellIs" dxfId="3828" priority="3572" stopIfTrue="1" operator="equal">
      <formula>"Muy Baja"</formula>
    </cfRule>
  </conditionalFormatting>
  <conditionalFormatting sqref="S141:S145">
    <cfRule type="cellIs" dxfId="3827" priority="3514" stopIfTrue="1" operator="equal">
      <formula>"Muy Alta"</formula>
    </cfRule>
    <cfRule type="cellIs" dxfId="3826" priority="3515" stopIfTrue="1" operator="equal">
      <formula>"Alta"</formula>
    </cfRule>
    <cfRule type="cellIs" dxfId="3825" priority="3518" stopIfTrue="1" operator="equal">
      <formula>"Muy Baja"</formula>
    </cfRule>
    <cfRule type="cellIs" dxfId="3824" priority="3517" stopIfTrue="1" operator="equal">
      <formula>"Baja"</formula>
    </cfRule>
    <cfRule type="cellIs" dxfId="3823" priority="3516" stopIfTrue="1" operator="equal">
      <formula>"Media"</formula>
    </cfRule>
  </conditionalFormatting>
  <conditionalFormatting sqref="S147:S151">
    <cfRule type="cellIs" dxfId="3822" priority="3461" stopIfTrue="1" operator="equal">
      <formula>"Alta"</formula>
    </cfRule>
    <cfRule type="cellIs" dxfId="3821" priority="3460" stopIfTrue="1" operator="equal">
      <formula>"Muy Alta"</formula>
    </cfRule>
    <cfRule type="cellIs" dxfId="3820" priority="3464" stopIfTrue="1" operator="equal">
      <formula>"Muy Baja"</formula>
    </cfRule>
    <cfRule type="cellIs" dxfId="3819" priority="3462" stopIfTrue="1" operator="equal">
      <formula>"Media"</formula>
    </cfRule>
    <cfRule type="cellIs" dxfId="3818" priority="3463" stopIfTrue="1" operator="equal">
      <formula>"Baja"</formula>
    </cfRule>
  </conditionalFormatting>
  <conditionalFormatting sqref="S153:S157">
    <cfRule type="cellIs" dxfId="3817" priority="67" stopIfTrue="1" operator="equal">
      <formula>"Alta"</formula>
    </cfRule>
    <cfRule type="cellIs" dxfId="3816" priority="69" stopIfTrue="1" operator="equal">
      <formula>"Baja"</formula>
    </cfRule>
    <cfRule type="cellIs" dxfId="3815" priority="70" stopIfTrue="1" operator="equal">
      <formula>"Muy Baja"</formula>
    </cfRule>
    <cfRule type="cellIs" dxfId="3814" priority="68" stopIfTrue="1" operator="equal">
      <formula>"Media"</formula>
    </cfRule>
    <cfRule type="cellIs" dxfId="3813" priority="66" stopIfTrue="1" operator="equal">
      <formula>"Muy Alta"</formula>
    </cfRule>
  </conditionalFormatting>
  <conditionalFormatting sqref="S159:S163">
    <cfRule type="cellIs" dxfId="3812" priority="3408" stopIfTrue="1" operator="equal">
      <formula>"Media"</formula>
    </cfRule>
    <cfRule type="cellIs" dxfId="3811" priority="3409" stopIfTrue="1" operator="equal">
      <formula>"Baja"</formula>
    </cfRule>
    <cfRule type="cellIs" dxfId="3810" priority="3410" stopIfTrue="1" operator="equal">
      <formula>"Muy Baja"</formula>
    </cfRule>
    <cfRule type="cellIs" dxfId="3809" priority="3406" stopIfTrue="1" operator="equal">
      <formula>"Muy Alta"</formula>
    </cfRule>
    <cfRule type="cellIs" dxfId="3808" priority="3407" stopIfTrue="1" operator="equal">
      <formula>"Alta"</formula>
    </cfRule>
  </conditionalFormatting>
  <conditionalFormatting sqref="S165:S169">
    <cfRule type="cellIs" dxfId="3807" priority="3352" stopIfTrue="1" operator="equal">
      <formula>"Muy Alta"</formula>
    </cfRule>
    <cfRule type="cellIs" dxfId="3806" priority="3354" stopIfTrue="1" operator="equal">
      <formula>"Media"</formula>
    </cfRule>
    <cfRule type="cellIs" dxfId="3805" priority="3355" stopIfTrue="1" operator="equal">
      <formula>"Baja"</formula>
    </cfRule>
    <cfRule type="cellIs" dxfId="3804" priority="3356" stopIfTrue="1" operator="equal">
      <formula>"Muy Baja"</formula>
    </cfRule>
    <cfRule type="cellIs" dxfId="3803" priority="3353" stopIfTrue="1" operator="equal">
      <formula>"Alta"</formula>
    </cfRule>
  </conditionalFormatting>
  <conditionalFormatting sqref="S171:S175">
    <cfRule type="cellIs" dxfId="3802" priority="3302" stopIfTrue="1" operator="equal">
      <formula>"Muy Baja"</formula>
    </cfRule>
    <cfRule type="cellIs" dxfId="3801" priority="3299" stopIfTrue="1" operator="equal">
      <formula>"Alta"</formula>
    </cfRule>
    <cfRule type="cellIs" dxfId="3800" priority="3301" stopIfTrue="1" operator="equal">
      <formula>"Baja"</formula>
    </cfRule>
    <cfRule type="cellIs" dxfId="3799" priority="3298" stopIfTrue="1" operator="equal">
      <formula>"Muy Alta"</formula>
    </cfRule>
    <cfRule type="cellIs" dxfId="3798" priority="3300" stopIfTrue="1" operator="equal">
      <formula>"Media"</formula>
    </cfRule>
  </conditionalFormatting>
  <conditionalFormatting sqref="S177:S181">
    <cfRule type="cellIs" dxfId="3797" priority="3247" stopIfTrue="1" operator="equal">
      <formula>"Baja"</formula>
    </cfRule>
    <cfRule type="cellIs" dxfId="3796" priority="3244" stopIfTrue="1" operator="equal">
      <formula>"Muy Alta"</formula>
    </cfRule>
    <cfRule type="cellIs" dxfId="3795" priority="3245" stopIfTrue="1" operator="equal">
      <formula>"Alta"</formula>
    </cfRule>
    <cfRule type="cellIs" dxfId="3794" priority="3246" stopIfTrue="1" operator="equal">
      <formula>"Media"</formula>
    </cfRule>
    <cfRule type="cellIs" dxfId="3793" priority="3248" stopIfTrue="1" operator="equal">
      <formula>"Muy Baja"</formula>
    </cfRule>
  </conditionalFormatting>
  <conditionalFormatting sqref="S183:S187">
    <cfRule type="cellIs" dxfId="3792" priority="3191" stopIfTrue="1" operator="equal">
      <formula>"Alta"</formula>
    </cfRule>
    <cfRule type="cellIs" dxfId="3791" priority="3190" stopIfTrue="1" operator="equal">
      <formula>"Muy Alta"</formula>
    </cfRule>
    <cfRule type="cellIs" dxfId="3790" priority="3194" stopIfTrue="1" operator="equal">
      <formula>"Muy Baja"</formula>
    </cfRule>
    <cfRule type="cellIs" dxfId="3789" priority="3193" stopIfTrue="1" operator="equal">
      <formula>"Baja"</formula>
    </cfRule>
    <cfRule type="cellIs" dxfId="3788" priority="3192" stopIfTrue="1" operator="equal">
      <formula>"Media"</formula>
    </cfRule>
  </conditionalFormatting>
  <conditionalFormatting sqref="S189:S193">
    <cfRule type="cellIs" dxfId="3787" priority="3137" stopIfTrue="1" operator="equal">
      <formula>"Alta"</formula>
    </cfRule>
    <cfRule type="cellIs" dxfId="3786" priority="3139" stopIfTrue="1" operator="equal">
      <formula>"Baja"</formula>
    </cfRule>
    <cfRule type="cellIs" dxfId="3785" priority="3140" stopIfTrue="1" operator="equal">
      <formula>"Muy Baja"</formula>
    </cfRule>
    <cfRule type="cellIs" dxfId="3784" priority="3138" stopIfTrue="1" operator="equal">
      <formula>"Media"</formula>
    </cfRule>
    <cfRule type="cellIs" dxfId="3783" priority="3136" stopIfTrue="1" operator="equal">
      <formula>"Muy Alta"</formula>
    </cfRule>
  </conditionalFormatting>
  <conditionalFormatting sqref="S195:S199">
    <cfRule type="cellIs" dxfId="3782" priority="16" stopIfTrue="1" operator="equal">
      <formula>"Muy Alta"</formula>
    </cfRule>
    <cfRule type="cellIs" dxfId="3781" priority="17" stopIfTrue="1" operator="equal">
      <formula>"Alta"</formula>
    </cfRule>
    <cfRule type="cellIs" dxfId="3780" priority="18" stopIfTrue="1" operator="equal">
      <formula>"Media"</formula>
    </cfRule>
    <cfRule type="cellIs" dxfId="3779" priority="20" stopIfTrue="1" operator="equal">
      <formula>"Muy Baja"</formula>
    </cfRule>
    <cfRule type="cellIs" dxfId="3778" priority="19" stopIfTrue="1" operator="equal">
      <formula>"Baja"</formula>
    </cfRule>
  </conditionalFormatting>
  <conditionalFormatting sqref="S201:S205">
    <cfRule type="cellIs" dxfId="3777" priority="3083" stopIfTrue="1" operator="equal">
      <formula>"Alta"</formula>
    </cfRule>
    <cfRule type="cellIs" dxfId="3776" priority="3082" stopIfTrue="1" operator="equal">
      <formula>"Muy Alta"</formula>
    </cfRule>
    <cfRule type="cellIs" dxfId="3775" priority="3086" stopIfTrue="1" operator="equal">
      <formula>"Muy Baja"</formula>
    </cfRule>
    <cfRule type="cellIs" dxfId="3774" priority="3085" stopIfTrue="1" operator="equal">
      <formula>"Baja"</formula>
    </cfRule>
    <cfRule type="cellIs" dxfId="3773" priority="3084" stopIfTrue="1" operator="equal">
      <formula>"Media"</formula>
    </cfRule>
  </conditionalFormatting>
  <conditionalFormatting sqref="S207:S211">
    <cfRule type="cellIs" dxfId="3772" priority="3028" stopIfTrue="1" operator="equal">
      <formula>"Muy Alta"</formula>
    </cfRule>
    <cfRule type="cellIs" dxfId="3771" priority="3032" stopIfTrue="1" operator="equal">
      <formula>"Muy Baja"</formula>
    </cfRule>
    <cfRule type="cellIs" dxfId="3770" priority="3030" stopIfTrue="1" operator="equal">
      <formula>"Media"</formula>
    </cfRule>
    <cfRule type="cellIs" dxfId="3769" priority="3031" stopIfTrue="1" operator="equal">
      <formula>"Baja"</formula>
    </cfRule>
    <cfRule type="cellIs" dxfId="3768" priority="3029" stopIfTrue="1" operator="equal">
      <formula>"Alta"</formula>
    </cfRule>
  </conditionalFormatting>
  <conditionalFormatting sqref="S213:S217">
    <cfRule type="cellIs" dxfId="3767" priority="2976" stopIfTrue="1" operator="equal">
      <formula>"Media"</formula>
    </cfRule>
    <cfRule type="cellIs" dxfId="3766" priority="2978" stopIfTrue="1" operator="equal">
      <formula>"Muy Baja"</formula>
    </cfRule>
    <cfRule type="cellIs" dxfId="3765" priority="2977" stopIfTrue="1" operator="equal">
      <formula>"Baja"</formula>
    </cfRule>
    <cfRule type="cellIs" dxfId="3764" priority="2975" stopIfTrue="1" operator="equal">
      <formula>"Alta"</formula>
    </cfRule>
    <cfRule type="cellIs" dxfId="3763" priority="2974" stopIfTrue="1" operator="equal">
      <formula>"Muy Alta"</formula>
    </cfRule>
  </conditionalFormatting>
  <conditionalFormatting sqref="S219:S223">
    <cfRule type="cellIs" dxfId="3762" priority="2922" stopIfTrue="1" operator="equal">
      <formula>"Media"</formula>
    </cfRule>
    <cfRule type="cellIs" dxfId="3761" priority="2920" stopIfTrue="1" operator="equal">
      <formula>"Muy Alta"</formula>
    </cfRule>
    <cfRule type="cellIs" dxfId="3760" priority="2924" stopIfTrue="1" operator="equal">
      <formula>"Muy Baja"</formula>
    </cfRule>
    <cfRule type="cellIs" dxfId="3759" priority="2923" stopIfTrue="1" operator="equal">
      <formula>"Baja"</formula>
    </cfRule>
    <cfRule type="cellIs" dxfId="3758" priority="2921" stopIfTrue="1" operator="equal">
      <formula>"Alta"</formula>
    </cfRule>
  </conditionalFormatting>
  <conditionalFormatting sqref="S225:S229">
    <cfRule type="cellIs" dxfId="3757" priority="2870" stopIfTrue="1" operator="equal">
      <formula>"Muy Baja"</formula>
    </cfRule>
    <cfRule type="cellIs" dxfId="3756" priority="2867" stopIfTrue="1" operator="equal">
      <formula>"Alta"</formula>
    </cfRule>
    <cfRule type="cellIs" dxfId="3755" priority="2866" stopIfTrue="1" operator="equal">
      <formula>"Muy Alta"</formula>
    </cfRule>
    <cfRule type="cellIs" dxfId="3754" priority="2868" stopIfTrue="1" operator="equal">
      <formula>"Media"</formula>
    </cfRule>
    <cfRule type="cellIs" dxfId="3753" priority="2869" stopIfTrue="1" operator="equal">
      <formula>"Baja"</formula>
    </cfRule>
  </conditionalFormatting>
  <conditionalFormatting sqref="S231:S235">
    <cfRule type="cellIs" dxfId="3752" priority="2815" stopIfTrue="1" operator="equal">
      <formula>"Baja"</formula>
    </cfRule>
    <cfRule type="cellIs" dxfId="3751" priority="2816" stopIfTrue="1" operator="equal">
      <formula>"Muy Baja"</formula>
    </cfRule>
    <cfRule type="cellIs" dxfId="3750" priority="2814" stopIfTrue="1" operator="equal">
      <formula>"Media"</formula>
    </cfRule>
    <cfRule type="cellIs" dxfId="3749" priority="2813" stopIfTrue="1" operator="equal">
      <formula>"Alta"</formula>
    </cfRule>
    <cfRule type="cellIs" dxfId="3748" priority="2812" stopIfTrue="1" operator="equal">
      <formula>"Muy Alta"</formula>
    </cfRule>
  </conditionalFormatting>
  <conditionalFormatting sqref="S237:S241">
    <cfRule type="cellIs" dxfId="3747" priority="2762" stopIfTrue="1" operator="equal">
      <formula>"Muy Baja"</formula>
    </cfRule>
    <cfRule type="cellIs" dxfId="3746" priority="2761" stopIfTrue="1" operator="equal">
      <formula>"Baja"</formula>
    </cfRule>
    <cfRule type="cellIs" dxfId="3745" priority="2759" stopIfTrue="1" operator="equal">
      <formula>"Alta"</formula>
    </cfRule>
    <cfRule type="cellIs" dxfId="3744" priority="2758" stopIfTrue="1" operator="equal">
      <formula>"Muy Alta"</formula>
    </cfRule>
    <cfRule type="cellIs" dxfId="3743" priority="2760" stopIfTrue="1" operator="equal">
      <formula>"Media"</formula>
    </cfRule>
  </conditionalFormatting>
  <conditionalFormatting sqref="S243:S247">
    <cfRule type="cellIs" dxfId="3742" priority="2708" stopIfTrue="1" operator="equal">
      <formula>"Muy Baja"</formula>
    </cfRule>
    <cfRule type="cellIs" dxfId="3741" priority="2707" stopIfTrue="1" operator="equal">
      <formula>"Baja"</formula>
    </cfRule>
    <cfRule type="cellIs" dxfId="3740" priority="2706" stopIfTrue="1" operator="equal">
      <formula>"Media"</formula>
    </cfRule>
    <cfRule type="cellIs" dxfId="3739" priority="2705" stopIfTrue="1" operator="equal">
      <formula>"Alta"</formula>
    </cfRule>
    <cfRule type="cellIs" dxfId="3738" priority="2704" stopIfTrue="1" operator="equal">
      <formula>"Muy Alta"</formula>
    </cfRule>
  </conditionalFormatting>
  <conditionalFormatting sqref="S249:S253">
    <cfRule type="cellIs" dxfId="3737" priority="2653" stopIfTrue="1" operator="equal">
      <formula>"Baja"</formula>
    </cfRule>
    <cfRule type="cellIs" dxfId="3736" priority="2652" stopIfTrue="1" operator="equal">
      <formula>"Media"</formula>
    </cfRule>
    <cfRule type="cellIs" dxfId="3735" priority="2650" stopIfTrue="1" operator="equal">
      <formula>"Muy Alta"</formula>
    </cfRule>
    <cfRule type="cellIs" dxfId="3734" priority="2651" stopIfTrue="1" operator="equal">
      <formula>"Alta"</formula>
    </cfRule>
    <cfRule type="cellIs" dxfId="3733" priority="2654" stopIfTrue="1" operator="equal">
      <formula>"Muy Baja"</formula>
    </cfRule>
  </conditionalFormatting>
  <conditionalFormatting sqref="S255:S259">
    <cfRule type="cellIs" dxfId="3732" priority="2597" stopIfTrue="1" operator="equal">
      <formula>"Alta"</formula>
    </cfRule>
    <cfRule type="cellIs" dxfId="3731" priority="2600" stopIfTrue="1" operator="equal">
      <formula>"Muy Baja"</formula>
    </cfRule>
    <cfRule type="cellIs" dxfId="3730" priority="2598" stopIfTrue="1" operator="equal">
      <formula>"Media"</formula>
    </cfRule>
    <cfRule type="cellIs" dxfId="3729" priority="2596" stopIfTrue="1" operator="equal">
      <formula>"Muy Alta"</formula>
    </cfRule>
    <cfRule type="cellIs" dxfId="3728" priority="2599" stopIfTrue="1" operator="equal">
      <formula>"Baja"</formula>
    </cfRule>
  </conditionalFormatting>
  <conditionalFormatting sqref="S261:S265">
    <cfRule type="cellIs" dxfId="3727" priority="2545" stopIfTrue="1" operator="equal">
      <formula>"Baja"</formula>
    </cfRule>
    <cfRule type="cellIs" dxfId="3726" priority="2546" stopIfTrue="1" operator="equal">
      <formula>"Muy Baja"</formula>
    </cfRule>
    <cfRule type="cellIs" dxfId="3725" priority="2542" stopIfTrue="1" operator="equal">
      <formula>"Muy Alta"</formula>
    </cfRule>
    <cfRule type="cellIs" dxfId="3724" priority="2544" stopIfTrue="1" operator="equal">
      <formula>"Media"</formula>
    </cfRule>
    <cfRule type="cellIs" dxfId="3723" priority="2543" stopIfTrue="1" operator="equal">
      <formula>"Alta"</formula>
    </cfRule>
  </conditionalFormatting>
  <conditionalFormatting sqref="S267:S271">
    <cfRule type="cellIs" dxfId="3722" priority="2489" stopIfTrue="1" operator="equal">
      <formula>"Alta"</formula>
    </cfRule>
    <cfRule type="cellIs" dxfId="3721" priority="2490" stopIfTrue="1" operator="equal">
      <formula>"Media"</formula>
    </cfRule>
    <cfRule type="cellIs" dxfId="3720" priority="2491" stopIfTrue="1" operator="equal">
      <formula>"Baja"</formula>
    </cfRule>
    <cfRule type="cellIs" dxfId="3719" priority="2492" stopIfTrue="1" operator="equal">
      <formula>"Muy Baja"</formula>
    </cfRule>
    <cfRule type="cellIs" dxfId="3718" priority="2488" stopIfTrue="1" operator="equal">
      <formula>"Muy Alta"</formula>
    </cfRule>
  </conditionalFormatting>
  <conditionalFormatting sqref="S273:S277">
    <cfRule type="cellIs" dxfId="3717" priority="2435" stopIfTrue="1" operator="equal">
      <formula>"Alta"</formula>
    </cfRule>
    <cfRule type="cellIs" dxfId="3716" priority="2436" stopIfTrue="1" operator="equal">
      <formula>"Media"</formula>
    </cfRule>
    <cfRule type="cellIs" dxfId="3715" priority="2437" stopIfTrue="1" operator="equal">
      <formula>"Baja"</formula>
    </cfRule>
    <cfRule type="cellIs" dxfId="3714" priority="2434" stopIfTrue="1" operator="equal">
      <formula>"Muy Alta"</formula>
    </cfRule>
    <cfRule type="cellIs" dxfId="3713" priority="2438" stopIfTrue="1" operator="equal">
      <formula>"Muy Baja"</formula>
    </cfRule>
  </conditionalFormatting>
  <conditionalFormatting sqref="S279:S283">
    <cfRule type="cellIs" dxfId="3712" priority="2380" stopIfTrue="1" operator="equal">
      <formula>"Muy Alta"</formula>
    </cfRule>
    <cfRule type="cellIs" dxfId="3711" priority="2383" stopIfTrue="1" operator="equal">
      <formula>"Baja"</formula>
    </cfRule>
    <cfRule type="cellIs" dxfId="3710" priority="2381" stopIfTrue="1" operator="equal">
      <formula>"Alta"</formula>
    </cfRule>
    <cfRule type="cellIs" dxfId="3709" priority="2382" stopIfTrue="1" operator="equal">
      <formula>"Media"</formula>
    </cfRule>
    <cfRule type="cellIs" dxfId="3708" priority="2384" stopIfTrue="1" operator="equal">
      <formula>"Muy Baja"</formula>
    </cfRule>
  </conditionalFormatting>
  <conditionalFormatting sqref="S285:S289">
    <cfRule type="cellIs" dxfId="3707" priority="2328" stopIfTrue="1" operator="equal">
      <formula>"Media"</formula>
    </cfRule>
    <cfRule type="cellIs" dxfId="3706" priority="2327" stopIfTrue="1" operator="equal">
      <formula>"Alta"</formula>
    </cfRule>
    <cfRule type="cellIs" dxfId="3705" priority="2326" stopIfTrue="1" operator="equal">
      <formula>"Muy Alta"</formula>
    </cfRule>
    <cfRule type="cellIs" dxfId="3704" priority="2329" stopIfTrue="1" operator="equal">
      <formula>"Baja"</formula>
    </cfRule>
    <cfRule type="cellIs" dxfId="3703" priority="2330" stopIfTrue="1" operator="equal">
      <formula>"Muy Baja"</formula>
    </cfRule>
  </conditionalFormatting>
  <conditionalFormatting sqref="S291:S295">
    <cfRule type="cellIs" dxfId="3702" priority="2275" stopIfTrue="1" operator="equal">
      <formula>"Baja"</formula>
    </cfRule>
    <cfRule type="cellIs" dxfId="3701" priority="2272" stopIfTrue="1" operator="equal">
      <formula>"Muy Alta"</formula>
    </cfRule>
    <cfRule type="cellIs" dxfId="3700" priority="2273" stopIfTrue="1" operator="equal">
      <formula>"Alta"</formula>
    </cfRule>
    <cfRule type="cellIs" dxfId="3699" priority="2274" stopIfTrue="1" operator="equal">
      <formula>"Media"</formula>
    </cfRule>
    <cfRule type="cellIs" dxfId="3698" priority="2276" stopIfTrue="1" operator="equal">
      <formula>"Muy Baja"</formula>
    </cfRule>
  </conditionalFormatting>
  <conditionalFormatting sqref="S297:S301">
    <cfRule type="cellIs" dxfId="3697" priority="2219" stopIfTrue="1" operator="equal">
      <formula>"Alta"</formula>
    </cfRule>
    <cfRule type="cellIs" dxfId="3696" priority="2221" stopIfTrue="1" operator="equal">
      <formula>"Baja"</formula>
    </cfRule>
    <cfRule type="cellIs" dxfId="3695" priority="2218" stopIfTrue="1" operator="equal">
      <formula>"Muy Alta"</formula>
    </cfRule>
    <cfRule type="cellIs" dxfId="3694" priority="2220" stopIfTrue="1" operator="equal">
      <formula>"Media"</formula>
    </cfRule>
    <cfRule type="cellIs" dxfId="3693" priority="2222" stopIfTrue="1" operator="equal">
      <formula>"Muy Baja"</formula>
    </cfRule>
  </conditionalFormatting>
  <conditionalFormatting sqref="S303:S307">
    <cfRule type="cellIs" dxfId="3692" priority="2164" stopIfTrue="1" operator="equal">
      <formula>"Muy Alta"</formula>
    </cfRule>
    <cfRule type="cellIs" dxfId="3691" priority="2167" stopIfTrue="1" operator="equal">
      <formula>"Baja"</formula>
    </cfRule>
    <cfRule type="cellIs" dxfId="3690" priority="2166" stopIfTrue="1" operator="equal">
      <formula>"Media"</formula>
    </cfRule>
    <cfRule type="cellIs" dxfId="3689" priority="2165" stopIfTrue="1" operator="equal">
      <formula>"Alta"</formula>
    </cfRule>
    <cfRule type="cellIs" dxfId="3688" priority="2168" stopIfTrue="1" operator="equal">
      <formula>"Muy Baja"</formula>
    </cfRule>
  </conditionalFormatting>
  <conditionalFormatting sqref="S309:S313">
    <cfRule type="cellIs" dxfId="3687" priority="2111" stopIfTrue="1" operator="equal">
      <formula>"Alta"</formula>
    </cfRule>
    <cfRule type="cellIs" dxfId="3686" priority="2114" stopIfTrue="1" operator="equal">
      <formula>"Muy Baja"</formula>
    </cfRule>
    <cfRule type="cellIs" dxfId="3685" priority="2113" stopIfTrue="1" operator="equal">
      <formula>"Baja"</formula>
    </cfRule>
    <cfRule type="cellIs" dxfId="3684" priority="2112" stopIfTrue="1" operator="equal">
      <formula>"Media"</formula>
    </cfRule>
    <cfRule type="cellIs" dxfId="3683" priority="2110" stopIfTrue="1" operator="equal">
      <formula>"Muy Alta"</formula>
    </cfRule>
  </conditionalFormatting>
  <conditionalFormatting sqref="S315:S319">
    <cfRule type="cellIs" dxfId="3682" priority="2058" stopIfTrue="1" operator="equal">
      <formula>"Media"</formula>
    </cfRule>
    <cfRule type="cellIs" dxfId="3681" priority="2060" stopIfTrue="1" operator="equal">
      <formula>"Muy Baja"</formula>
    </cfRule>
    <cfRule type="cellIs" dxfId="3680" priority="2059" stopIfTrue="1" operator="equal">
      <formula>"Baja"</formula>
    </cfRule>
    <cfRule type="cellIs" dxfId="3679" priority="2056" stopIfTrue="1" operator="equal">
      <formula>"Muy Alta"</formula>
    </cfRule>
    <cfRule type="cellIs" dxfId="3678" priority="2057" stopIfTrue="1" operator="equal">
      <formula>"Alta"</formula>
    </cfRule>
  </conditionalFormatting>
  <conditionalFormatting sqref="S321:S325">
    <cfRule type="cellIs" dxfId="3677" priority="2005" stopIfTrue="1" operator="equal">
      <formula>"Baja"</formula>
    </cfRule>
    <cfRule type="cellIs" dxfId="3676" priority="2003" stopIfTrue="1" operator="equal">
      <formula>"Alta"</formula>
    </cfRule>
    <cfRule type="cellIs" dxfId="3675" priority="2004" stopIfTrue="1" operator="equal">
      <formula>"Media"</formula>
    </cfRule>
    <cfRule type="cellIs" dxfId="3674" priority="2006" stopIfTrue="1" operator="equal">
      <formula>"Muy Baja"</formula>
    </cfRule>
    <cfRule type="cellIs" dxfId="3673" priority="2002" stopIfTrue="1" operator="equal">
      <formula>"Muy Alta"</formula>
    </cfRule>
  </conditionalFormatting>
  <conditionalFormatting sqref="S327:S331">
    <cfRule type="cellIs" dxfId="3672" priority="1948" stopIfTrue="1" operator="equal">
      <formula>"Muy Alta"</formula>
    </cfRule>
    <cfRule type="cellIs" dxfId="3671" priority="1949" stopIfTrue="1" operator="equal">
      <formula>"Alta"</formula>
    </cfRule>
    <cfRule type="cellIs" dxfId="3670" priority="1950" stopIfTrue="1" operator="equal">
      <formula>"Media"</formula>
    </cfRule>
    <cfRule type="cellIs" dxfId="3669" priority="1951" stopIfTrue="1" operator="equal">
      <formula>"Baja"</formula>
    </cfRule>
    <cfRule type="cellIs" dxfId="3668" priority="1952" stopIfTrue="1" operator="equal">
      <formula>"Muy Baja"</formula>
    </cfRule>
  </conditionalFormatting>
  <conditionalFormatting sqref="S333:S337">
    <cfRule type="cellIs" dxfId="3667" priority="1894" stopIfTrue="1" operator="equal">
      <formula>"Muy Alta"</formula>
    </cfRule>
    <cfRule type="cellIs" dxfId="3666" priority="1895" stopIfTrue="1" operator="equal">
      <formula>"Alta"</formula>
    </cfRule>
    <cfRule type="cellIs" dxfId="3665" priority="1896" stopIfTrue="1" operator="equal">
      <formula>"Media"</formula>
    </cfRule>
    <cfRule type="cellIs" dxfId="3664" priority="1898" stopIfTrue="1" operator="equal">
      <formula>"Muy Baja"</formula>
    </cfRule>
    <cfRule type="cellIs" dxfId="3663" priority="1897" stopIfTrue="1" operator="equal">
      <formula>"Baja"</formula>
    </cfRule>
  </conditionalFormatting>
  <conditionalFormatting sqref="S339:S343">
    <cfRule type="cellIs" dxfId="3662" priority="1840" stopIfTrue="1" operator="equal">
      <formula>"Muy Alta"</formula>
    </cfRule>
    <cfRule type="cellIs" dxfId="3661" priority="1841" stopIfTrue="1" operator="equal">
      <formula>"Alta"</formula>
    </cfRule>
    <cfRule type="cellIs" dxfId="3660" priority="1842" stopIfTrue="1" operator="equal">
      <formula>"Media"</formula>
    </cfRule>
    <cfRule type="cellIs" dxfId="3659" priority="1843" stopIfTrue="1" operator="equal">
      <formula>"Baja"</formula>
    </cfRule>
    <cfRule type="cellIs" dxfId="3658" priority="1844" stopIfTrue="1" operator="equal">
      <formula>"Muy Baja"</formula>
    </cfRule>
  </conditionalFormatting>
  <conditionalFormatting sqref="S345:S349">
    <cfRule type="cellIs" dxfId="3657" priority="1788" stopIfTrue="1" operator="equal">
      <formula>"Media"</formula>
    </cfRule>
    <cfRule type="cellIs" dxfId="3656" priority="1789" stopIfTrue="1" operator="equal">
      <formula>"Baja"</formula>
    </cfRule>
    <cfRule type="cellIs" dxfId="3655" priority="1790" stopIfTrue="1" operator="equal">
      <formula>"Muy Baja"</formula>
    </cfRule>
    <cfRule type="cellIs" dxfId="3654" priority="1786" stopIfTrue="1" operator="equal">
      <formula>"Muy Alta"</formula>
    </cfRule>
    <cfRule type="cellIs" dxfId="3653" priority="1787" stopIfTrue="1" operator="equal">
      <formula>"Alta"</formula>
    </cfRule>
  </conditionalFormatting>
  <conditionalFormatting sqref="S351:S355">
    <cfRule type="cellIs" dxfId="3652" priority="1733" stopIfTrue="1" operator="equal">
      <formula>"Alta"</formula>
    </cfRule>
    <cfRule type="cellIs" dxfId="3651" priority="1732" stopIfTrue="1" operator="equal">
      <formula>"Muy Alta"</formula>
    </cfRule>
    <cfRule type="cellIs" dxfId="3650" priority="1734" stopIfTrue="1" operator="equal">
      <formula>"Media"</formula>
    </cfRule>
    <cfRule type="cellIs" dxfId="3649" priority="1735" stopIfTrue="1" operator="equal">
      <formula>"Baja"</formula>
    </cfRule>
    <cfRule type="cellIs" dxfId="3648" priority="1736" stopIfTrue="1" operator="equal">
      <formula>"Muy Baja"</formula>
    </cfRule>
  </conditionalFormatting>
  <conditionalFormatting sqref="S357:S361">
    <cfRule type="cellIs" dxfId="3647" priority="1681" stopIfTrue="1" operator="equal">
      <formula>"Baja"</formula>
    </cfRule>
    <cfRule type="cellIs" dxfId="3646" priority="1679" stopIfTrue="1" operator="equal">
      <formula>"Alta"</formula>
    </cfRule>
    <cfRule type="cellIs" dxfId="3645" priority="1682" stopIfTrue="1" operator="equal">
      <formula>"Muy Baja"</formula>
    </cfRule>
    <cfRule type="cellIs" dxfId="3644" priority="1680" stopIfTrue="1" operator="equal">
      <formula>"Media"</formula>
    </cfRule>
    <cfRule type="cellIs" dxfId="3643" priority="1678" stopIfTrue="1" operator="equal">
      <formula>"Muy Alta"</formula>
    </cfRule>
  </conditionalFormatting>
  <conditionalFormatting sqref="S363:S367">
    <cfRule type="cellIs" dxfId="3642" priority="1627" stopIfTrue="1" operator="equal">
      <formula>"Baja"</formula>
    </cfRule>
    <cfRule type="cellIs" dxfId="3641" priority="1625" stopIfTrue="1" operator="equal">
      <formula>"Alta"</formula>
    </cfRule>
    <cfRule type="cellIs" dxfId="3640" priority="1626" stopIfTrue="1" operator="equal">
      <formula>"Media"</formula>
    </cfRule>
    <cfRule type="cellIs" dxfId="3639" priority="1624" stopIfTrue="1" operator="equal">
      <formula>"Muy Alta"</formula>
    </cfRule>
    <cfRule type="cellIs" dxfId="3638" priority="1628" stopIfTrue="1" operator="equal">
      <formula>"Muy Baja"</formula>
    </cfRule>
  </conditionalFormatting>
  <conditionalFormatting sqref="S369:S373">
    <cfRule type="cellIs" dxfId="3637" priority="1573" stopIfTrue="1" operator="equal">
      <formula>"Baja"</formula>
    </cfRule>
    <cfRule type="cellIs" dxfId="3636" priority="1574" stopIfTrue="1" operator="equal">
      <formula>"Muy Baja"</formula>
    </cfRule>
    <cfRule type="cellIs" dxfId="3635" priority="1572" stopIfTrue="1" operator="equal">
      <formula>"Media"</formula>
    </cfRule>
    <cfRule type="cellIs" dxfId="3634" priority="1570" stopIfTrue="1" operator="equal">
      <formula>"Muy Alta"</formula>
    </cfRule>
    <cfRule type="cellIs" dxfId="3633" priority="1571" stopIfTrue="1" operator="equal">
      <formula>"Alta"</formula>
    </cfRule>
  </conditionalFormatting>
  <conditionalFormatting sqref="S375:S379">
    <cfRule type="cellIs" dxfId="3632" priority="1516" stopIfTrue="1" operator="equal">
      <formula>"Muy Alta"</formula>
    </cfRule>
    <cfRule type="cellIs" dxfId="3631" priority="1518" stopIfTrue="1" operator="equal">
      <formula>"Media"</formula>
    </cfRule>
    <cfRule type="cellIs" dxfId="3630" priority="1520" stopIfTrue="1" operator="equal">
      <formula>"Muy Baja"</formula>
    </cfRule>
    <cfRule type="cellIs" dxfId="3629" priority="1519" stopIfTrue="1" operator="equal">
      <formula>"Baja"</formula>
    </cfRule>
    <cfRule type="cellIs" dxfId="3628" priority="1517" stopIfTrue="1" operator="equal">
      <formula>"Alta"</formula>
    </cfRule>
  </conditionalFormatting>
  <conditionalFormatting sqref="S381:S385">
    <cfRule type="cellIs" dxfId="3627" priority="1464" stopIfTrue="1" operator="equal">
      <formula>"Media"</formula>
    </cfRule>
    <cfRule type="cellIs" dxfId="3626" priority="1466" stopIfTrue="1" operator="equal">
      <formula>"Muy Baja"</formula>
    </cfRule>
    <cfRule type="cellIs" dxfId="3625" priority="1465" stopIfTrue="1" operator="equal">
      <formula>"Baja"</formula>
    </cfRule>
    <cfRule type="cellIs" dxfId="3624" priority="1462" stopIfTrue="1" operator="equal">
      <formula>"Muy Alta"</formula>
    </cfRule>
    <cfRule type="cellIs" dxfId="3623" priority="1463" stopIfTrue="1" operator="equal">
      <formula>"Alta"</formula>
    </cfRule>
  </conditionalFormatting>
  <conditionalFormatting sqref="S387:S391">
    <cfRule type="cellIs" dxfId="3622" priority="1410" stopIfTrue="1" operator="equal">
      <formula>"Media"</formula>
    </cfRule>
    <cfRule type="cellIs" dxfId="3621" priority="1412" stopIfTrue="1" operator="equal">
      <formula>"Muy Baja"</formula>
    </cfRule>
    <cfRule type="cellIs" dxfId="3620" priority="1411" stopIfTrue="1" operator="equal">
      <formula>"Baja"</formula>
    </cfRule>
    <cfRule type="cellIs" dxfId="3619" priority="1408" stopIfTrue="1" operator="equal">
      <formula>"Muy Alta"</formula>
    </cfRule>
    <cfRule type="cellIs" dxfId="3618" priority="1409" stopIfTrue="1" operator="equal">
      <formula>"Alta"</formula>
    </cfRule>
  </conditionalFormatting>
  <conditionalFormatting sqref="S393:S397">
    <cfRule type="cellIs" dxfId="3617" priority="1357" stopIfTrue="1" operator="equal">
      <formula>"Baja"</formula>
    </cfRule>
    <cfRule type="cellIs" dxfId="3616" priority="1356" stopIfTrue="1" operator="equal">
      <formula>"Media"</formula>
    </cfRule>
    <cfRule type="cellIs" dxfId="3615" priority="1354" stopIfTrue="1" operator="equal">
      <formula>"Muy Alta"</formula>
    </cfRule>
    <cfRule type="cellIs" dxfId="3614" priority="1355" stopIfTrue="1" operator="equal">
      <formula>"Alta"</formula>
    </cfRule>
    <cfRule type="cellIs" dxfId="3613" priority="1358" stopIfTrue="1" operator="equal">
      <formula>"Muy Baja"</formula>
    </cfRule>
  </conditionalFormatting>
  <conditionalFormatting sqref="S399:S403">
    <cfRule type="cellIs" dxfId="3612" priority="1301" stopIfTrue="1" operator="equal">
      <formula>"Alta"</formula>
    </cfRule>
    <cfRule type="cellIs" dxfId="3611" priority="1300" stopIfTrue="1" operator="equal">
      <formula>"Muy Alta"</formula>
    </cfRule>
    <cfRule type="cellIs" dxfId="3610" priority="1304" stopIfTrue="1" operator="equal">
      <formula>"Muy Baja"</formula>
    </cfRule>
    <cfRule type="cellIs" dxfId="3609" priority="1303" stopIfTrue="1" operator="equal">
      <formula>"Baja"</formula>
    </cfRule>
    <cfRule type="cellIs" dxfId="3608" priority="1302" stopIfTrue="1" operator="equal">
      <formula>"Media"</formula>
    </cfRule>
  </conditionalFormatting>
  <conditionalFormatting sqref="S405:S409">
    <cfRule type="cellIs" dxfId="3607" priority="1246" stopIfTrue="1" operator="equal">
      <formula>"Muy Alta"</formula>
    </cfRule>
    <cfRule type="cellIs" dxfId="3606" priority="1248" stopIfTrue="1" operator="equal">
      <formula>"Media"</formula>
    </cfRule>
    <cfRule type="cellIs" dxfId="3605" priority="1249" stopIfTrue="1" operator="equal">
      <formula>"Baja"</formula>
    </cfRule>
    <cfRule type="cellIs" dxfId="3604" priority="1250" stopIfTrue="1" operator="equal">
      <formula>"Muy Baja"</formula>
    </cfRule>
    <cfRule type="cellIs" dxfId="3603" priority="1247" stopIfTrue="1" operator="equal">
      <formula>"Alta"</formula>
    </cfRule>
  </conditionalFormatting>
  <conditionalFormatting sqref="S411:S415">
    <cfRule type="cellIs" dxfId="3602" priority="1196" stopIfTrue="1" operator="equal">
      <formula>"Muy Baja"</formula>
    </cfRule>
    <cfRule type="cellIs" dxfId="3601" priority="1192" stopIfTrue="1" operator="equal">
      <formula>"Muy Alta"</formula>
    </cfRule>
    <cfRule type="cellIs" dxfId="3600" priority="1194" stopIfTrue="1" operator="equal">
      <formula>"Media"</formula>
    </cfRule>
    <cfRule type="cellIs" dxfId="3599" priority="1195" stopIfTrue="1" operator="equal">
      <formula>"Baja"</formula>
    </cfRule>
    <cfRule type="cellIs" dxfId="3598" priority="1193" stopIfTrue="1" operator="equal">
      <formula>"Alta"</formula>
    </cfRule>
  </conditionalFormatting>
  <conditionalFormatting sqref="S417:S421">
    <cfRule type="cellIs" dxfId="3597" priority="1142" stopIfTrue="1" operator="equal">
      <formula>"Muy Baja"</formula>
    </cfRule>
    <cfRule type="cellIs" dxfId="3596" priority="1140" stopIfTrue="1" operator="equal">
      <formula>"Media"</formula>
    </cfRule>
    <cfRule type="cellIs" dxfId="3595" priority="1139" stopIfTrue="1" operator="equal">
      <formula>"Alta"</formula>
    </cfRule>
    <cfRule type="cellIs" dxfId="3594" priority="1138" stopIfTrue="1" operator="equal">
      <formula>"Muy Alta"</formula>
    </cfRule>
    <cfRule type="cellIs" dxfId="3593" priority="1141" stopIfTrue="1" operator="equal">
      <formula>"Baja"</formula>
    </cfRule>
  </conditionalFormatting>
  <conditionalFormatting sqref="S423:S427">
    <cfRule type="cellIs" dxfId="3592" priority="1084" stopIfTrue="1" operator="equal">
      <formula>"Muy Alta"</formula>
    </cfRule>
    <cfRule type="cellIs" dxfId="3591" priority="1086" stopIfTrue="1" operator="equal">
      <formula>"Media"</formula>
    </cfRule>
    <cfRule type="cellIs" dxfId="3590" priority="1088" stopIfTrue="1" operator="equal">
      <formula>"Muy Baja"</formula>
    </cfRule>
    <cfRule type="cellIs" dxfId="3589" priority="1085" stopIfTrue="1" operator="equal">
      <formula>"Alta"</formula>
    </cfRule>
    <cfRule type="cellIs" dxfId="3588" priority="1087" stopIfTrue="1" operator="equal">
      <formula>"Baja"</formula>
    </cfRule>
  </conditionalFormatting>
  <conditionalFormatting sqref="S429:S433">
    <cfRule type="cellIs" dxfId="3587" priority="1034" stopIfTrue="1" operator="equal">
      <formula>"Muy Baja"</formula>
    </cfRule>
    <cfRule type="cellIs" dxfId="3586" priority="1030" stopIfTrue="1" operator="equal">
      <formula>"Muy Alta"</formula>
    </cfRule>
    <cfRule type="cellIs" dxfId="3585" priority="1031" stopIfTrue="1" operator="equal">
      <formula>"Alta"</formula>
    </cfRule>
    <cfRule type="cellIs" dxfId="3584" priority="1032" stopIfTrue="1" operator="equal">
      <formula>"Media"</formula>
    </cfRule>
    <cfRule type="cellIs" dxfId="3583" priority="1033" stopIfTrue="1" operator="equal">
      <formula>"Baja"</formula>
    </cfRule>
  </conditionalFormatting>
  <conditionalFormatting sqref="S435:S439">
    <cfRule type="cellIs" dxfId="3582" priority="977" stopIfTrue="1" operator="equal">
      <formula>"Alta"</formula>
    </cfRule>
    <cfRule type="cellIs" dxfId="3581" priority="978" stopIfTrue="1" operator="equal">
      <formula>"Media"</formula>
    </cfRule>
    <cfRule type="cellIs" dxfId="3580" priority="980" stopIfTrue="1" operator="equal">
      <formula>"Muy Baja"</formula>
    </cfRule>
    <cfRule type="cellIs" dxfId="3579" priority="979" stopIfTrue="1" operator="equal">
      <formula>"Baja"</formula>
    </cfRule>
    <cfRule type="cellIs" dxfId="3578" priority="976" stopIfTrue="1" operator="equal">
      <formula>"Muy Alta"</formula>
    </cfRule>
  </conditionalFormatting>
  <conditionalFormatting sqref="S441:S445">
    <cfRule type="cellIs" dxfId="3577" priority="926" stopIfTrue="1" operator="equal">
      <formula>"Muy Baja"</formula>
    </cfRule>
    <cfRule type="cellIs" dxfId="3576" priority="924" stopIfTrue="1" operator="equal">
      <formula>"Media"</formula>
    </cfRule>
    <cfRule type="cellIs" dxfId="3575" priority="922" stopIfTrue="1" operator="equal">
      <formula>"Muy Alta"</formula>
    </cfRule>
    <cfRule type="cellIs" dxfId="3574" priority="925" stopIfTrue="1" operator="equal">
      <formula>"Baja"</formula>
    </cfRule>
    <cfRule type="cellIs" dxfId="3573" priority="923" stopIfTrue="1" operator="equal">
      <formula>"Alta"</formula>
    </cfRule>
  </conditionalFormatting>
  <conditionalFormatting sqref="S447:S451">
    <cfRule type="cellIs" dxfId="3572" priority="872" stopIfTrue="1" operator="equal">
      <formula>"Muy Baja"</formula>
    </cfRule>
    <cfRule type="cellIs" dxfId="3571" priority="870" stopIfTrue="1" operator="equal">
      <formula>"Media"</formula>
    </cfRule>
    <cfRule type="cellIs" dxfId="3570" priority="871" stopIfTrue="1" operator="equal">
      <formula>"Baja"</formula>
    </cfRule>
    <cfRule type="cellIs" dxfId="3569" priority="868" stopIfTrue="1" operator="equal">
      <formula>"Muy Alta"</formula>
    </cfRule>
    <cfRule type="cellIs" dxfId="3568" priority="869" stopIfTrue="1" operator="equal">
      <formula>"Alta"</formula>
    </cfRule>
  </conditionalFormatting>
  <conditionalFormatting sqref="S453:S457">
    <cfRule type="cellIs" dxfId="3567" priority="818" stopIfTrue="1" operator="equal">
      <formula>"Muy Baja"</formula>
    </cfRule>
    <cfRule type="cellIs" dxfId="3566" priority="814" stopIfTrue="1" operator="equal">
      <formula>"Muy Alta"</formula>
    </cfRule>
    <cfRule type="cellIs" dxfId="3565" priority="815" stopIfTrue="1" operator="equal">
      <formula>"Alta"</formula>
    </cfRule>
    <cfRule type="cellIs" dxfId="3564" priority="816" stopIfTrue="1" operator="equal">
      <formula>"Media"</formula>
    </cfRule>
    <cfRule type="cellIs" dxfId="3563" priority="817" stopIfTrue="1" operator="equal">
      <formula>"Baja"</formula>
    </cfRule>
  </conditionalFormatting>
  <conditionalFormatting sqref="S459:S463">
    <cfRule type="cellIs" dxfId="3562" priority="764" stopIfTrue="1" operator="equal">
      <formula>"Muy Baja"</formula>
    </cfRule>
    <cfRule type="cellIs" dxfId="3561" priority="763" stopIfTrue="1" operator="equal">
      <formula>"Baja"</formula>
    </cfRule>
    <cfRule type="cellIs" dxfId="3560" priority="762" stopIfTrue="1" operator="equal">
      <formula>"Media"</formula>
    </cfRule>
    <cfRule type="cellIs" dxfId="3559" priority="761" stopIfTrue="1" operator="equal">
      <formula>"Alta"</formula>
    </cfRule>
    <cfRule type="cellIs" dxfId="3558" priority="760" stopIfTrue="1" operator="equal">
      <formula>"Muy Alta"</formula>
    </cfRule>
  </conditionalFormatting>
  <conditionalFormatting sqref="S465:S469">
    <cfRule type="cellIs" dxfId="3557" priority="706" stopIfTrue="1" operator="equal">
      <formula>"Muy Alta"</formula>
    </cfRule>
    <cfRule type="cellIs" dxfId="3556" priority="710" stopIfTrue="1" operator="equal">
      <formula>"Muy Baja"</formula>
    </cfRule>
    <cfRule type="cellIs" dxfId="3555" priority="709" stopIfTrue="1" operator="equal">
      <formula>"Baja"</formula>
    </cfRule>
    <cfRule type="cellIs" dxfId="3554" priority="708" stopIfTrue="1" operator="equal">
      <formula>"Media"</formula>
    </cfRule>
    <cfRule type="cellIs" dxfId="3553" priority="707" stopIfTrue="1" operator="equal">
      <formula>"Alta"</formula>
    </cfRule>
  </conditionalFormatting>
  <conditionalFormatting sqref="S471:S475">
    <cfRule type="cellIs" dxfId="3552" priority="656" stopIfTrue="1" operator="equal">
      <formula>"Muy Baja"</formula>
    </cfRule>
    <cfRule type="cellIs" dxfId="3551" priority="655" stopIfTrue="1" operator="equal">
      <formula>"Baja"</formula>
    </cfRule>
    <cfRule type="cellIs" dxfId="3550" priority="654" stopIfTrue="1" operator="equal">
      <formula>"Media"</formula>
    </cfRule>
    <cfRule type="cellIs" dxfId="3549" priority="653" stopIfTrue="1" operator="equal">
      <formula>"Alta"</formula>
    </cfRule>
    <cfRule type="cellIs" dxfId="3548" priority="652" stopIfTrue="1" operator="equal">
      <formula>"Muy Alta"</formula>
    </cfRule>
  </conditionalFormatting>
  <conditionalFormatting sqref="S477:S481">
    <cfRule type="cellIs" dxfId="3547" priority="599" stopIfTrue="1" operator="equal">
      <formula>"Alta"</formula>
    </cfRule>
    <cfRule type="cellIs" dxfId="3546" priority="598" stopIfTrue="1" operator="equal">
      <formula>"Muy Alta"</formula>
    </cfRule>
    <cfRule type="cellIs" dxfId="3545" priority="600" stopIfTrue="1" operator="equal">
      <formula>"Media"</formula>
    </cfRule>
    <cfRule type="cellIs" dxfId="3544" priority="601" stopIfTrue="1" operator="equal">
      <formula>"Baja"</formula>
    </cfRule>
    <cfRule type="cellIs" dxfId="3543" priority="602" stopIfTrue="1" operator="equal">
      <formula>"Muy Baja"</formula>
    </cfRule>
  </conditionalFormatting>
  <conditionalFormatting sqref="AB9:AB10">
    <cfRule type="containsText" dxfId="2831" priority="7299" operator="containsText" text="VALORAR">
      <formula>NOT(ISERROR(SEARCH("VALORAR",AB9)))</formula>
    </cfRule>
    <cfRule type="containsText" dxfId="2830" priority="7298" operator="containsText" text="Baja">
      <formula>NOT(ISERROR(SEARCH("Baja",AB9)))</formula>
    </cfRule>
    <cfRule type="containsText" dxfId="2829" priority="7297" operator="containsText" text="Moderada">
      <formula>NOT(ISERROR(SEARCH("Moderada",AB9)))</formula>
    </cfRule>
    <cfRule type="containsText" dxfId="2828" priority="7296" operator="containsText" text="Alta">
      <formula>NOT(ISERROR(SEARCH("Alta",AB9)))</formula>
    </cfRule>
    <cfRule type="containsText" dxfId="2827" priority="7294" operator="containsText" text="VALORAR">
      <formula>NOT(ISERROR(SEARCH("VALORAR",AB9)))</formula>
    </cfRule>
    <cfRule type="containsText" dxfId="2826" priority="7295" operator="containsText" text="Extrema">
      <formula>NOT(ISERROR(SEARCH("Extrema",AB9)))</formula>
    </cfRule>
    <cfRule type="containsText" dxfId="2825" priority="7302" operator="containsText" text="Moderada">
      <formula>NOT(ISERROR(SEARCH("Moderada",AB9)))</formula>
    </cfRule>
    <cfRule type="containsText" dxfId="2824" priority="7303" operator="containsText" text="Baja">
      <formula>NOT(ISERROR(SEARCH("Baja",AB9)))</formula>
    </cfRule>
    <cfRule type="containsText" dxfId="2823" priority="7301" operator="containsText" text="Alta">
      <formula>NOT(ISERROR(SEARCH("Alta",AB9)))</formula>
    </cfRule>
    <cfRule type="containsText" dxfId="2822" priority="7300" operator="containsText" text="Extrema">
      <formula>NOT(ISERROR(SEARCH("Extrema",AB9)))</formula>
    </cfRule>
  </conditionalFormatting>
  <conditionalFormatting sqref="AB15:AB16">
    <cfRule type="containsText" dxfId="2821" priority="7235" operator="containsText" text="Moderada">
      <formula>NOT(ISERROR(SEARCH("Moderada",AB15)))</formula>
    </cfRule>
    <cfRule type="containsText" dxfId="2820" priority="7241" operator="containsText" text="Baja">
      <formula>NOT(ISERROR(SEARCH("Baja",AB15)))</formula>
    </cfRule>
    <cfRule type="containsText" dxfId="2819" priority="7237" operator="containsText" text="VALORAR">
      <formula>NOT(ISERROR(SEARCH("VALORAR",AB15)))</formula>
    </cfRule>
    <cfRule type="containsText" dxfId="2818" priority="7238" operator="containsText" text="Extrema">
      <formula>NOT(ISERROR(SEARCH("Extrema",AB15)))</formula>
    </cfRule>
    <cfRule type="containsText" dxfId="2817" priority="7240" operator="containsText" text="Moderada">
      <formula>NOT(ISERROR(SEARCH("Moderada",AB15)))</formula>
    </cfRule>
    <cfRule type="containsText" dxfId="2816" priority="7234" operator="containsText" text="Alta">
      <formula>NOT(ISERROR(SEARCH("Alta",AB15)))</formula>
    </cfRule>
    <cfRule type="containsText" dxfId="2815" priority="7239" operator="containsText" text="Alta">
      <formula>NOT(ISERROR(SEARCH("Alta",AB15)))</formula>
    </cfRule>
    <cfRule type="containsText" dxfId="2814" priority="7236" operator="containsText" text="Baja">
      <formula>NOT(ISERROR(SEARCH("Baja",AB15)))</formula>
    </cfRule>
  </conditionalFormatting>
  <conditionalFormatting sqref="AB15:AB18">
    <cfRule type="containsText" dxfId="2813" priority="7077" operator="containsText" text="VALORAR">
      <formula>NOT(ISERROR(SEARCH("VALORAR",AB15)))</formula>
    </cfRule>
    <cfRule type="containsText" dxfId="2812" priority="7078" operator="containsText" text="Extrema">
      <formula>NOT(ISERROR(SEARCH("Extrema",AB15)))</formula>
    </cfRule>
  </conditionalFormatting>
  <conditionalFormatting sqref="AB17:AB18">
    <cfRule type="containsText" dxfId="2811" priority="7075" operator="containsText" text="Moderada">
      <formula>NOT(ISERROR(SEARCH("Moderada",AB17)))</formula>
    </cfRule>
    <cfRule type="containsText" dxfId="2810" priority="7081" operator="containsText" text="Baja">
      <formula>NOT(ISERROR(SEARCH("Baja",AB17)))</formula>
    </cfRule>
    <cfRule type="containsText" dxfId="2809" priority="7080" operator="containsText" text="Moderada">
      <formula>NOT(ISERROR(SEARCH("Moderada",AB17)))</formula>
    </cfRule>
    <cfRule type="containsText" dxfId="2808" priority="7079" operator="containsText" text="Alta">
      <formula>NOT(ISERROR(SEARCH("Alta",AB17)))</formula>
    </cfRule>
    <cfRule type="containsText" dxfId="2807" priority="7076" operator="containsText" text="Baja">
      <formula>NOT(ISERROR(SEARCH("Baja",AB17)))</formula>
    </cfRule>
    <cfRule type="containsText" dxfId="2806" priority="7074" operator="containsText" text="Alta">
      <formula>NOT(ISERROR(SEARCH("Alta",AB17)))</formula>
    </cfRule>
  </conditionalFormatting>
  <conditionalFormatting sqref="AB17:AB19">
    <cfRule type="containsText" dxfId="2805" priority="4725" operator="containsText" text="VALORAR">
      <formula>NOT(ISERROR(SEARCH("VALORAR",AB17)))</formula>
    </cfRule>
    <cfRule type="containsText" dxfId="2804" priority="4726" operator="containsText" text="Extrema">
      <formula>NOT(ISERROR(SEARCH("Extrema",AB17)))</formula>
    </cfRule>
  </conditionalFormatting>
  <conditionalFormatting sqref="AB19">
    <cfRule type="containsText" dxfId="2803" priority="4722" operator="containsText" text="Alta">
      <formula>NOT(ISERROR(SEARCH("Alta",AB19)))</formula>
    </cfRule>
    <cfRule type="containsText" dxfId="2802" priority="4727" operator="containsText" text="Alta">
      <formula>NOT(ISERROR(SEARCH("Alta",AB19)))</formula>
    </cfRule>
    <cfRule type="containsText" dxfId="2801" priority="4729" operator="containsText" text="Baja">
      <formula>NOT(ISERROR(SEARCH("Baja",AB19)))</formula>
    </cfRule>
    <cfRule type="containsText" dxfId="2800" priority="4728" operator="containsText" text="Moderada">
      <formula>NOT(ISERROR(SEARCH("Moderada",AB19)))</formula>
    </cfRule>
    <cfRule type="containsText" dxfId="2799" priority="4724" operator="containsText" text="Baja">
      <formula>NOT(ISERROR(SEARCH("Baja",AB19)))</formula>
    </cfRule>
    <cfRule type="containsText" dxfId="2798" priority="4721" operator="containsText" text="Extrema">
      <formula>NOT(ISERROR(SEARCH("Extrema",AB19)))</formula>
    </cfRule>
    <cfRule type="containsText" dxfId="2797" priority="4720" operator="containsText" text="VALORAR">
      <formula>NOT(ISERROR(SEARCH("VALORAR",AB19)))</formula>
    </cfRule>
    <cfRule type="containsText" dxfId="2796" priority="4723" operator="containsText" text="Moderada">
      <formula>NOT(ISERROR(SEARCH("Moderada",AB19)))</formula>
    </cfRule>
  </conditionalFormatting>
  <conditionalFormatting sqref="AB21:AB22">
    <cfRule type="containsText" dxfId="2795" priority="7212" operator="containsText" text="Baja">
      <formula>NOT(ISERROR(SEARCH("Baja",AB21)))</formula>
    </cfRule>
    <cfRule type="containsText" dxfId="2794" priority="7210" operator="containsText" text="Alta">
      <formula>NOT(ISERROR(SEARCH("Alta",AB21)))</formula>
    </cfRule>
    <cfRule type="containsText" dxfId="2793" priority="7211" operator="containsText" text="Moderada">
      <formula>NOT(ISERROR(SEARCH("Moderada",AB21)))</formula>
    </cfRule>
    <cfRule type="containsText" dxfId="2792" priority="7216" operator="containsText" text="Moderada">
      <formula>NOT(ISERROR(SEARCH("Moderada",AB21)))</formula>
    </cfRule>
    <cfRule type="containsText" dxfId="2791" priority="7217" operator="containsText" text="Baja">
      <formula>NOT(ISERROR(SEARCH("Baja",AB21)))</formula>
    </cfRule>
    <cfRule type="containsText" dxfId="2790" priority="7215" operator="containsText" text="Alta">
      <formula>NOT(ISERROR(SEARCH("Alta",AB21)))</formula>
    </cfRule>
    <cfRule type="containsText" dxfId="2789" priority="7214" operator="containsText" text="Extrema">
      <formula>NOT(ISERROR(SEARCH("Extrema",AB21)))</formula>
    </cfRule>
    <cfRule type="containsText" dxfId="2788" priority="7213" operator="containsText" text="VALORAR">
      <formula>NOT(ISERROR(SEARCH("VALORAR",AB21)))</formula>
    </cfRule>
  </conditionalFormatting>
  <conditionalFormatting sqref="AB21:AB24">
    <cfRule type="containsText" dxfId="2787" priority="7033" operator="containsText" text="VALORAR">
      <formula>NOT(ISERROR(SEARCH("VALORAR",AB21)))</formula>
    </cfRule>
    <cfRule type="containsText" dxfId="2786" priority="7034" operator="containsText" text="Extrema">
      <formula>NOT(ISERROR(SEARCH("Extrema",AB21)))</formula>
    </cfRule>
  </conditionalFormatting>
  <conditionalFormatting sqref="AB23:AB24">
    <cfRule type="containsText" dxfId="2785" priority="7036" operator="containsText" text="Moderada">
      <formula>NOT(ISERROR(SEARCH("Moderada",AB23)))</formula>
    </cfRule>
    <cfRule type="containsText" dxfId="2784" priority="7035" operator="containsText" text="Alta">
      <formula>NOT(ISERROR(SEARCH("Alta",AB23)))</formula>
    </cfRule>
    <cfRule type="containsText" dxfId="2783" priority="7037" operator="containsText" text="Baja">
      <formula>NOT(ISERROR(SEARCH("Baja",AB23)))</formula>
    </cfRule>
    <cfRule type="containsText" dxfId="2782" priority="7032" operator="containsText" text="Baja">
      <formula>NOT(ISERROR(SEARCH("Baja",AB23)))</formula>
    </cfRule>
    <cfRule type="containsText" dxfId="2781" priority="7031" operator="containsText" text="Moderada">
      <formula>NOT(ISERROR(SEARCH("Moderada",AB23)))</formula>
    </cfRule>
    <cfRule type="containsText" dxfId="2780" priority="7030" operator="containsText" text="Alta">
      <formula>NOT(ISERROR(SEARCH("Alta",AB23)))</formula>
    </cfRule>
  </conditionalFormatting>
  <conditionalFormatting sqref="AB23:AB25">
    <cfRule type="containsText" dxfId="2779" priority="4667" operator="containsText" text="VALORAR">
      <formula>NOT(ISERROR(SEARCH("VALORAR",AB23)))</formula>
    </cfRule>
    <cfRule type="containsText" dxfId="2778" priority="4668" operator="containsText" text="Extrema">
      <formula>NOT(ISERROR(SEARCH("Extrema",AB23)))</formula>
    </cfRule>
  </conditionalFormatting>
  <conditionalFormatting sqref="AB25">
    <cfRule type="containsText" dxfId="2777" priority="4663" operator="containsText" text="Extrema">
      <formula>NOT(ISERROR(SEARCH("Extrema",AB25)))</formula>
    </cfRule>
    <cfRule type="containsText" dxfId="2776" priority="4664" operator="containsText" text="Alta">
      <formula>NOT(ISERROR(SEARCH("Alta",AB25)))</formula>
    </cfRule>
    <cfRule type="containsText" dxfId="2775" priority="4665" operator="containsText" text="Moderada">
      <formula>NOT(ISERROR(SEARCH("Moderada",AB25)))</formula>
    </cfRule>
    <cfRule type="containsText" dxfId="2774" priority="4666" operator="containsText" text="Baja">
      <formula>NOT(ISERROR(SEARCH("Baja",AB25)))</formula>
    </cfRule>
    <cfRule type="containsText" dxfId="2773" priority="4671" operator="containsText" text="Baja">
      <formula>NOT(ISERROR(SEARCH("Baja",AB25)))</formula>
    </cfRule>
    <cfRule type="containsText" dxfId="2772" priority="4669" operator="containsText" text="Alta">
      <formula>NOT(ISERROR(SEARCH("Alta",AB25)))</formula>
    </cfRule>
    <cfRule type="containsText" dxfId="2771" priority="4662" operator="containsText" text="VALORAR">
      <formula>NOT(ISERROR(SEARCH("VALORAR",AB25)))</formula>
    </cfRule>
    <cfRule type="containsText" dxfId="2770" priority="4670" operator="containsText" text="Moderada">
      <formula>NOT(ISERROR(SEARCH("Moderada",AB25)))</formula>
    </cfRule>
  </conditionalFormatting>
  <conditionalFormatting sqref="AB27:AB28">
    <cfRule type="containsText" dxfId="2769" priority="7193" operator="containsText" text="Baja">
      <formula>NOT(ISERROR(SEARCH("Baja",AB27)))</formula>
    </cfRule>
    <cfRule type="containsText" dxfId="2768" priority="7192" operator="containsText" text="Moderada">
      <formula>NOT(ISERROR(SEARCH("Moderada",AB27)))</formula>
    </cfRule>
    <cfRule type="containsText" dxfId="2767" priority="7191" operator="containsText" text="Alta">
      <formula>NOT(ISERROR(SEARCH("Alta",AB27)))</formula>
    </cfRule>
    <cfRule type="containsText" dxfId="2766" priority="7190" operator="containsText" text="Extrema">
      <formula>NOT(ISERROR(SEARCH("Extrema",AB27)))</formula>
    </cfRule>
    <cfRule type="containsText" dxfId="2765" priority="7189" operator="containsText" text="VALORAR">
      <formula>NOT(ISERROR(SEARCH("VALORAR",AB27)))</formula>
    </cfRule>
    <cfRule type="containsText" dxfId="2764" priority="7188" operator="containsText" text="Baja">
      <formula>NOT(ISERROR(SEARCH("Baja",AB27)))</formula>
    </cfRule>
    <cfRule type="containsText" dxfId="2763" priority="7187" operator="containsText" text="Moderada">
      <formula>NOT(ISERROR(SEARCH("Moderada",AB27)))</formula>
    </cfRule>
    <cfRule type="containsText" dxfId="2762" priority="7186" operator="containsText" text="Alta">
      <formula>NOT(ISERROR(SEARCH("Alta",AB27)))</formula>
    </cfRule>
  </conditionalFormatting>
  <conditionalFormatting sqref="AB27:AB30">
    <cfRule type="containsText" dxfId="2761" priority="6835" operator="containsText" text="VALORAR">
      <formula>NOT(ISERROR(SEARCH("VALORAR",AB27)))</formula>
    </cfRule>
    <cfRule type="containsText" dxfId="2760" priority="6836" operator="containsText" text="Extrema">
      <formula>NOT(ISERROR(SEARCH("Extrema",AB27)))</formula>
    </cfRule>
  </conditionalFormatting>
  <conditionalFormatting sqref="AB29:AB30">
    <cfRule type="containsText" dxfId="2759" priority="6834" operator="containsText" text="Baja">
      <formula>NOT(ISERROR(SEARCH("Baja",AB29)))</formula>
    </cfRule>
    <cfRule type="containsText" dxfId="2758" priority="6833" operator="containsText" text="Moderada">
      <formula>NOT(ISERROR(SEARCH("Moderada",AB29)))</formula>
    </cfRule>
    <cfRule type="containsText" dxfId="2757" priority="6837" operator="containsText" text="Alta">
      <formula>NOT(ISERROR(SEARCH("Alta",AB29)))</formula>
    </cfRule>
    <cfRule type="containsText" dxfId="2756" priority="6832" operator="containsText" text="Alta">
      <formula>NOT(ISERROR(SEARCH("Alta",AB29)))</formula>
    </cfRule>
    <cfRule type="containsText" dxfId="2755" priority="6839" operator="containsText" text="Baja">
      <formula>NOT(ISERROR(SEARCH("Baja",AB29)))</formula>
    </cfRule>
    <cfRule type="containsText" dxfId="2754" priority="6838" operator="containsText" text="Moderada">
      <formula>NOT(ISERROR(SEARCH("Moderada",AB29)))</formula>
    </cfRule>
  </conditionalFormatting>
  <conditionalFormatting sqref="AB29:AB31">
    <cfRule type="containsText" dxfId="2753" priority="4609" operator="containsText" text="VALORAR">
      <formula>NOT(ISERROR(SEARCH("VALORAR",AB29)))</formula>
    </cfRule>
    <cfRule type="containsText" dxfId="2752" priority="4610" operator="containsText" text="Extrema">
      <formula>NOT(ISERROR(SEARCH("Extrema",AB29)))</formula>
    </cfRule>
  </conditionalFormatting>
  <conditionalFormatting sqref="AB31">
    <cfRule type="containsText" dxfId="2751" priority="4604" operator="containsText" text="VALORAR">
      <formula>NOT(ISERROR(SEARCH("VALORAR",AB31)))</formula>
    </cfRule>
    <cfRule type="containsText" dxfId="2750" priority="4605" operator="containsText" text="Extrema">
      <formula>NOT(ISERROR(SEARCH("Extrema",AB31)))</formula>
    </cfRule>
    <cfRule type="containsText" dxfId="2749" priority="4606" operator="containsText" text="Alta">
      <formula>NOT(ISERROR(SEARCH("Alta",AB31)))</formula>
    </cfRule>
    <cfRule type="containsText" dxfId="2748" priority="4608" operator="containsText" text="Baja">
      <formula>NOT(ISERROR(SEARCH("Baja",AB31)))</formula>
    </cfRule>
    <cfRule type="containsText" dxfId="2747" priority="4611" operator="containsText" text="Alta">
      <formula>NOT(ISERROR(SEARCH("Alta",AB31)))</formula>
    </cfRule>
    <cfRule type="containsText" dxfId="2746" priority="4612" operator="containsText" text="Moderada">
      <formula>NOT(ISERROR(SEARCH("Moderada",AB31)))</formula>
    </cfRule>
    <cfRule type="containsText" dxfId="2745" priority="4613" operator="containsText" text="Baja">
      <formula>NOT(ISERROR(SEARCH("Baja",AB31)))</formula>
    </cfRule>
    <cfRule type="containsText" dxfId="2744" priority="4607" operator="containsText" text="Moderada">
      <formula>NOT(ISERROR(SEARCH("Moderada",AB31)))</formula>
    </cfRule>
  </conditionalFormatting>
  <conditionalFormatting sqref="AB33:AB34">
    <cfRule type="containsText" dxfId="2743" priority="6761" operator="containsText" text="Moderada">
      <formula>NOT(ISERROR(SEARCH("Moderada",AB33)))</formula>
    </cfRule>
    <cfRule type="containsText" dxfId="2742" priority="6764" operator="containsText" text="Extrema">
      <formula>NOT(ISERROR(SEARCH("Extrema",AB33)))</formula>
    </cfRule>
    <cfRule type="containsText" dxfId="2741" priority="6766" operator="containsText" text="Moderada">
      <formula>NOT(ISERROR(SEARCH("Moderada",AB33)))</formula>
    </cfRule>
    <cfRule type="containsText" dxfId="2740" priority="6763" operator="containsText" text="VALORAR">
      <formula>NOT(ISERROR(SEARCH("VALORAR",AB33)))</formula>
    </cfRule>
    <cfRule type="containsText" dxfId="2739" priority="6762" operator="containsText" text="Baja">
      <formula>NOT(ISERROR(SEARCH("Baja",AB33)))</formula>
    </cfRule>
    <cfRule type="containsText" dxfId="2738" priority="6760" operator="containsText" text="Alta">
      <formula>NOT(ISERROR(SEARCH("Alta",AB33)))</formula>
    </cfRule>
    <cfRule type="containsText" dxfId="2737" priority="6765" operator="containsText" text="Alta">
      <formula>NOT(ISERROR(SEARCH("Alta",AB33)))</formula>
    </cfRule>
    <cfRule type="containsText" dxfId="2736" priority="6767" operator="containsText" text="Baja">
      <formula>NOT(ISERROR(SEARCH("Baja",AB33)))</formula>
    </cfRule>
  </conditionalFormatting>
  <conditionalFormatting sqref="AB33:AB36">
    <cfRule type="containsText" dxfId="2735" priority="6684" operator="containsText" text="Extrema">
      <formula>NOT(ISERROR(SEARCH("Extrema",AB33)))</formula>
    </cfRule>
    <cfRule type="containsText" dxfId="2734" priority="6683" operator="containsText" text="VALORAR">
      <formula>NOT(ISERROR(SEARCH("VALORAR",AB33)))</formula>
    </cfRule>
  </conditionalFormatting>
  <conditionalFormatting sqref="AB35:AB36">
    <cfRule type="containsText" dxfId="2733" priority="6680" operator="containsText" text="Alta">
      <formula>NOT(ISERROR(SEARCH("Alta",AB35)))</formula>
    </cfRule>
    <cfRule type="containsText" dxfId="2732" priority="6685" operator="containsText" text="Alta">
      <formula>NOT(ISERROR(SEARCH("Alta",AB35)))</formula>
    </cfRule>
    <cfRule type="containsText" dxfId="2731" priority="6681" operator="containsText" text="Moderada">
      <formula>NOT(ISERROR(SEARCH("Moderada",AB35)))</formula>
    </cfRule>
    <cfRule type="containsText" dxfId="2730" priority="6682" operator="containsText" text="Baja">
      <formula>NOT(ISERROR(SEARCH("Baja",AB35)))</formula>
    </cfRule>
    <cfRule type="containsText" dxfId="2729" priority="6687" operator="containsText" text="Baja">
      <formula>NOT(ISERROR(SEARCH("Baja",AB35)))</formula>
    </cfRule>
    <cfRule type="containsText" dxfId="2728" priority="6686" operator="containsText" text="Moderada">
      <formula>NOT(ISERROR(SEARCH("Moderada",AB35)))</formula>
    </cfRule>
  </conditionalFormatting>
  <conditionalFormatting sqref="AB35:AB37">
    <cfRule type="containsText" dxfId="2727" priority="4552" operator="containsText" text="Extrema">
      <formula>NOT(ISERROR(SEARCH("Extrema",AB35)))</formula>
    </cfRule>
    <cfRule type="containsText" dxfId="2726" priority="4551" operator="containsText" text="VALORAR">
      <formula>NOT(ISERROR(SEARCH("VALORAR",AB35)))</formula>
    </cfRule>
  </conditionalFormatting>
  <conditionalFormatting sqref="AB37">
    <cfRule type="containsText" dxfId="2725" priority="4553" operator="containsText" text="Alta">
      <formula>NOT(ISERROR(SEARCH("Alta",AB37)))</formula>
    </cfRule>
    <cfRule type="containsText" dxfId="2724" priority="4548" operator="containsText" text="Alta">
      <formula>NOT(ISERROR(SEARCH("Alta",AB37)))</formula>
    </cfRule>
    <cfRule type="containsText" dxfId="2723" priority="4550" operator="containsText" text="Baja">
      <formula>NOT(ISERROR(SEARCH("Baja",AB37)))</formula>
    </cfRule>
    <cfRule type="containsText" dxfId="2722" priority="4547" operator="containsText" text="Extrema">
      <formula>NOT(ISERROR(SEARCH("Extrema",AB37)))</formula>
    </cfRule>
    <cfRule type="containsText" dxfId="2721" priority="4546" operator="containsText" text="VALORAR">
      <formula>NOT(ISERROR(SEARCH("VALORAR",AB37)))</formula>
    </cfRule>
    <cfRule type="containsText" dxfId="2720" priority="4549" operator="containsText" text="Moderada">
      <formula>NOT(ISERROR(SEARCH("Moderada",AB37)))</formula>
    </cfRule>
    <cfRule type="containsText" dxfId="2719" priority="4555" operator="containsText" text="Baja">
      <formula>NOT(ISERROR(SEARCH("Baja",AB37)))</formula>
    </cfRule>
    <cfRule type="containsText" dxfId="2718" priority="4554" operator="containsText" text="Moderada">
      <formula>NOT(ISERROR(SEARCH("Moderada",AB37)))</formula>
    </cfRule>
  </conditionalFormatting>
  <conditionalFormatting sqref="AB39:AB40">
    <cfRule type="containsText" dxfId="2717" priority="6625" operator="containsText" text="Moderada">
      <formula>NOT(ISERROR(SEARCH("Moderada",AB39)))</formula>
    </cfRule>
    <cfRule type="containsText" dxfId="2716" priority="6624" operator="containsText" text="Alta">
      <formula>NOT(ISERROR(SEARCH("Alta",AB39)))</formula>
    </cfRule>
    <cfRule type="containsText" dxfId="2715" priority="6631" operator="containsText" text="Baja">
      <formula>NOT(ISERROR(SEARCH("Baja",AB39)))</formula>
    </cfRule>
    <cfRule type="containsText" dxfId="2714" priority="6627" operator="containsText" text="VALORAR">
      <formula>NOT(ISERROR(SEARCH("VALORAR",AB39)))</formula>
    </cfRule>
    <cfRule type="containsText" dxfId="2713" priority="6628" operator="containsText" text="Extrema">
      <formula>NOT(ISERROR(SEARCH("Extrema",AB39)))</formula>
    </cfRule>
    <cfRule type="containsText" dxfId="2712" priority="6629" operator="containsText" text="Alta">
      <formula>NOT(ISERROR(SEARCH("Alta",AB39)))</formula>
    </cfRule>
    <cfRule type="containsText" dxfId="2711" priority="6630" operator="containsText" text="Moderada">
      <formula>NOT(ISERROR(SEARCH("Moderada",AB39)))</formula>
    </cfRule>
    <cfRule type="containsText" dxfId="2710" priority="6626" operator="containsText" text="Baja">
      <formula>NOT(ISERROR(SEARCH("Baja",AB39)))</formula>
    </cfRule>
  </conditionalFormatting>
  <conditionalFormatting sqref="AB39:AB42">
    <cfRule type="containsText" dxfId="2709" priority="6547" operator="containsText" text="VALORAR">
      <formula>NOT(ISERROR(SEARCH("VALORAR",AB39)))</formula>
    </cfRule>
    <cfRule type="containsText" dxfId="2708" priority="6548" operator="containsText" text="Extrema">
      <formula>NOT(ISERROR(SEARCH("Extrema",AB39)))</formula>
    </cfRule>
  </conditionalFormatting>
  <conditionalFormatting sqref="AB41:AB42">
    <cfRule type="containsText" dxfId="2707" priority="6544" operator="containsText" text="Alta">
      <formula>NOT(ISERROR(SEARCH("Alta",AB41)))</formula>
    </cfRule>
    <cfRule type="containsText" dxfId="2706" priority="6546" operator="containsText" text="Baja">
      <formula>NOT(ISERROR(SEARCH("Baja",AB41)))</formula>
    </cfRule>
    <cfRule type="containsText" dxfId="2705" priority="6551" operator="containsText" text="Baja">
      <formula>NOT(ISERROR(SEARCH("Baja",AB41)))</formula>
    </cfRule>
    <cfRule type="containsText" dxfId="2704" priority="6550" operator="containsText" text="Moderada">
      <formula>NOT(ISERROR(SEARCH("Moderada",AB41)))</formula>
    </cfRule>
    <cfRule type="containsText" dxfId="2703" priority="6549" operator="containsText" text="Alta">
      <formula>NOT(ISERROR(SEARCH("Alta",AB41)))</formula>
    </cfRule>
    <cfRule type="containsText" dxfId="2702" priority="6545" operator="containsText" text="Moderada">
      <formula>NOT(ISERROR(SEARCH("Moderada",AB41)))</formula>
    </cfRule>
  </conditionalFormatting>
  <conditionalFormatting sqref="AB41:AB43">
    <cfRule type="containsText" dxfId="2701" priority="4493" operator="containsText" text="VALORAR">
      <formula>NOT(ISERROR(SEARCH("VALORAR",AB41)))</formula>
    </cfRule>
    <cfRule type="containsText" dxfId="2700" priority="4494" operator="containsText" text="Extrema">
      <formula>NOT(ISERROR(SEARCH("Extrema",AB41)))</formula>
    </cfRule>
  </conditionalFormatting>
  <conditionalFormatting sqref="AB43">
    <cfRule type="containsText" dxfId="2699" priority="4488" operator="containsText" text="VALORAR">
      <formula>NOT(ISERROR(SEARCH("VALORAR",AB43)))</formula>
    </cfRule>
    <cfRule type="containsText" dxfId="2698" priority="4489" operator="containsText" text="Extrema">
      <formula>NOT(ISERROR(SEARCH("Extrema",AB43)))</formula>
    </cfRule>
    <cfRule type="containsText" dxfId="2697" priority="4490" operator="containsText" text="Alta">
      <formula>NOT(ISERROR(SEARCH("Alta",AB43)))</formula>
    </cfRule>
    <cfRule type="containsText" dxfId="2696" priority="4492" operator="containsText" text="Baja">
      <formula>NOT(ISERROR(SEARCH("Baja",AB43)))</formula>
    </cfRule>
    <cfRule type="containsText" dxfId="2695" priority="4495" operator="containsText" text="Alta">
      <formula>NOT(ISERROR(SEARCH("Alta",AB43)))</formula>
    </cfRule>
    <cfRule type="containsText" dxfId="2694" priority="4491" operator="containsText" text="Moderada">
      <formula>NOT(ISERROR(SEARCH("Moderada",AB43)))</formula>
    </cfRule>
    <cfRule type="containsText" dxfId="2693" priority="4497" operator="containsText" text="Baja">
      <formula>NOT(ISERROR(SEARCH("Baja",AB43)))</formula>
    </cfRule>
    <cfRule type="containsText" dxfId="2692" priority="4496" operator="containsText" text="Moderada">
      <formula>NOT(ISERROR(SEARCH("Moderada",AB43)))</formula>
    </cfRule>
  </conditionalFormatting>
  <conditionalFormatting sqref="AB45:AB46">
    <cfRule type="containsText" dxfId="2691" priority="6493" operator="containsText" text="Alta">
      <formula>NOT(ISERROR(SEARCH("Alta",AB45)))</formula>
    </cfRule>
    <cfRule type="containsText" dxfId="2690" priority="6488" operator="containsText" text="Alta">
      <formula>NOT(ISERROR(SEARCH("Alta",AB45)))</formula>
    </cfRule>
    <cfRule type="containsText" dxfId="2689" priority="6489" operator="containsText" text="Moderada">
      <formula>NOT(ISERROR(SEARCH("Moderada",AB45)))</formula>
    </cfRule>
    <cfRule type="containsText" dxfId="2688" priority="6490" operator="containsText" text="Baja">
      <formula>NOT(ISERROR(SEARCH("Baja",AB45)))</formula>
    </cfRule>
    <cfRule type="containsText" dxfId="2687" priority="6491" operator="containsText" text="VALORAR">
      <formula>NOT(ISERROR(SEARCH("VALORAR",AB45)))</formula>
    </cfRule>
    <cfRule type="containsText" dxfId="2686" priority="6495" operator="containsText" text="Baja">
      <formula>NOT(ISERROR(SEARCH("Baja",AB45)))</formula>
    </cfRule>
    <cfRule type="containsText" dxfId="2685" priority="6494" operator="containsText" text="Moderada">
      <formula>NOT(ISERROR(SEARCH("Moderada",AB45)))</formula>
    </cfRule>
    <cfRule type="containsText" dxfId="2684" priority="6492" operator="containsText" text="Extrema">
      <formula>NOT(ISERROR(SEARCH("Extrema",AB45)))</formula>
    </cfRule>
  </conditionalFormatting>
  <conditionalFormatting sqref="AB45:AB48">
    <cfRule type="containsText" dxfId="2683" priority="6412" operator="containsText" text="Extrema">
      <formula>NOT(ISERROR(SEARCH("Extrema",AB45)))</formula>
    </cfRule>
    <cfRule type="containsText" dxfId="2682" priority="6411" operator="containsText" text="VALORAR">
      <formula>NOT(ISERROR(SEARCH("VALORAR",AB45)))</formula>
    </cfRule>
  </conditionalFormatting>
  <conditionalFormatting sqref="AB47:AB48">
    <cfRule type="containsText" dxfId="2681" priority="6410" operator="containsText" text="Baja">
      <formula>NOT(ISERROR(SEARCH("Baja",AB47)))</formula>
    </cfRule>
    <cfRule type="containsText" dxfId="2680" priority="6408" operator="containsText" text="Alta">
      <formula>NOT(ISERROR(SEARCH("Alta",AB47)))</formula>
    </cfRule>
    <cfRule type="containsText" dxfId="2679" priority="6409" operator="containsText" text="Moderada">
      <formula>NOT(ISERROR(SEARCH("Moderada",AB47)))</formula>
    </cfRule>
    <cfRule type="containsText" dxfId="2678" priority="6413" operator="containsText" text="Alta">
      <formula>NOT(ISERROR(SEARCH("Alta",AB47)))</formula>
    </cfRule>
    <cfRule type="containsText" dxfId="2677" priority="6414" operator="containsText" text="Moderada">
      <formula>NOT(ISERROR(SEARCH("Moderada",AB47)))</formula>
    </cfRule>
    <cfRule type="containsText" dxfId="2676" priority="6415" operator="containsText" text="Baja">
      <formula>NOT(ISERROR(SEARCH("Baja",AB47)))</formula>
    </cfRule>
  </conditionalFormatting>
  <conditionalFormatting sqref="AB47:AB49">
    <cfRule type="containsText" dxfId="2675" priority="4435" operator="containsText" text="VALORAR">
      <formula>NOT(ISERROR(SEARCH("VALORAR",AB47)))</formula>
    </cfRule>
    <cfRule type="containsText" dxfId="2674" priority="4436" operator="containsText" text="Extrema">
      <formula>NOT(ISERROR(SEARCH("Extrema",AB47)))</formula>
    </cfRule>
  </conditionalFormatting>
  <conditionalFormatting sqref="AB49">
    <cfRule type="containsText" dxfId="2673" priority="4434" operator="containsText" text="Baja">
      <formula>NOT(ISERROR(SEARCH("Baja",AB49)))</formula>
    </cfRule>
    <cfRule type="containsText" dxfId="2672" priority="4437" operator="containsText" text="Alta">
      <formula>NOT(ISERROR(SEARCH("Alta",AB49)))</formula>
    </cfRule>
    <cfRule type="containsText" dxfId="2671" priority="4439" operator="containsText" text="Baja">
      <formula>NOT(ISERROR(SEARCH("Baja",AB49)))</formula>
    </cfRule>
    <cfRule type="containsText" dxfId="2670" priority="4438" operator="containsText" text="Moderada">
      <formula>NOT(ISERROR(SEARCH("Moderada",AB49)))</formula>
    </cfRule>
    <cfRule type="containsText" dxfId="2669" priority="4432" operator="containsText" text="Alta">
      <formula>NOT(ISERROR(SEARCH("Alta",AB49)))</formula>
    </cfRule>
    <cfRule type="containsText" dxfId="2668" priority="4430" operator="containsText" text="VALORAR">
      <formula>NOT(ISERROR(SEARCH("VALORAR",AB49)))</formula>
    </cfRule>
    <cfRule type="containsText" dxfId="2667" priority="4431" operator="containsText" text="Extrema">
      <formula>NOT(ISERROR(SEARCH("Extrema",AB49)))</formula>
    </cfRule>
    <cfRule type="containsText" dxfId="2666" priority="4433" operator="containsText" text="Moderada">
      <formula>NOT(ISERROR(SEARCH("Moderada",AB49)))</formula>
    </cfRule>
  </conditionalFormatting>
  <conditionalFormatting sqref="AB51:AB52">
    <cfRule type="containsText" dxfId="2665" priority="6358" operator="containsText" text="Moderada">
      <formula>NOT(ISERROR(SEARCH("Moderada",AB51)))</formula>
    </cfRule>
    <cfRule type="containsText" dxfId="2664" priority="6359" operator="containsText" text="Baja">
      <formula>NOT(ISERROR(SEARCH("Baja",AB51)))</formula>
    </cfRule>
    <cfRule type="containsText" dxfId="2663" priority="6355" operator="containsText" text="VALORAR">
      <formula>NOT(ISERROR(SEARCH("VALORAR",AB51)))</formula>
    </cfRule>
    <cfRule type="containsText" dxfId="2662" priority="6352" operator="containsText" text="Alta">
      <formula>NOT(ISERROR(SEARCH("Alta",AB51)))</formula>
    </cfRule>
    <cfRule type="containsText" dxfId="2661" priority="6354" operator="containsText" text="Baja">
      <formula>NOT(ISERROR(SEARCH("Baja",AB51)))</formula>
    </cfRule>
    <cfRule type="containsText" dxfId="2660" priority="6357" operator="containsText" text="Alta">
      <formula>NOT(ISERROR(SEARCH("Alta",AB51)))</formula>
    </cfRule>
    <cfRule type="containsText" dxfId="2659" priority="6356" operator="containsText" text="Extrema">
      <formula>NOT(ISERROR(SEARCH("Extrema",AB51)))</formula>
    </cfRule>
    <cfRule type="containsText" dxfId="2658" priority="6353" operator="containsText" text="Moderada">
      <formula>NOT(ISERROR(SEARCH("Moderada",AB51)))</formula>
    </cfRule>
  </conditionalFormatting>
  <conditionalFormatting sqref="AB51:AB54">
    <cfRule type="containsText" dxfId="2657" priority="6260" operator="containsText" text="Extrema">
      <formula>NOT(ISERROR(SEARCH("Extrema",AB51)))</formula>
    </cfRule>
    <cfRule type="containsText" dxfId="2656" priority="6259" operator="containsText" text="VALORAR">
      <formula>NOT(ISERROR(SEARCH("VALORAR",AB51)))</formula>
    </cfRule>
  </conditionalFormatting>
  <conditionalFormatting sqref="AB53:AB54">
    <cfRule type="containsText" dxfId="2655" priority="6263" operator="containsText" text="Baja">
      <formula>NOT(ISERROR(SEARCH("Baja",AB53)))</formula>
    </cfRule>
    <cfRule type="containsText" dxfId="2654" priority="6261" operator="containsText" text="Alta">
      <formula>NOT(ISERROR(SEARCH("Alta",AB53)))</formula>
    </cfRule>
    <cfRule type="containsText" dxfId="2653" priority="6262" operator="containsText" text="Moderada">
      <formula>NOT(ISERROR(SEARCH("Moderada",AB53)))</formula>
    </cfRule>
    <cfRule type="containsText" dxfId="2652" priority="6256" operator="containsText" text="Alta">
      <formula>NOT(ISERROR(SEARCH("Alta",AB53)))</formula>
    </cfRule>
    <cfRule type="containsText" dxfId="2651" priority="6257" operator="containsText" text="Moderada">
      <formula>NOT(ISERROR(SEARCH("Moderada",AB53)))</formula>
    </cfRule>
    <cfRule type="containsText" dxfId="2650" priority="6258" operator="containsText" text="Baja">
      <formula>NOT(ISERROR(SEARCH("Baja",AB53)))</formula>
    </cfRule>
  </conditionalFormatting>
  <conditionalFormatting sqref="AB53:AB55">
    <cfRule type="containsText" dxfId="2649" priority="4377" operator="containsText" text="VALORAR">
      <formula>NOT(ISERROR(SEARCH("VALORAR",AB53)))</formula>
    </cfRule>
    <cfRule type="containsText" dxfId="2648" priority="4378" operator="containsText" text="Extrema">
      <formula>NOT(ISERROR(SEARCH("Extrema",AB53)))</formula>
    </cfRule>
  </conditionalFormatting>
  <conditionalFormatting sqref="AB55">
    <cfRule type="containsText" dxfId="2647" priority="4372" operator="containsText" text="VALORAR">
      <formula>NOT(ISERROR(SEARCH("VALORAR",AB55)))</formula>
    </cfRule>
    <cfRule type="containsText" dxfId="2646" priority="4380" operator="containsText" text="Moderada">
      <formula>NOT(ISERROR(SEARCH("Moderada",AB55)))</formula>
    </cfRule>
    <cfRule type="containsText" dxfId="2645" priority="4379" operator="containsText" text="Alta">
      <formula>NOT(ISERROR(SEARCH("Alta",AB55)))</formula>
    </cfRule>
    <cfRule type="containsText" dxfId="2644" priority="4374" operator="containsText" text="Alta">
      <formula>NOT(ISERROR(SEARCH("Alta",AB55)))</formula>
    </cfRule>
    <cfRule type="containsText" dxfId="2643" priority="4375" operator="containsText" text="Moderada">
      <formula>NOT(ISERROR(SEARCH("Moderada",AB55)))</formula>
    </cfRule>
    <cfRule type="containsText" dxfId="2642" priority="4376" operator="containsText" text="Baja">
      <formula>NOT(ISERROR(SEARCH("Baja",AB55)))</formula>
    </cfRule>
    <cfRule type="containsText" dxfId="2641" priority="4373" operator="containsText" text="Extrema">
      <formula>NOT(ISERROR(SEARCH("Extrema",AB55)))</formula>
    </cfRule>
    <cfRule type="containsText" dxfId="2640" priority="4381" operator="containsText" text="Baja">
      <formula>NOT(ISERROR(SEARCH("Baja",AB55)))</formula>
    </cfRule>
  </conditionalFormatting>
  <conditionalFormatting sqref="AB57:AB58">
    <cfRule type="containsText" dxfId="2639" priority="6190" operator="containsText" text="Moderada">
      <formula>NOT(ISERROR(SEARCH("Moderada",AB57)))</formula>
    </cfRule>
    <cfRule type="containsText" dxfId="2638" priority="6188" operator="containsText" text="Extrema">
      <formula>NOT(ISERROR(SEARCH("Extrema",AB57)))</formula>
    </cfRule>
    <cfRule type="containsText" dxfId="2637" priority="6189" operator="containsText" text="Alta">
      <formula>NOT(ISERROR(SEARCH("Alta",AB57)))</formula>
    </cfRule>
    <cfRule type="containsText" dxfId="2636" priority="6187" operator="containsText" text="VALORAR">
      <formula>NOT(ISERROR(SEARCH("VALORAR",AB57)))</formula>
    </cfRule>
    <cfRule type="containsText" dxfId="2635" priority="6186" operator="containsText" text="Baja">
      <formula>NOT(ISERROR(SEARCH("Baja",AB57)))</formula>
    </cfRule>
    <cfRule type="containsText" dxfId="2634" priority="6184" operator="containsText" text="Alta">
      <formula>NOT(ISERROR(SEARCH("Alta",AB57)))</formula>
    </cfRule>
    <cfRule type="containsText" dxfId="2633" priority="6185" operator="containsText" text="Moderada">
      <formula>NOT(ISERROR(SEARCH("Moderada",AB57)))</formula>
    </cfRule>
    <cfRule type="containsText" dxfId="2632" priority="6191" operator="containsText" text="Baja">
      <formula>NOT(ISERROR(SEARCH("Baja",AB57)))</formula>
    </cfRule>
  </conditionalFormatting>
  <conditionalFormatting sqref="AB57:AB60">
    <cfRule type="containsText" dxfId="2631" priority="6107" operator="containsText" text="VALORAR">
      <formula>NOT(ISERROR(SEARCH("VALORAR",AB57)))</formula>
    </cfRule>
    <cfRule type="containsText" dxfId="2630" priority="6108" operator="containsText" text="Extrema">
      <formula>NOT(ISERROR(SEARCH("Extrema",AB57)))</formula>
    </cfRule>
  </conditionalFormatting>
  <conditionalFormatting sqref="AB59:AB60">
    <cfRule type="containsText" dxfId="2629" priority="6109" operator="containsText" text="Alta">
      <formula>NOT(ISERROR(SEARCH("Alta",AB59)))</formula>
    </cfRule>
    <cfRule type="containsText" dxfId="2628" priority="6110" operator="containsText" text="Moderada">
      <formula>NOT(ISERROR(SEARCH("Moderada",AB59)))</formula>
    </cfRule>
    <cfRule type="containsText" dxfId="2627" priority="6111" operator="containsText" text="Baja">
      <formula>NOT(ISERROR(SEARCH("Baja",AB59)))</formula>
    </cfRule>
    <cfRule type="containsText" dxfId="2626" priority="6106" operator="containsText" text="Baja">
      <formula>NOT(ISERROR(SEARCH("Baja",AB59)))</formula>
    </cfRule>
    <cfRule type="containsText" dxfId="2625" priority="6104" operator="containsText" text="Alta">
      <formula>NOT(ISERROR(SEARCH("Alta",AB59)))</formula>
    </cfRule>
    <cfRule type="containsText" dxfId="2624" priority="6105" operator="containsText" text="Moderada">
      <formula>NOT(ISERROR(SEARCH("Moderada",AB59)))</formula>
    </cfRule>
  </conditionalFormatting>
  <conditionalFormatting sqref="AB59:AB61">
    <cfRule type="containsText" dxfId="2623" priority="4320" operator="containsText" text="Extrema">
      <formula>NOT(ISERROR(SEARCH("Extrema",AB59)))</formula>
    </cfRule>
    <cfRule type="containsText" dxfId="2622" priority="4319" operator="containsText" text="VALORAR">
      <formula>NOT(ISERROR(SEARCH("VALORAR",AB59)))</formula>
    </cfRule>
  </conditionalFormatting>
  <conditionalFormatting sqref="AB61">
    <cfRule type="containsText" dxfId="2621" priority="4323" operator="containsText" text="Baja">
      <formula>NOT(ISERROR(SEARCH("Baja",AB61)))</formula>
    </cfRule>
    <cfRule type="containsText" dxfId="2620" priority="4322" operator="containsText" text="Moderada">
      <formula>NOT(ISERROR(SEARCH("Moderada",AB61)))</formula>
    </cfRule>
    <cfRule type="containsText" dxfId="2619" priority="4321" operator="containsText" text="Alta">
      <formula>NOT(ISERROR(SEARCH("Alta",AB61)))</formula>
    </cfRule>
    <cfRule type="containsText" dxfId="2618" priority="4314" operator="containsText" text="VALORAR">
      <formula>NOT(ISERROR(SEARCH("VALORAR",AB61)))</formula>
    </cfRule>
    <cfRule type="containsText" dxfId="2617" priority="4315" operator="containsText" text="Extrema">
      <formula>NOT(ISERROR(SEARCH("Extrema",AB61)))</formula>
    </cfRule>
    <cfRule type="containsText" dxfId="2616" priority="4316" operator="containsText" text="Alta">
      <formula>NOT(ISERROR(SEARCH("Alta",AB61)))</formula>
    </cfRule>
    <cfRule type="containsText" dxfId="2615" priority="4318" operator="containsText" text="Baja">
      <formula>NOT(ISERROR(SEARCH("Baja",AB61)))</formula>
    </cfRule>
    <cfRule type="containsText" dxfId="2614" priority="4317" operator="containsText" text="Moderada">
      <formula>NOT(ISERROR(SEARCH("Moderada",AB61)))</formula>
    </cfRule>
  </conditionalFormatting>
  <conditionalFormatting sqref="AB63:AB64">
    <cfRule type="containsText" dxfId="2613" priority="6048" operator="containsText" text="Alta">
      <formula>NOT(ISERROR(SEARCH("Alta",AB63)))</formula>
    </cfRule>
    <cfRule type="containsText" dxfId="2612" priority="6049" operator="containsText" text="Moderada">
      <formula>NOT(ISERROR(SEARCH("Moderada",AB63)))</formula>
    </cfRule>
    <cfRule type="containsText" dxfId="2611" priority="6051" operator="containsText" text="VALORAR">
      <formula>NOT(ISERROR(SEARCH("VALORAR",AB63)))</formula>
    </cfRule>
    <cfRule type="containsText" dxfId="2610" priority="6052" operator="containsText" text="Extrema">
      <formula>NOT(ISERROR(SEARCH("Extrema",AB63)))</formula>
    </cfRule>
    <cfRule type="containsText" dxfId="2609" priority="6053" operator="containsText" text="Alta">
      <formula>NOT(ISERROR(SEARCH("Alta",AB63)))</formula>
    </cfRule>
    <cfRule type="containsText" dxfId="2608" priority="6054" operator="containsText" text="Moderada">
      <formula>NOT(ISERROR(SEARCH("Moderada",AB63)))</formula>
    </cfRule>
    <cfRule type="containsText" dxfId="2607" priority="6055" operator="containsText" text="Baja">
      <formula>NOT(ISERROR(SEARCH("Baja",AB63)))</formula>
    </cfRule>
    <cfRule type="containsText" dxfId="2606" priority="6050" operator="containsText" text="Baja">
      <formula>NOT(ISERROR(SEARCH("Baja",AB63)))</formula>
    </cfRule>
  </conditionalFormatting>
  <conditionalFormatting sqref="AB63:AB66">
    <cfRule type="containsText" dxfId="2605" priority="5972" operator="containsText" text="Extrema">
      <formula>NOT(ISERROR(SEARCH("Extrema",AB63)))</formula>
    </cfRule>
    <cfRule type="containsText" dxfId="2604" priority="5971" operator="containsText" text="VALORAR">
      <formula>NOT(ISERROR(SEARCH("VALORAR",AB63)))</formula>
    </cfRule>
  </conditionalFormatting>
  <conditionalFormatting sqref="AB65:AB66">
    <cfRule type="containsText" dxfId="2603" priority="5973" operator="containsText" text="Alta">
      <formula>NOT(ISERROR(SEARCH("Alta",AB65)))</formula>
    </cfRule>
    <cfRule type="containsText" dxfId="2602" priority="5974" operator="containsText" text="Moderada">
      <formula>NOT(ISERROR(SEARCH("Moderada",AB65)))</formula>
    </cfRule>
    <cfRule type="containsText" dxfId="2601" priority="5968" operator="containsText" text="Alta">
      <formula>NOT(ISERROR(SEARCH("Alta",AB65)))</formula>
    </cfRule>
    <cfRule type="containsText" dxfId="2600" priority="5969" operator="containsText" text="Moderada">
      <formula>NOT(ISERROR(SEARCH("Moderada",AB65)))</formula>
    </cfRule>
    <cfRule type="containsText" dxfId="2599" priority="5970" operator="containsText" text="Baja">
      <formula>NOT(ISERROR(SEARCH("Baja",AB65)))</formula>
    </cfRule>
    <cfRule type="containsText" dxfId="2598" priority="5975" operator="containsText" text="Baja">
      <formula>NOT(ISERROR(SEARCH("Baja",AB65)))</formula>
    </cfRule>
  </conditionalFormatting>
  <conditionalFormatting sqref="AB65:AB67">
    <cfRule type="containsText" dxfId="2597" priority="4262" operator="containsText" text="Extrema">
      <formula>NOT(ISERROR(SEARCH("Extrema",AB65)))</formula>
    </cfRule>
    <cfRule type="containsText" dxfId="2596" priority="4261" operator="containsText" text="VALORAR">
      <formula>NOT(ISERROR(SEARCH("VALORAR",AB65)))</formula>
    </cfRule>
  </conditionalFormatting>
  <conditionalFormatting sqref="AB67">
    <cfRule type="containsText" dxfId="2595" priority="4256" operator="containsText" text="VALORAR">
      <formula>NOT(ISERROR(SEARCH("VALORAR",AB67)))</formula>
    </cfRule>
    <cfRule type="containsText" dxfId="2594" priority="4257" operator="containsText" text="Extrema">
      <formula>NOT(ISERROR(SEARCH("Extrema",AB67)))</formula>
    </cfRule>
    <cfRule type="containsText" dxfId="2593" priority="4258" operator="containsText" text="Alta">
      <formula>NOT(ISERROR(SEARCH("Alta",AB67)))</formula>
    </cfRule>
    <cfRule type="containsText" dxfId="2592" priority="4259" operator="containsText" text="Moderada">
      <formula>NOT(ISERROR(SEARCH("Moderada",AB67)))</formula>
    </cfRule>
    <cfRule type="containsText" dxfId="2591" priority="4260" operator="containsText" text="Baja">
      <formula>NOT(ISERROR(SEARCH("Baja",AB67)))</formula>
    </cfRule>
    <cfRule type="containsText" dxfId="2590" priority="4263" operator="containsText" text="Alta">
      <formula>NOT(ISERROR(SEARCH("Alta",AB67)))</formula>
    </cfRule>
    <cfRule type="containsText" dxfId="2589" priority="4264" operator="containsText" text="Moderada">
      <formula>NOT(ISERROR(SEARCH("Moderada",AB67)))</formula>
    </cfRule>
    <cfRule type="containsText" dxfId="2588" priority="4265" operator="containsText" text="Baja">
      <formula>NOT(ISERROR(SEARCH("Baja",AB67)))</formula>
    </cfRule>
  </conditionalFormatting>
  <conditionalFormatting sqref="AB69:AB70">
    <cfRule type="containsText" dxfId="2587" priority="5912" operator="containsText" text="Alta">
      <formula>NOT(ISERROR(SEARCH("Alta",AB69)))</formula>
    </cfRule>
    <cfRule type="containsText" dxfId="2586" priority="5913" operator="containsText" text="Moderada">
      <formula>NOT(ISERROR(SEARCH("Moderada",AB69)))</formula>
    </cfRule>
    <cfRule type="containsText" dxfId="2585" priority="5914" operator="containsText" text="Baja">
      <formula>NOT(ISERROR(SEARCH("Baja",AB69)))</formula>
    </cfRule>
    <cfRule type="containsText" dxfId="2584" priority="5915" operator="containsText" text="VALORAR">
      <formula>NOT(ISERROR(SEARCH("VALORAR",AB69)))</formula>
    </cfRule>
    <cfRule type="containsText" dxfId="2583" priority="5916" operator="containsText" text="Extrema">
      <formula>NOT(ISERROR(SEARCH("Extrema",AB69)))</formula>
    </cfRule>
    <cfRule type="containsText" dxfId="2582" priority="5917" operator="containsText" text="Alta">
      <formula>NOT(ISERROR(SEARCH("Alta",AB69)))</formula>
    </cfRule>
    <cfRule type="containsText" dxfId="2581" priority="5918" operator="containsText" text="Moderada">
      <formula>NOT(ISERROR(SEARCH("Moderada",AB69)))</formula>
    </cfRule>
    <cfRule type="containsText" dxfId="2580" priority="5919" operator="containsText" text="Baja">
      <formula>NOT(ISERROR(SEARCH("Baja",AB69)))</formula>
    </cfRule>
  </conditionalFormatting>
  <conditionalFormatting sqref="AB69:AB72">
    <cfRule type="containsText" dxfId="2579" priority="5835" operator="containsText" text="VALORAR">
      <formula>NOT(ISERROR(SEARCH("VALORAR",AB69)))</formula>
    </cfRule>
    <cfRule type="containsText" dxfId="2578" priority="5836" operator="containsText" text="Extrema">
      <formula>NOT(ISERROR(SEARCH("Extrema",AB69)))</formula>
    </cfRule>
  </conditionalFormatting>
  <conditionalFormatting sqref="AB71:AB72">
    <cfRule type="containsText" dxfId="2577" priority="5832" operator="containsText" text="Alta">
      <formula>NOT(ISERROR(SEARCH("Alta",AB71)))</formula>
    </cfRule>
    <cfRule type="containsText" dxfId="2576" priority="5838" operator="containsText" text="Moderada">
      <formula>NOT(ISERROR(SEARCH("Moderada",AB71)))</formula>
    </cfRule>
    <cfRule type="containsText" dxfId="2575" priority="5839" operator="containsText" text="Baja">
      <formula>NOT(ISERROR(SEARCH("Baja",AB71)))</formula>
    </cfRule>
    <cfRule type="containsText" dxfId="2574" priority="5837" operator="containsText" text="Alta">
      <formula>NOT(ISERROR(SEARCH("Alta",AB71)))</formula>
    </cfRule>
    <cfRule type="containsText" dxfId="2573" priority="5833" operator="containsText" text="Moderada">
      <formula>NOT(ISERROR(SEARCH("Moderada",AB71)))</formula>
    </cfRule>
    <cfRule type="containsText" dxfId="2572" priority="5834" operator="containsText" text="Baja">
      <formula>NOT(ISERROR(SEARCH("Baja",AB71)))</formula>
    </cfRule>
  </conditionalFormatting>
  <conditionalFormatting sqref="AB71:AB73">
    <cfRule type="containsText" dxfId="2571" priority="4203" operator="containsText" text="VALORAR">
      <formula>NOT(ISERROR(SEARCH("VALORAR",AB71)))</formula>
    </cfRule>
    <cfRule type="containsText" dxfId="2570" priority="4204" operator="containsText" text="Extrema">
      <formula>NOT(ISERROR(SEARCH("Extrema",AB71)))</formula>
    </cfRule>
  </conditionalFormatting>
  <conditionalFormatting sqref="AB73">
    <cfRule type="containsText" dxfId="2569" priority="4206" operator="containsText" text="Moderada">
      <formula>NOT(ISERROR(SEARCH("Moderada",AB73)))</formula>
    </cfRule>
    <cfRule type="containsText" dxfId="2568" priority="4205" operator="containsText" text="Alta">
      <formula>NOT(ISERROR(SEARCH("Alta",AB73)))</formula>
    </cfRule>
    <cfRule type="containsText" dxfId="2567" priority="4200" operator="containsText" text="Alta">
      <formula>NOT(ISERROR(SEARCH("Alta",AB73)))</formula>
    </cfRule>
    <cfRule type="containsText" dxfId="2566" priority="4207" operator="containsText" text="Baja">
      <formula>NOT(ISERROR(SEARCH("Baja",AB73)))</formula>
    </cfRule>
    <cfRule type="containsText" dxfId="2565" priority="4198" operator="containsText" text="VALORAR">
      <formula>NOT(ISERROR(SEARCH("VALORAR",AB73)))</formula>
    </cfRule>
    <cfRule type="containsText" dxfId="2564" priority="4199" operator="containsText" text="Extrema">
      <formula>NOT(ISERROR(SEARCH("Extrema",AB73)))</formula>
    </cfRule>
    <cfRule type="containsText" dxfId="2563" priority="4201" operator="containsText" text="Moderada">
      <formula>NOT(ISERROR(SEARCH("Moderada",AB73)))</formula>
    </cfRule>
    <cfRule type="containsText" dxfId="2562" priority="4202" operator="containsText" text="Baja">
      <formula>NOT(ISERROR(SEARCH("Baja",AB73)))</formula>
    </cfRule>
  </conditionalFormatting>
  <conditionalFormatting sqref="AB75:AB76">
    <cfRule type="containsText" dxfId="2561" priority="5780" operator="containsText" text="Extrema">
      <formula>NOT(ISERROR(SEARCH("Extrema",AB75)))</formula>
    </cfRule>
    <cfRule type="containsText" dxfId="2560" priority="5778" operator="containsText" text="Baja">
      <formula>NOT(ISERROR(SEARCH("Baja",AB75)))</formula>
    </cfRule>
    <cfRule type="containsText" dxfId="2559" priority="5777" operator="containsText" text="Moderada">
      <formula>NOT(ISERROR(SEARCH("Moderada",AB75)))</formula>
    </cfRule>
    <cfRule type="containsText" dxfId="2558" priority="5776" operator="containsText" text="Alta">
      <formula>NOT(ISERROR(SEARCH("Alta",AB75)))</formula>
    </cfRule>
    <cfRule type="containsText" dxfId="2557" priority="5779" operator="containsText" text="VALORAR">
      <formula>NOT(ISERROR(SEARCH("VALORAR",AB75)))</formula>
    </cfRule>
    <cfRule type="containsText" dxfId="2556" priority="5783" operator="containsText" text="Baja">
      <formula>NOT(ISERROR(SEARCH("Baja",AB75)))</formula>
    </cfRule>
    <cfRule type="containsText" dxfId="2555" priority="5782" operator="containsText" text="Moderada">
      <formula>NOT(ISERROR(SEARCH("Moderada",AB75)))</formula>
    </cfRule>
    <cfRule type="containsText" dxfId="2554" priority="5781" operator="containsText" text="Alta">
      <formula>NOT(ISERROR(SEARCH("Alta",AB75)))</formula>
    </cfRule>
  </conditionalFormatting>
  <conditionalFormatting sqref="AB75:AB78">
    <cfRule type="containsText" dxfId="2553" priority="5683" operator="containsText" text="VALORAR">
      <formula>NOT(ISERROR(SEARCH("VALORAR",AB75)))</formula>
    </cfRule>
    <cfRule type="containsText" dxfId="2552" priority="5684" operator="containsText" text="Extrema">
      <formula>NOT(ISERROR(SEARCH("Extrema",AB75)))</formula>
    </cfRule>
  </conditionalFormatting>
  <conditionalFormatting sqref="AB77:AB78">
    <cfRule type="containsText" dxfId="2551" priority="5681" operator="containsText" text="Moderada">
      <formula>NOT(ISERROR(SEARCH("Moderada",AB77)))</formula>
    </cfRule>
    <cfRule type="containsText" dxfId="2550" priority="5682" operator="containsText" text="Baja">
      <formula>NOT(ISERROR(SEARCH("Baja",AB77)))</formula>
    </cfRule>
    <cfRule type="containsText" dxfId="2549" priority="5686" operator="containsText" text="Moderada">
      <formula>NOT(ISERROR(SEARCH("Moderada",AB77)))</formula>
    </cfRule>
    <cfRule type="containsText" dxfId="2548" priority="5685" operator="containsText" text="Alta">
      <formula>NOT(ISERROR(SEARCH("Alta",AB77)))</formula>
    </cfRule>
    <cfRule type="containsText" dxfId="2547" priority="5680" operator="containsText" text="Alta">
      <formula>NOT(ISERROR(SEARCH("Alta",AB77)))</formula>
    </cfRule>
    <cfRule type="containsText" dxfId="2546" priority="5687" operator="containsText" text="Baja">
      <formula>NOT(ISERROR(SEARCH("Baja",AB77)))</formula>
    </cfRule>
  </conditionalFormatting>
  <conditionalFormatting sqref="AB77:AB79">
    <cfRule type="containsText" dxfId="2545" priority="4145" operator="containsText" text="VALORAR">
      <formula>NOT(ISERROR(SEARCH("VALORAR",AB77)))</formula>
    </cfRule>
    <cfRule type="containsText" dxfId="2544" priority="4146" operator="containsText" text="Extrema">
      <formula>NOT(ISERROR(SEARCH("Extrema",AB77)))</formula>
    </cfRule>
  </conditionalFormatting>
  <conditionalFormatting sqref="AB79">
    <cfRule type="containsText" dxfId="2543" priority="4149" operator="containsText" text="Baja">
      <formula>NOT(ISERROR(SEARCH("Baja",AB79)))</formula>
    </cfRule>
    <cfRule type="containsText" dxfId="2542" priority="4143" operator="containsText" text="Moderada">
      <formula>NOT(ISERROR(SEARCH("Moderada",AB79)))</formula>
    </cfRule>
    <cfRule type="containsText" dxfId="2541" priority="4147" operator="containsText" text="Alta">
      <formula>NOT(ISERROR(SEARCH("Alta",AB79)))</formula>
    </cfRule>
    <cfRule type="containsText" dxfId="2540" priority="4148" operator="containsText" text="Moderada">
      <formula>NOT(ISERROR(SEARCH("Moderada",AB79)))</formula>
    </cfRule>
    <cfRule type="containsText" dxfId="2539" priority="4140" operator="containsText" text="VALORAR">
      <formula>NOT(ISERROR(SEARCH("VALORAR",AB79)))</formula>
    </cfRule>
    <cfRule type="containsText" dxfId="2538" priority="4141" operator="containsText" text="Extrema">
      <formula>NOT(ISERROR(SEARCH("Extrema",AB79)))</formula>
    </cfRule>
    <cfRule type="containsText" dxfId="2537" priority="4142" operator="containsText" text="Alta">
      <formula>NOT(ISERROR(SEARCH("Alta",AB79)))</formula>
    </cfRule>
    <cfRule type="containsText" dxfId="2536" priority="4144" operator="containsText" text="Baja">
      <formula>NOT(ISERROR(SEARCH("Baja",AB79)))</formula>
    </cfRule>
  </conditionalFormatting>
  <conditionalFormatting sqref="AB81:AB82">
    <cfRule type="containsText" dxfId="2535" priority="5615" operator="containsText" text="Baja">
      <formula>NOT(ISERROR(SEARCH("Baja",AB81)))</formula>
    </cfRule>
    <cfRule type="containsText" dxfId="2534" priority="5610" operator="containsText" text="Baja">
      <formula>NOT(ISERROR(SEARCH("Baja",AB81)))</formula>
    </cfRule>
    <cfRule type="containsText" dxfId="2533" priority="5611" operator="containsText" text="VALORAR">
      <formula>NOT(ISERROR(SEARCH("VALORAR",AB81)))</formula>
    </cfRule>
    <cfRule type="containsText" dxfId="2532" priority="5614" operator="containsText" text="Moderada">
      <formula>NOT(ISERROR(SEARCH("Moderada",AB81)))</formula>
    </cfRule>
    <cfRule type="containsText" dxfId="2531" priority="5613" operator="containsText" text="Alta">
      <formula>NOT(ISERROR(SEARCH("Alta",AB81)))</formula>
    </cfRule>
    <cfRule type="containsText" dxfId="2530" priority="5612" operator="containsText" text="Extrema">
      <formula>NOT(ISERROR(SEARCH("Extrema",AB81)))</formula>
    </cfRule>
    <cfRule type="containsText" dxfId="2529" priority="5608" operator="containsText" text="Alta">
      <formula>NOT(ISERROR(SEARCH("Alta",AB81)))</formula>
    </cfRule>
    <cfRule type="containsText" dxfId="2528" priority="5609" operator="containsText" text="Moderada">
      <formula>NOT(ISERROR(SEARCH("Moderada",AB81)))</formula>
    </cfRule>
  </conditionalFormatting>
  <conditionalFormatting sqref="AB81:AB84">
    <cfRule type="containsText" dxfId="2527" priority="5515" operator="containsText" text="VALORAR">
      <formula>NOT(ISERROR(SEARCH("VALORAR",AB81)))</formula>
    </cfRule>
    <cfRule type="containsText" dxfId="2526" priority="5516" operator="containsText" text="Extrema">
      <formula>NOT(ISERROR(SEARCH("Extrema",AB81)))</formula>
    </cfRule>
  </conditionalFormatting>
  <conditionalFormatting sqref="AB83:AB84">
    <cfRule type="containsText" dxfId="2525" priority="5514" operator="containsText" text="Baja">
      <formula>NOT(ISERROR(SEARCH("Baja",AB83)))</formula>
    </cfRule>
    <cfRule type="containsText" dxfId="2524" priority="5512" operator="containsText" text="Alta">
      <formula>NOT(ISERROR(SEARCH("Alta",AB83)))</formula>
    </cfRule>
    <cfRule type="containsText" dxfId="2523" priority="5513" operator="containsText" text="Moderada">
      <formula>NOT(ISERROR(SEARCH("Moderada",AB83)))</formula>
    </cfRule>
    <cfRule type="containsText" dxfId="2522" priority="5517" operator="containsText" text="Alta">
      <formula>NOT(ISERROR(SEARCH("Alta",AB83)))</formula>
    </cfRule>
    <cfRule type="containsText" dxfId="2521" priority="5518" operator="containsText" text="Moderada">
      <formula>NOT(ISERROR(SEARCH("Moderada",AB83)))</formula>
    </cfRule>
    <cfRule type="containsText" dxfId="2520" priority="5519" operator="containsText" text="Baja">
      <formula>NOT(ISERROR(SEARCH("Baja",AB83)))</formula>
    </cfRule>
  </conditionalFormatting>
  <conditionalFormatting sqref="AB83:AB85">
    <cfRule type="containsText" dxfId="2519" priority="4087" operator="containsText" text="VALORAR">
      <formula>NOT(ISERROR(SEARCH("VALORAR",AB83)))</formula>
    </cfRule>
    <cfRule type="containsText" dxfId="2518" priority="4088" operator="containsText" text="Extrema">
      <formula>NOT(ISERROR(SEARCH("Extrema",AB83)))</formula>
    </cfRule>
  </conditionalFormatting>
  <conditionalFormatting sqref="AB85">
    <cfRule type="containsText" dxfId="2517" priority="4091" operator="containsText" text="Baja">
      <formula>NOT(ISERROR(SEARCH("Baja",AB85)))</formula>
    </cfRule>
    <cfRule type="containsText" dxfId="2516" priority="4082" operator="containsText" text="VALORAR">
      <formula>NOT(ISERROR(SEARCH("VALORAR",AB85)))</formula>
    </cfRule>
    <cfRule type="containsText" dxfId="2515" priority="4083" operator="containsText" text="Extrema">
      <formula>NOT(ISERROR(SEARCH("Extrema",AB85)))</formula>
    </cfRule>
    <cfRule type="containsText" dxfId="2514" priority="4084" operator="containsText" text="Alta">
      <formula>NOT(ISERROR(SEARCH("Alta",AB85)))</formula>
    </cfRule>
    <cfRule type="containsText" dxfId="2513" priority="4085" operator="containsText" text="Moderada">
      <formula>NOT(ISERROR(SEARCH("Moderada",AB85)))</formula>
    </cfRule>
    <cfRule type="containsText" dxfId="2512" priority="4090" operator="containsText" text="Moderada">
      <formula>NOT(ISERROR(SEARCH("Moderada",AB85)))</formula>
    </cfRule>
    <cfRule type="containsText" dxfId="2511" priority="4089" operator="containsText" text="Alta">
      <formula>NOT(ISERROR(SEARCH("Alta",AB85)))</formula>
    </cfRule>
    <cfRule type="containsText" dxfId="2510" priority="4086" operator="containsText" text="Baja">
      <formula>NOT(ISERROR(SEARCH("Baja",AB85)))</formula>
    </cfRule>
  </conditionalFormatting>
  <conditionalFormatting sqref="AB87:AB88">
    <cfRule type="containsText" dxfId="2509" priority="5446" operator="containsText" text="Moderada">
      <formula>NOT(ISERROR(SEARCH("Moderada",AB87)))</formula>
    </cfRule>
    <cfRule type="containsText" dxfId="2508" priority="5447" operator="containsText" text="Baja">
      <formula>NOT(ISERROR(SEARCH("Baja",AB87)))</formula>
    </cfRule>
    <cfRule type="containsText" dxfId="2507" priority="5444" operator="containsText" text="Extrema">
      <formula>NOT(ISERROR(SEARCH("Extrema",AB87)))</formula>
    </cfRule>
    <cfRule type="containsText" dxfId="2506" priority="5443" operator="containsText" text="VALORAR">
      <formula>NOT(ISERROR(SEARCH("VALORAR",AB87)))</formula>
    </cfRule>
    <cfRule type="containsText" dxfId="2505" priority="5442" operator="containsText" text="Baja">
      <formula>NOT(ISERROR(SEARCH("Baja",AB87)))</formula>
    </cfRule>
    <cfRule type="containsText" dxfId="2504" priority="5441" operator="containsText" text="Moderada">
      <formula>NOT(ISERROR(SEARCH("Moderada",AB87)))</formula>
    </cfRule>
    <cfRule type="containsText" dxfId="2503" priority="5440" operator="containsText" text="Alta">
      <formula>NOT(ISERROR(SEARCH("Alta",AB87)))</formula>
    </cfRule>
    <cfRule type="containsText" dxfId="2502" priority="5445" operator="containsText" text="Alta">
      <formula>NOT(ISERROR(SEARCH("Alta",AB87)))</formula>
    </cfRule>
  </conditionalFormatting>
  <conditionalFormatting sqref="AB87:AB90">
    <cfRule type="containsText" dxfId="2501" priority="5347" operator="containsText" text="VALORAR">
      <formula>NOT(ISERROR(SEARCH("VALORAR",AB87)))</formula>
    </cfRule>
    <cfRule type="containsText" dxfId="2500" priority="5348" operator="containsText" text="Extrema">
      <formula>NOT(ISERROR(SEARCH("Extrema",AB87)))</formula>
    </cfRule>
  </conditionalFormatting>
  <conditionalFormatting sqref="AB89:AB90">
    <cfRule type="containsText" dxfId="2499" priority="5345" operator="containsText" text="Moderada">
      <formula>NOT(ISERROR(SEARCH("Moderada",AB89)))</formula>
    </cfRule>
    <cfRule type="containsText" dxfId="2498" priority="5346" operator="containsText" text="Baja">
      <formula>NOT(ISERROR(SEARCH("Baja",AB89)))</formula>
    </cfRule>
    <cfRule type="containsText" dxfId="2497" priority="5349" operator="containsText" text="Alta">
      <formula>NOT(ISERROR(SEARCH("Alta",AB89)))</formula>
    </cfRule>
    <cfRule type="containsText" dxfId="2496" priority="5350" operator="containsText" text="Moderada">
      <formula>NOT(ISERROR(SEARCH("Moderada",AB89)))</formula>
    </cfRule>
    <cfRule type="containsText" dxfId="2495" priority="5351" operator="containsText" text="Baja">
      <formula>NOT(ISERROR(SEARCH("Baja",AB89)))</formula>
    </cfRule>
    <cfRule type="containsText" dxfId="2494" priority="5344" operator="containsText" text="Alta">
      <formula>NOT(ISERROR(SEARCH("Alta",AB89)))</formula>
    </cfRule>
  </conditionalFormatting>
  <conditionalFormatting sqref="AB89:AB91">
    <cfRule type="containsText" dxfId="2493" priority="4030" operator="containsText" text="Extrema">
      <formula>NOT(ISERROR(SEARCH("Extrema",AB89)))</formula>
    </cfRule>
    <cfRule type="containsText" dxfId="2492" priority="4029" operator="containsText" text="VALORAR">
      <formula>NOT(ISERROR(SEARCH("VALORAR",AB89)))</formula>
    </cfRule>
  </conditionalFormatting>
  <conditionalFormatting sqref="AB91">
    <cfRule type="containsText" dxfId="2491" priority="4026" operator="containsText" text="Alta">
      <formula>NOT(ISERROR(SEARCH("Alta",AB91)))</formula>
    </cfRule>
    <cfRule type="containsText" dxfId="2490" priority="4027" operator="containsText" text="Moderada">
      <formula>NOT(ISERROR(SEARCH("Moderada",AB91)))</formula>
    </cfRule>
    <cfRule type="containsText" dxfId="2489" priority="4028" operator="containsText" text="Baja">
      <formula>NOT(ISERROR(SEARCH("Baja",AB91)))</formula>
    </cfRule>
    <cfRule type="containsText" dxfId="2488" priority="4033" operator="containsText" text="Baja">
      <formula>NOT(ISERROR(SEARCH("Baja",AB91)))</formula>
    </cfRule>
    <cfRule type="containsText" dxfId="2487" priority="4032" operator="containsText" text="Moderada">
      <formula>NOT(ISERROR(SEARCH("Moderada",AB91)))</formula>
    </cfRule>
    <cfRule type="containsText" dxfId="2486" priority="4031" operator="containsText" text="Alta">
      <formula>NOT(ISERROR(SEARCH("Alta",AB91)))</formula>
    </cfRule>
    <cfRule type="containsText" dxfId="2485" priority="4025" operator="containsText" text="Extrema">
      <formula>NOT(ISERROR(SEARCH("Extrema",AB91)))</formula>
    </cfRule>
    <cfRule type="containsText" dxfId="2484" priority="4024" operator="containsText" text="VALORAR">
      <formula>NOT(ISERROR(SEARCH("VALORAR",AB91)))</formula>
    </cfRule>
  </conditionalFormatting>
  <conditionalFormatting sqref="AB93:AB94">
    <cfRule type="containsText" dxfId="2483" priority="5105" operator="containsText" text="Moderada">
      <formula>NOT(ISERROR(SEARCH("Moderada",AB93)))</formula>
    </cfRule>
    <cfRule type="containsText" dxfId="2482" priority="5111" operator="containsText" text="Baja">
      <formula>NOT(ISERROR(SEARCH("Baja",AB93)))</formula>
    </cfRule>
    <cfRule type="containsText" dxfId="2481" priority="5110" operator="containsText" text="Moderada">
      <formula>NOT(ISERROR(SEARCH("Moderada",AB93)))</formula>
    </cfRule>
    <cfRule type="containsText" dxfId="2480" priority="5108" operator="containsText" text="Extrema">
      <formula>NOT(ISERROR(SEARCH("Extrema",AB93)))</formula>
    </cfRule>
    <cfRule type="containsText" dxfId="2479" priority="5104" operator="containsText" text="Alta">
      <formula>NOT(ISERROR(SEARCH("Alta",AB93)))</formula>
    </cfRule>
    <cfRule type="containsText" dxfId="2478" priority="5107" operator="containsText" text="VALORAR">
      <formula>NOT(ISERROR(SEARCH("VALORAR",AB93)))</formula>
    </cfRule>
    <cfRule type="containsText" dxfId="2477" priority="5109" operator="containsText" text="Alta">
      <formula>NOT(ISERROR(SEARCH("Alta",AB93)))</formula>
    </cfRule>
    <cfRule type="containsText" dxfId="2476" priority="5106" operator="containsText" text="Baja">
      <formula>NOT(ISERROR(SEARCH("Baja",AB93)))</formula>
    </cfRule>
  </conditionalFormatting>
  <conditionalFormatting sqref="AB93:AB96">
    <cfRule type="containsText" dxfId="2475" priority="5011" operator="containsText" text="VALORAR">
      <formula>NOT(ISERROR(SEARCH("VALORAR",AB93)))</formula>
    </cfRule>
    <cfRule type="containsText" dxfId="2474" priority="5012" operator="containsText" text="Extrema">
      <formula>NOT(ISERROR(SEARCH("Extrema",AB93)))</formula>
    </cfRule>
  </conditionalFormatting>
  <conditionalFormatting sqref="AB95:AB96">
    <cfRule type="containsText" dxfId="2473" priority="5014" operator="containsText" text="Moderada">
      <formula>NOT(ISERROR(SEARCH("Moderada",AB95)))</formula>
    </cfRule>
    <cfRule type="containsText" dxfId="2472" priority="5010" operator="containsText" text="Baja">
      <formula>NOT(ISERROR(SEARCH("Baja",AB95)))</formula>
    </cfRule>
    <cfRule type="containsText" dxfId="2471" priority="5009" operator="containsText" text="Moderada">
      <formula>NOT(ISERROR(SEARCH("Moderada",AB95)))</formula>
    </cfRule>
    <cfRule type="containsText" dxfId="2470" priority="5008" operator="containsText" text="Alta">
      <formula>NOT(ISERROR(SEARCH("Alta",AB95)))</formula>
    </cfRule>
    <cfRule type="containsText" dxfId="2469" priority="5013" operator="containsText" text="Alta">
      <formula>NOT(ISERROR(SEARCH("Alta",AB95)))</formula>
    </cfRule>
    <cfRule type="containsText" dxfId="2468" priority="5015" operator="containsText" text="Baja">
      <formula>NOT(ISERROR(SEARCH("Baja",AB95)))</formula>
    </cfRule>
  </conditionalFormatting>
  <conditionalFormatting sqref="AB95:AB97">
    <cfRule type="containsText" dxfId="2467" priority="3972" operator="containsText" text="Extrema">
      <formula>NOT(ISERROR(SEARCH("Extrema",AB95)))</formula>
    </cfRule>
    <cfRule type="containsText" dxfId="2466" priority="3971" operator="containsText" text="VALORAR">
      <formula>NOT(ISERROR(SEARCH("VALORAR",AB95)))</formula>
    </cfRule>
  </conditionalFormatting>
  <conditionalFormatting sqref="AB97">
    <cfRule type="containsText" dxfId="2465" priority="3970" operator="containsText" text="Baja">
      <formula>NOT(ISERROR(SEARCH("Baja",AB97)))</formula>
    </cfRule>
    <cfRule type="containsText" dxfId="2464" priority="3974" operator="containsText" text="Moderada">
      <formula>NOT(ISERROR(SEARCH("Moderada",AB97)))</formula>
    </cfRule>
    <cfRule type="containsText" dxfId="2463" priority="3975" operator="containsText" text="Baja">
      <formula>NOT(ISERROR(SEARCH("Baja",AB97)))</formula>
    </cfRule>
    <cfRule type="containsText" dxfId="2462" priority="3973" operator="containsText" text="Alta">
      <formula>NOT(ISERROR(SEARCH("Alta",AB97)))</formula>
    </cfRule>
    <cfRule type="containsText" dxfId="2461" priority="3969" operator="containsText" text="Moderada">
      <formula>NOT(ISERROR(SEARCH("Moderada",AB97)))</formula>
    </cfRule>
    <cfRule type="containsText" dxfId="2460" priority="3968" operator="containsText" text="Alta">
      <formula>NOT(ISERROR(SEARCH("Alta",AB97)))</formula>
    </cfRule>
    <cfRule type="containsText" dxfId="2459" priority="3967" operator="containsText" text="Extrema">
      <formula>NOT(ISERROR(SEARCH("Extrema",AB97)))</formula>
    </cfRule>
    <cfRule type="containsText" dxfId="2458" priority="3966" operator="containsText" text="VALORAR">
      <formula>NOT(ISERROR(SEARCH("VALORAR",AB97)))</formula>
    </cfRule>
  </conditionalFormatting>
  <conditionalFormatting sqref="AB99:AB100">
    <cfRule type="containsText" dxfId="2457" priority="5277" operator="containsText" text="Alta">
      <formula>NOT(ISERROR(SEARCH("Alta",AB99)))</formula>
    </cfRule>
    <cfRule type="containsText" dxfId="2456" priority="5278" operator="containsText" text="Moderada">
      <formula>NOT(ISERROR(SEARCH("Moderada",AB99)))</formula>
    </cfRule>
    <cfRule type="containsText" dxfId="2455" priority="5279" operator="containsText" text="Baja">
      <formula>NOT(ISERROR(SEARCH("Baja",AB99)))</formula>
    </cfRule>
    <cfRule type="containsText" dxfId="2454" priority="5272" operator="containsText" text="Alta">
      <formula>NOT(ISERROR(SEARCH("Alta",AB99)))</formula>
    </cfRule>
    <cfRule type="containsText" dxfId="2453" priority="5273" operator="containsText" text="Moderada">
      <formula>NOT(ISERROR(SEARCH("Moderada",AB99)))</formula>
    </cfRule>
    <cfRule type="containsText" dxfId="2452" priority="5274" operator="containsText" text="Baja">
      <formula>NOT(ISERROR(SEARCH("Baja",AB99)))</formula>
    </cfRule>
    <cfRule type="containsText" dxfId="2451" priority="5275" operator="containsText" text="VALORAR">
      <formula>NOT(ISERROR(SEARCH("VALORAR",AB99)))</formula>
    </cfRule>
    <cfRule type="containsText" dxfId="2450" priority="5276" operator="containsText" text="Extrema">
      <formula>NOT(ISERROR(SEARCH("Extrema",AB99)))</formula>
    </cfRule>
  </conditionalFormatting>
  <conditionalFormatting sqref="AB99:AB102">
    <cfRule type="containsText" dxfId="2449" priority="5180" operator="containsText" text="Extrema">
      <formula>NOT(ISERROR(SEARCH("Extrema",AB99)))</formula>
    </cfRule>
    <cfRule type="containsText" dxfId="2448" priority="5179" operator="containsText" text="VALORAR">
      <formula>NOT(ISERROR(SEARCH("VALORAR",AB99)))</formula>
    </cfRule>
  </conditionalFormatting>
  <conditionalFormatting sqref="AB101:AB102">
    <cfRule type="containsText" dxfId="2447" priority="5177" operator="containsText" text="Moderada">
      <formula>NOT(ISERROR(SEARCH("Moderada",AB101)))</formula>
    </cfRule>
    <cfRule type="containsText" dxfId="2446" priority="5176" operator="containsText" text="Alta">
      <formula>NOT(ISERROR(SEARCH("Alta",AB101)))</formula>
    </cfRule>
    <cfRule type="containsText" dxfId="2445" priority="5183" operator="containsText" text="Baja">
      <formula>NOT(ISERROR(SEARCH("Baja",AB101)))</formula>
    </cfRule>
    <cfRule type="containsText" dxfId="2444" priority="5182" operator="containsText" text="Moderada">
      <formula>NOT(ISERROR(SEARCH("Moderada",AB101)))</formula>
    </cfRule>
    <cfRule type="containsText" dxfId="2443" priority="5181" operator="containsText" text="Alta">
      <formula>NOT(ISERROR(SEARCH("Alta",AB101)))</formula>
    </cfRule>
    <cfRule type="containsText" dxfId="2442" priority="5178" operator="containsText" text="Baja">
      <formula>NOT(ISERROR(SEARCH("Baja",AB101)))</formula>
    </cfRule>
  </conditionalFormatting>
  <conditionalFormatting sqref="AB101:AB103">
    <cfRule type="containsText" dxfId="2441" priority="3914" operator="containsText" text="Extrema">
      <formula>NOT(ISERROR(SEARCH("Extrema",AB101)))</formula>
    </cfRule>
    <cfRule type="containsText" dxfId="2440" priority="3913" operator="containsText" text="VALORAR">
      <formula>NOT(ISERROR(SEARCH("VALORAR",AB101)))</formula>
    </cfRule>
  </conditionalFormatting>
  <conditionalFormatting sqref="AB103">
    <cfRule type="containsText" dxfId="2439" priority="3912" operator="containsText" text="Baja">
      <formula>NOT(ISERROR(SEARCH("Baja",AB103)))</formula>
    </cfRule>
    <cfRule type="containsText" dxfId="2438" priority="3911" operator="containsText" text="Moderada">
      <formula>NOT(ISERROR(SEARCH("Moderada",AB103)))</formula>
    </cfRule>
    <cfRule type="containsText" dxfId="2437" priority="3910" operator="containsText" text="Alta">
      <formula>NOT(ISERROR(SEARCH("Alta",AB103)))</formula>
    </cfRule>
    <cfRule type="containsText" dxfId="2436" priority="3909" operator="containsText" text="Extrema">
      <formula>NOT(ISERROR(SEARCH("Extrema",AB103)))</formula>
    </cfRule>
    <cfRule type="containsText" dxfId="2435" priority="3908" operator="containsText" text="VALORAR">
      <formula>NOT(ISERROR(SEARCH("VALORAR",AB103)))</formula>
    </cfRule>
    <cfRule type="containsText" dxfId="2434" priority="3917" operator="containsText" text="Baja">
      <formula>NOT(ISERROR(SEARCH("Baja",AB103)))</formula>
    </cfRule>
    <cfRule type="containsText" dxfId="2433" priority="3916" operator="containsText" text="Moderada">
      <formula>NOT(ISERROR(SEARCH("Moderada",AB103)))</formula>
    </cfRule>
    <cfRule type="containsText" dxfId="2432" priority="3915" operator="containsText" text="Alta">
      <formula>NOT(ISERROR(SEARCH("Alta",AB103)))</formula>
    </cfRule>
  </conditionalFormatting>
  <conditionalFormatting sqref="AB105:AB106">
    <cfRule type="containsText" dxfId="2431" priority="3876" operator="containsText" text="Baja">
      <formula>NOT(ISERROR(SEARCH("Baja",AB105)))</formula>
    </cfRule>
    <cfRule type="containsText" dxfId="2430" priority="3875" operator="containsText" text="Moderada">
      <formula>NOT(ISERROR(SEARCH("Moderada",AB105)))</formula>
    </cfRule>
    <cfRule type="containsText" dxfId="2429" priority="3874" operator="containsText" text="Alta">
      <formula>NOT(ISERROR(SEARCH("Alta",AB105)))</formula>
    </cfRule>
    <cfRule type="containsText" dxfId="2428" priority="3873" operator="containsText" text="Extrema">
      <formula>NOT(ISERROR(SEARCH("Extrema",AB105)))</formula>
    </cfRule>
    <cfRule type="containsText" dxfId="2427" priority="3872" operator="containsText" text="VALORAR">
      <formula>NOT(ISERROR(SEARCH("VALORAR",AB105)))</formula>
    </cfRule>
    <cfRule type="containsText" dxfId="2426" priority="3871" operator="containsText" text="Baja">
      <formula>NOT(ISERROR(SEARCH("Baja",AB105)))</formula>
    </cfRule>
    <cfRule type="containsText" dxfId="2425" priority="3870" operator="containsText" text="Moderada">
      <formula>NOT(ISERROR(SEARCH("Moderada",AB105)))</formula>
    </cfRule>
    <cfRule type="containsText" dxfId="2424" priority="3869" operator="containsText" text="Alta">
      <formula>NOT(ISERROR(SEARCH("Alta",AB105)))</formula>
    </cfRule>
  </conditionalFormatting>
  <conditionalFormatting sqref="AB105:AB108">
    <cfRule type="containsText" dxfId="2423" priority="3855" operator="containsText" text="Extrema">
      <formula>NOT(ISERROR(SEARCH("Extrema",AB105)))</formula>
    </cfRule>
    <cfRule type="containsText" dxfId="2422" priority="3854" operator="containsText" text="VALORAR">
      <formula>NOT(ISERROR(SEARCH("VALORAR",AB105)))</formula>
    </cfRule>
  </conditionalFormatting>
  <conditionalFormatting sqref="AB107:AB108">
    <cfRule type="containsText" dxfId="2421" priority="3858" operator="containsText" text="Baja">
      <formula>NOT(ISERROR(SEARCH("Baja",AB107)))</formula>
    </cfRule>
    <cfRule type="containsText" dxfId="2420" priority="3856" operator="containsText" text="Alta">
      <formula>NOT(ISERROR(SEARCH("Alta",AB107)))</formula>
    </cfRule>
    <cfRule type="containsText" dxfId="2419" priority="3853" operator="containsText" text="Baja">
      <formula>NOT(ISERROR(SEARCH("Baja",AB107)))</formula>
    </cfRule>
    <cfRule type="containsText" dxfId="2418" priority="3857" operator="containsText" text="Moderada">
      <formula>NOT(ISERROR(SEARCH("Moderada",AB107)))</formula>
    </cfRule>
    <cfRule type="containsText" dxfId="2417" priority="3851" operator="containsText" text="Alta">
      <formula>NOT(ISERROR(SEARCH("Alta",AB107)))</formula>
    </cfRule>
    <cfRule type="containsText" dxfId="2416" priority="3852" operator="containsText" text="Moderada">
      <formula>NOT(ISERROR(SEARCH("Moderada",AB107)))</formula>
    </cfRule>
  </conditionalFormatting>
  <conditionalFormatting sqref="AB107:AB109">
    <cfRule type="containsText" dxfId="2415" priority="3828" operator="containsText" text="VALORAR">
      <formula>NOT(ISERROR(SEARCH("VALORAR",AB107)))</formula>
    </cfRule>
    <cfRule type="containsText" dxfId="2414" priority="3829" operator="containsText" text="Extrema">
      <formula>NOT(ISERROR(SEARCH("Extrema",AB107)))</formula>
    </cfRule>
  </conditionalFormatting>
  <conditionalFormatting sqref="AB109">
    <cfRule type="containsText" dxfId="2413" priority="3823" operator="containsText" text="VALORAR">
      <formula>NOT(ISERROR(SEARCH("VALORAR",AB109)))</formula>
    </cfRule>
    <cfRule type="containsText" dxfId="2412" priority="3824" operator="containsText" text="Extrema">
      <formula>NOT(ISERROR(SEARCH("Extrema",AB109)))</formula>
    </cfRule>
    <cfRule type="containsText" dxfId="2411" priority="3825" operator="containsText" text="Alta">
      <formula>NOT(ISERROR(SEARCH("Alta",AB109)))</formula>
    </cfRule>
    <cfRule type="containsText" dxfId="2410" priority="3826" operator="containsText" text="Moderada">
      <formula>NOT(ISERROR(SEARCH("Moderada",AB109)))</formula>
    </cfRule>
    <cfRule type="containsText" dxfId="2409" priority="3827" operator="containsText" text="Baja">
      <formula>NOT(ISERROR(SEARCH("Baja",AB109)))</formula>
    </cfRule>
    <cfRule type="containsText" dxfId="2408" priority="3830" operator="containsText" text="Alta">
      <formula>NOT(ISERROR(SEARCH("Alta",AB109)))</formula>
    </cfRule>
    <cfRule type="containsText" dxfId="2407" priority="3831" operator="containsText" text="Moderada">
      <formula>NOT(ISERROR(SEARCH("Moderada",AB109)))</formula>
    </cfRule>
    <cfRule type="containsText" dxfId="2406" priority="3832" operator="containsText" text="Baja">
      <formula>NOT(ISERROR(SEARCH("Baja",AB109)))</formula>
    </cfRule>
  </conditionalFormatting>
  <conditionalFormatting sqref="AB111:AB112">
    <cfRule type="containsText" dxfId="2405" priority="145" operator="containsText" text="Baja">
      <formula>NOT(ISERROR(SEARCH("Baja",AB111)))</formula>
    </cfRule>
    <cfRule type="containsText" dxfId="2404" priority="143" operator="containsText" text="Alta">
      <formula>NOT(ISERROR(SEARCH("Alta",AB111)))</formula>
    </cfRule>
    <cfRule type="containsText" dxfId="2403" priority="144" operator="containsText" text="Moderada">
      <formula>NOT(ISERROR(SEARCH("Moderada",AB111)))</formula>
    </cfRule>
    <cfRule type="containsText" dxfId="2402" priority="150" operator="containsText" text="Baja">
      <formula>NOT(ISERROR(SEARCH("Baja",AB111)))</formula>
    </cfRule>
    <cfRule type="containsText" dxfId="2401" priority="149" operator="containsText" text="Moderada">
      <formula>NOT(ISERROR(SEARCH("Moderada",AB111)))</formula>
    </cfRule>
    <cfRule type="containsText" dxfId="2400" priority="148" operator="containsText" text="Alta">
      <formula>NOT(ISERROR(SEARCH("Alta",AB111)))</formula>
    </cfRule>
    <cfRule type="containsText" dxfId="2399" priority="147" operator="containsText" text="Extrema">
      <formula>NOT(ISERROR(SEARCH("Extrema",AB111)))</formula>
    </cfRule>
    <cfRule type="containsText" dxfId="2398" priority="146" operator="containsText" text="VALORAR">
      <formula>NOT(ISERROR(SEARCH("VALORAR",AB111)))</formula>
    </cfRule>
  </conditionalFormatting>
  <conditionalFormatting sqref="AB111:AB114">
    <cfRule type="containsText" dxfId="2397" priority="129" operator="containsText" text="Extrema">
      <formula>NOT(ISERROR(SEARCH("Extrema",AB111)))</formula>
    </cfRule>
    <cfRule type="containsText" dxfId="2396" priority="128" operator="containsText" text="VALORAR">
      <formula>NOT(ISERROR(SEARCH("VALORAR",AB111)))</formula>
    </cfRule>
  </conditionalFormatting>
  <conditionalFormatting sqref="AB113:AB114">
    <cfRule type="containsText" dxfId="2395" priority="131" operator="containsText" text="Moderada">
      <formula>NOT(ISERROR(SEARCH("Moderada",AB113)))</formula>
    </cfRule>
    <cfRule type="containsText" dxfId="2394" priority="132" operator="containsText" text="Baja">
      <formula>NOT(ISERROR(SEARCH("Baja",AB113)))</formula>
    </cfRule>
    <cfRule type="containsText" dxfId="2393" priority="127" operator="containsText" text="Baja">
      <formula>NOT(ISERROR(SEARCH("Baja",AB113)))</formula>
    </cfRule>
    <cfRule type="containsText" dxfId="2392" priority="126" operator="containsText" text="Moderada">
      <formula>NOT(ISERROR(SEARCH("Moderada",AB113)))</formula>
    </cfRule>
    <cfRule type="containsText" dxfId="2391" priority="130" operator="containsText" text="Alta">
      <formula>NOT(ISERROR(SEARCH("Alta",AB113)))</formula>
    </cfRule>
    <cfRule type="containsText" dxfId="2390" priority="125" operator="containsText" text="Alta">
      <formula>NOT(ISERROR(SEARCH("Alta",AB113)))</formula>
    </cfRule>
  </conditionalFormatting>
  <conditionalFormatting sqref="AB113:AB115">
    <cfRule type="containsText" dxfId="2389" priority="106" operator="containsText" text="VALORAR">
      <formula>NOT(ISERROR(SEARCH("VALORAR",AB113)))</formula>
    </cfRule>
    <cfRule type="containsText" dxfId="2388" priority="107" operator="containsText" text="Extrema">
      <formula>NOT(ISERROR(SEARCH("Extrema",AB113)))</formula>
    </cfRule>
  </conditionalFormatting>
  <conditionalFormatting sqref="AB115">
    <cfRule type="containsText" dxfId="2387" priority="108" operator="containsText" text="Alta">
      <formula>NOT(ISERROR(SEARCH("Alta",AB115)))</formula>
    </cfRule>
    <cfRule type="containsText" dxfId="2386" priority="101" operator="containsText" text="VALORAR">
      <formula>NOT(ISERROR(SEARCH("VALORAR",AB115)))</formula>
    </cfRule>
    <cfRule type="containsText" dxfId="2385" priority="102" operator="containsText" text="Extrema">
      <formula>NOT(ISERROR(SEARCH("Extrema",AB115)))</formula>
    </cfRule>
    <cfRule type="containsText" dxfId="2384" priority="103" operator="containsText" text="Alta">
      <formula>NOT(ISERROR(SEARCH("Alta",AB115)))</formula>
    </cfRule>
    <cfRule type="containsText" dxfId="2383" priority="104" operator="containsText" text="Moderada">
      <formula>NOT(ISERROR(SEARCH("Moderada",AB115)))</formula>
    </cfRule>
    <cfRule type="containsText" dxfId="2382" priority="105" operator="containsText" text="Baja">
      <formula>NOT(ISERROR(SEARCH("Baja",AB115)))</formula>
    </cfRule>
    <cfRule type="containsText" dxfId="2381" priority="110" operator="containsText" text="Baja">
      <formula>NOT(ISERROR(SEARCH("Baja",AB115)))</formula>
    </cfRule>
    <cfRule type="containsText" dxfId="2380" priority="109" operator="containsText" text="Moderada">
      <formula>NOT(ISERROR(SEARCH("Moderada",AB115)))</formula>
    </cfRule>
  </conditionalFormatting>
  <conditionalFormatting sqref="AB117:AB118">
    <cfRule type="containsText" dxfId="2379" priority="3821" operator="containsText" text="Moderada">
      <formula>NOT(ISERROR(SEARCH("Moderada",AB117)))</formula>
    </cfRule>
    <cfRule type="containsText" dxfId="2378" priority="3822" operator="containsText" text="Baja">
      <formula>NOT(ISERROR(SEARCH("Baja",AB117)))</formula>
    </cfRule>
    <cfRule type="containsText" dxfId="2377" priority="3820" operator="containsText" text="Alta">
      <formula>NOT(ISERROR(SEARCH("Alta",AB117)))</formula>
    </cfRule>
    <cfRule type="containsText" dxfId="2376" priority="3819" operator="containsText" text="Extrema">
      <formula>NOT(ISERROR(SEARCH("Extrema",AB117)))</formula>
    </cfRule>
    <cfRule type="containsText" dxfId="2375" priority="3818" operator="containsText" text="VALORAR">
      <formula>NOT(ISERROR(SEARCH("VALORAR",AB117)))</formula>
    </cfRule>
    <cfRule type="containsText" dxfId="2374" priority="3817" operator="containsText" text="Baja">
      <formula>NOT(ISERROR(SEARCH("Baja",AB117)))</formula>
    </cfRule>
    <cfRule type="containsText" dxfId="2373" priority="3816" operator="containsText" text="Moderada">
      <formula>NOT(ISERROR(SEARCH("Moderada",AB117)))</formula>
    </cfRule>
    <cfRule type="containsText" dxfId="2372" priority="3815" operator="containsText" text="Alta">
      <formula>NOT(ISERROR(SEARCH("Alta",AB117)))</formula>
    </cfRule>
  </conditionalFormatting>
  <conditionalFormatting sqref="AB117:AB120">
    <cfRule type="containsText" dxfId="2371" priority="3800" operator="containsText" text="VALORAR">
      <formula>NOT(ISERROR(SEARCH("VALORAR",AB117)))</formula>
    </cfRule>
    <cfRule type="containsText" dxfId="2370" priority="3801" operator="containsText" text="Extrema">
      <formula>NOT(ISERROR(SEARCH("Extrema",AB117)))</formula>
    </cfRule>
  </conditionalFormatting>
  <conditionalFormatting sqref="AB119:AB120">
    <cfRule type="containsText" dxfId="2369" priority="3804" operator="containsText" text="Baja">
      <formula>NOT(ISERROR(SEARCH("Baja",AB119)))</formula>
    </cfRule>
    <cfRule type="containsText" dxfId="2368" priority="3803" operator="containsText" text="Moderada">
      <formula>NOT(ISERROR(SEARCH("Moderada",AB119)))</formula>
    </cfRule>
    <cfRule type="containsText" dxfId="2367" priority="3802" operator="containsText" text="Alta">
      <formula>NOT(ISERROR(SEARCH("Alta",AB119)))</formula>
    </cfRule>
    <cfRule type="containsText" dxfId="2366" priority="3799" operator="containsText" text="Baja">
      <formula>NOT(ISERROR(SEARCH("Baja",AB119)))</formula>
    </cfRule>
    <cfRule type="containsText" dxfId="2365" priority="3798" operator="containsText" text="Moderada">
      <formula>NOT(ISERROR(SEARCH("Moderada",AB119)))</formula>
    </cfRule>
    <cfRule type="containsText" dxfId="2364" priority="3797" operator="containsText" text="Alta">
      <formula>NOT(ISERROR(SEARCH("Alta",AB119)))</formula>
    </cfRule>
  </conditionalFormatting>
  <conditionalFormatting sqref="AB119:AB121">
    <cfRule type="containsText" dxfId="2363" priority="3775" operator="containsText" text="Extrema">
      <formula>NOT(ISERROR(SEARCH("Extrema",AB119)))</formula>
    </cfRule>
    <cfRule type="containsText" dxfId="2362" priority="3774" operator="containsText" text="VALORAR">
      <formula>NOT(ISERROR(SEARCH("VALORAR",AB119)))</formula>
    </cfRule>
  </conditionalFormatting>
  <conditionalFormatting sqref="AB121">
    <cfRule type="containsText" dxfId="2361" priority="3776" operator="containsText" text="Alta">
      <formula>NOT(ISERROR(SEARCH("Alta",AB121)))</formula>
    </cfRule>
    <cfRule type="containsText" dxfId="2360" priority="3773" operator="containsText" text="Baja">
      <formula>NOT(ISERROR(SEARCH("Baja",AB121)))</formula>
    </cfRule>
    <cfRule type="containsText" dxfId="2359" priority="3772" operator="containsText" text="Moderada">
      <formula>NOT(ISERROR(SEARCH("Moderada",AB121)))</formula>
    </cfRule>
    <cfRule type="containsText" dxfId="2358" priority="3778" operator="containsText" text="Baja">
      <formula>NOT(ISERROR(SEARCH("Baja",AB121)))</formula>
    </cfRule>
    <cfRule type="containsText" dxfId="2357" priority="3771" operator="containsText" text="Alta">
      <formula>NOT(ISERROR(SEARCH("Alta",AB121)))</formula>
    </cfRule>
    <cfRule type="containsText" dxfId="2356" priority="3770" operator="containsText" text="Extrema">
      <formula>NOT(ISERROR(SEARCH("Extrema",AB121)))</formula>
    </cfRule>
    <cfRule type="containsText" dxfId="2355" priority="3769" operator="containsText" text="VALORAR">
      <formula>NOT(ISERROR(SEARCH("VALORAR",AB121)))</formula>
    </cfRule>
    <cfRule type="containsText" dxfId="2354" priority="3777" operator="containsText" text="Moderada">
      <formula>NOT(ISERROR(SEARCH("Moderada",AB121)))</formula>
    </cfRule>
  </conditionalFormatting>
  <conditionalFormatting sqref="AB123:AB124">
    <cfRule type="containsText" dxfId="2353" priority="3768" operator="containsText" text="Baja">
      <formula>NOT(ISERROR(SEARCH("Baja",AB123)))</formula>
    </cfRule>
    <cfRule type="containsText" dxfId="2352" priority="3767" operator="containsText" text="Moderada">
      <formula>NOT(ISERROR(SEARCH("Moderada",AB123)))</formula>
    </cfRule>
    <cfRule type="containsText" dxfId="2351" priority="3766" operator="containsText" text="Alta">
      <formula>NOT(ISERROR(SEARCH("Alta",AB123)))</formula>
    </cfRule>
    <cfRule type="containsText" dxfId="2350" priority="3765" operator="containsText" text="Extrema">
      <formula>NOT(ISERROR(SEARCH("Extrema",AB123)))</formula>
    </cfRule>
    <cfRule type="containsText" dxfId="2349" priority="3764" operator="containsText" text="VALORAR">
      <formula>NOT(ISERROR(SEARCH("VALORAR",AB123)))</formula>
    </cfRule>
    <cfRule type="containsText" dxfId="2348" priority="3763" operator="containsText" text="Baja">
      <formula>NOT(ISERROR(SEARCH("Baja",AB123)))</formula>
    </cfRule>
    <cfRule type="containsText" dxfId="2347" priority="3761" operator="containsText" text="Alta">
      <formula>NOT(ISERROR(SEARCH("Alta",AB123)))</formula>
    </cfRule>
    <cfRule type="containsText" dxfId="2346" priority="3762" operator="containsText" text="Moderada">
      <formula>NOT(ISERROR(SEARCH("Moderada",AB123)))</formula>
    </cfRule>
  </conditionalFormatting>
  <conditionalFormatting sqref="AB123:AB126">
    <cfRule type="containsText" dxfId="2345" priority="3747" operator="containsText" text="Extrema">
      <formula>NOT(ISERROR(SEARCH("Extrema",AB123)))</formula>
    </cfRule>
    <cfRule type="containsText" dxfId="2344" priority="3746" operator="containsText" text="VALORAR">
      <formula>NOT(ISERROR(SEARCH("VALORAR",AB123)))</formula>
    </cfRule>
  </conditionalFormatting>
  <conditionalFormatting sqref="AB125:AB126">
    <cfRule type="containsText" dxfId="2343" priority="3750" operator="containsText" text="Baja">
      <formula>NOT(ISERROR(SEARCH("Baja",AB125)))</formula>
    </cfRule>
    <cfRule type="containsText" dxfId="2342" priority="3749" operator="containsText" text="Moderada">
      <formula>NOT(ISERROR(SEARCH("Moderada",AB125)))</formula>
    </cfRule>
    <cfRule type="containsText" dxfId="2341" priority="3748" operator="containsText" text="Alta">
      <formula>NOT(ISERROR(SEARCH("Alta",AB125)))</formula>
    </cfRule>
    <cfRule type="containsText" dxfId="2340" priority="3745" operator="containsText" text="Baja">
      <formula>NOT(ISERROR(SEARCH("Baja",AB125)))</formula>
    </cfRule>
    <cfRule type="containsText" dxfId="2339" priority="3744" operator="containsText" text="Moderada">
      <formula>NOT(ISERROR(SEARCH("Moderada",AB125)))</formula>
    </cfRule>
    <cfRule type="containsText" dxfId="2338" priority="3743" operator="containsText" text="Alta">
      <formula>NOT(ISERROR(SEARCH("Alta",AB125)))</formula>
    </cfRule>
  </conditionalFormatting>
  <conditionalFormatting sqref="AB125:AB127">
    <cfRule type="containsText" dxfId="2337" priority="3721" operator="containsText" text="Extrema">
      <formula>NOT(ISERROR(SEARCH("Extrema",AB125)))</formula>
    </cfRule>
    <cfRule type="containsText" dxfId="2336" priority="3720" operator="containsText" text="VALORAR">
      <formula>NOT(ISERROR(SEARCH("VALORAR",AB125)))</formula>
    </cfRule>
  </conditionalFormatting>
  <conditionalFormatting sqref="AB127">
    <cfRule type="containsText" dxfId="2335" priority="3724" operator="containsText" text="Baja">
      <formula>NOT(ISERROR(SEARCH("Baja",AB127)))</formula>
    </cfRule>
    <cfRule type="containsText" dxfId="2334" priority="3723" operator="containsText" text="Moderada">
      <formula>NOT(ISERROR(SEARCH("Moderada",AB127)))</formula>
    </cfRule>
    <cfRule type="containsText" dxfId="2333" priority="3722" operator="containsText" text="Alta">
      <formula>NOT(ISERROR(SEARCH("Alta",AB127)))</formula>
    </cfRule>
    <cfRule type="containsText" dxfId="2332" priority="3719" operator="containsText" text="Baja">
      <formula>NOT(ISERROR(SEARCH("Baja",AB127)))</formula>
    </cfRule>
    <cfRule type="containsText" dxfId="2331" priority="3718" operator="containsText" text="Moderada">
      <formula>NOT(ISERROR(SEARCH("Moderada",AB127)))</formula>
    </cfRule>
    <cfRule type="containsText" dxfId="2330" priority="3717" operator="containsText" text="Alta">
      <formula>NOT(ISERROR(SEARCH("Alta",AB127)))</formula>
    </cfRule>
    <cfRule type="containsText" dxfId="2329" priority="3716" operator="containsText" text="Extrema">
      <formula>NOT(ISERROR(SEARCH("Extrema",AB127)))</formula>
    </cfRule>
    <cfRule type="containsText" dxfId="2328" priority="3715" operator="containsText" text="VALORAR">
      <formula>NOT(ISERROR(SEARCH("VALORAR",AB127)))</formula>
    </cfRule>
  </conditionalFormatting>
  <conditionalFormatting sqref="AB129:AB130">
    <cfRule type="containsText" dxfId="2327" priority="3711" operator="containsText" text="Extrema">
      <formula>NOT(ISERROR(SEARCH("Extrema",AB129)))</formula>
    </cfRule>
    <cfRule type="containsText" dxfId="2326" priority="3710" operator="containsText" text="VALORAR">
      <formula>NOT(ISERROR(SEARCH("VALORAR",AB129)))</formula>
    </cfRule>
    <cfRule type="containsText" dxfId="2325" priority="3709" operator="containsText" text="Baja">
      <formula>NOT(ISERROR(SEARCH("Baja",AB129)))</formula>
    </cfRule>
    <cfRule type="containsText" dxfId="2324" priority="3708" operator="containsText" text="Moderada">
      <formula>NOT(ISERROR(SEARCH("Moderada",AB129)))</formula>
    </cfRule>
    <cfRule type="containsText" dxfId="2323" priority="3707" operator="containsText" text="Alta">
      <formula>NOT(ISERROR(SEARCH("Alta",AB129)))</formula>
    </cfRule>
    <cfRule type="containsText" dxfId="2322" priority="3714" operator="containsText" text="Baja">
      <formula>NOT(ISERROR(SEARCH("Baja",AB129)))</formula>
    </cfRule>
    <cfRule type="containsText" dxfId="2321" priority="3713" operator="containsText" text="Moderada">
      <formula>NOT(ISERROR(SEARCH("Moderada",AB129)))</formula>
    </cfRule>
    <cfRule type="containsText" dxfId="2320" priority="3712" operator="containsText" text="Alta">
      <formula>NOT(ISERROR(SEARCH("Alta",AB129)))</formula>
    </cfRule>
  </conditionalFormatting>
  <conditionalFormatting sqref="AB129:AB132">
    <cfRule type="containsText" dxfId="2319" priority="3692" operator="containsText" text="VALORAR">
      <formula>NOT(ISERROR(SEARCH("VALORAR",AB129)))</formula>
    </cfRule>
    <cfRule type="containsText" dxfId="2318" priority="3693" operator="containsText" text="Extrema">
      <formula>NOT(ISERROR(SEARCH("Extrema",AB129)))</formula>
    </cfRule>
  </conditionalFormatting>
  <conditionalFormatting sqref="AB131:AB132">
    <cfRule type="containsText" dxfId="2317" priority="3689" operator="containsText" text="Alta">
      <formula>NOT(ISERROR(SEARCH("Alta",AB131)))</formula>
    </cfRule>
    <cfRule type="containsText" dxfId="2316" priority="3696" operator="containsText" text="Baja">
      <formula>NOT(ISERROR(SEARCH("Baja",AB131)))</formula>
    </cfRule>
    <cfRule type="containsText" dxfId="2315" priority="3695" operator="containsText" text="Moderada">
      <formula>NOT(ISERROR(SEARCH("Moderada",AB131)))</formula>
    </cfRule>
    <cfRule type="containsText" dxfId="2314" priority="3694" operator="containsText" text="Alta">
      <formula>NOT(ISERROR(SEARCH("Alta",AB131)))</formula>
    </cfRule>
    <cfRule type="containsText" dxfId="2313" priority="3691" operator="containsText" text="Baja">
      <formula>NOT(ISERROR(SEARCH("Baja",AB131)))</formula>
    </cfRule>
    <cfRule type="containsText" dxfId="2312" priority="3690" operator="containsText" text="Moderada">
      <formula>NOT(ISERROR(SEARCH("Moderada",AB131)))</formula>
    </cfRule>
  </conditionalFormatting>
  <conditionalFormatting sqref="AB131:AB133">
    <cfRule type="containsText" dxfId="2311" priority="3667" operator="containsText" text="Extrema">
      <formula>NOT(ISERROR(SEARCH("Extrema",AB131)))</formula>
    </cfRule>
    <cfRule type="containsText" dxfId="2310" priority="3666" operator="containsText" text="VALORAR">
      <formula>NOT(ISERROR(SEARCH("VALORAR",AB131)))</formula>
    </cfRule>
  </conditionalFormatting>
  <conditionalFormatting sqref="AB133">
    <cfRule type="containsText" dxfId="2309" priority="3668" operator="containsText" text="Alta">
      <formula>NOT(ISERROR(SEARCH("Alta",AB133)))</formula>
    </cfRule>
    <cfRule type="containsText" dxfId="2308" priority="3670" operator="containsText" text="Baja">
      <formula>NOT(ISERROR(SEARCH("Baja",AB133)))</formula>
    </cfRule>
    <cfRule type="containsText" dxfId="2307" priority="3669" operator="containsText" text="Moderada">
      <formula>NOT(ISERROR(SEARCH("Moderada",AB133)))</formula>
    </cfRule>
    <cfRule type="containsText" dxfId="2306" priority="3665" operator="containsText" text="Baja">
      <formula>NOT(ISERROR(SEARCH("Baja",AB133)))</formula>
    </cfRule>
    <cfRule type="containsText" dxfId="2305" priority="3664" operator="containsText" text="Moderada">
      <formula>NOT(ISERROR(SEARCH("Moderada",AB133)))</formula>
    </cfRule>
    <cfRule type="containsText" dxfId="2304" priority="3663" operator="containsText" text="Alta">
      <formula>NOT(ISERROR(SEARCH("Alta",AB133)))</formula>
    </cfRule>
    <cfRule type="containsText" dxfId="2303" priority="3662" operator="containsText" text="Extrema">
      <formula>NOT(ISERROR(SEARCH("Extrema",AB133)))</formula>
    </cfRule>
    <cfRule type="containsText" dxfId="2302" priority="3661" operator="containsText" text="VALORAR">
      <formula>NOT(ISERROR(SEARCH("VALORAR",AB133)))</formula>
    </cfRule>
  </conditionalFormatting>
  <conditionalFormatting sqref="AB135:AB136">
    <cfRule type="containsText" dxfId="2301" priority="3606" operator="containsText" text="Baja">
      <formula>NOT(ISERROR(SEARCH("Baja",AB135)))</formula>
    </cfRule>
    <cfRule type="containsText" dxfId="2300" priority="3604" operator="containsText" text="Alta">
      <formula>NOT(ISERROR(SEARCH("Alta",AB135)))</formula>
    </cfRule>
    <cfRule type="containsText" dxfId="2299" priority="3605" operator="containsText" text="Moderada">
      <formula>NOT(ISERROR(SEARCH("Moderada",AB135)))</formula>
    </cfRule>
    <cfRule type="containsText" dxfId="2298" priority="3603" operator="containsText" text="Extrema">
      <formula>NOT(ISERROR(SEARCH("Extrema",AB135)))</formula>
    </cfRule>
    <cfRule type="containsText" dxfId="2297" priority="3602" operator="containsText" text="VALORAR">
      <formula>NOT(ISERROR(SEARCH("VALORAR",AB135)))</formula>
    </cfRule>
    <cfRule type="containsText" dxfId="2296" priority="3601" operator="containsText" text="Baja">
      <formula>NOT(ISERROR(SEARCH("Baja",AB135)))</formula>
    </cfRule>
    <cfRule type="containsText" dxfId="2295" priority="3600" operator="containsText" text="Moderada">
      <formula>NOT(ISERROR(SEARCH("Moderada",AB135)))</formula>
    </cfRule>
    <cfRule type="containsText" dxfId="2294" priority="3599" operator="containsText" text="Alta">
      <formula>NOT(ISERROR(SEARCH("Alta",AB135)))</formula>
    </cfRule>
  </conditionalFormatting>
  <conditionalFormatting sqref="AB135:AB138">
    <cfRule type="containsText" dxfId="2293" priority="3584" operator="containsText" text="VALORAR">
      <formula>NOT(ISERROR(SEARCH("VALORAR",AB135)))</formula>
    </cfRule>
    <cfRule type="containsText" dxfId="2292" priority="3585" operator="containsText" text="Extrema">
      <formula>NOT(ISERROR(SEARCH("Extrema",AB135)))</formula>
    </cfRule>
  </conditionalFormatting>
  <conditionalFormatting sqref="AB137:AB138">
    <cfRule type="containsText" dxfId="2291" priority="3583" operator="containsText" text="Baja">
      <formula>NOT(ISERROR(SEARCH("Baja",AB137)))</formula>
    </cfRule>
    <cfRule type="containsText" dxfId="2290" priority="3582" operator="containsText" text="Moderada">
      <formula>NOT(ISERROR(SEARCH("Moderada",AB137)))</formula>
    </cfRule>
    <cfRule type="containsText" dxfId="2289" priority="3581" operator="containsText" text="Alta">
      <formula>NOT(ISERROR(SEARCH("Alta",AB137)))</formula>
    </cfRule>
    <cfRule type="containsText" dxfId="2288" priority="3588" operator="containsText" text="Baja">
      <formula>NOT(ISERROR(SEARCH("Baja",AB137)))</formula>
    </cfRule>
    <cfRule type="containsText" dxfId="2287" priority="3587" operator="containsText" text="Moderada">
      <formula>NOT(ISERROR(SEARCH("Moderada",AB137)))</formula>
    </cfRule>
    <cfRule type="containsText" dxfId="2286" priority="3586" operator="containsText" text="Alta">
      <formula>NOT(ISERROR(SEARCH("Alta",AB137)))</formula>
    </cfRule>
  </conditionalFormatting>
  <conditionalFormatting sqref="AB137:AB139">
    <cfRule type="containsText" dxfId="2285" priority="3559" operator="containsText" text="Extrema">
      <formula>NOT(ISERROR(SEARCH("Extrema",AB137)))</formula>
    </cfRule>
    <cfRule type="containsText" dxfId="2284" priority="3558" operator="containsText" text="VALORAR">
      <formula>NOT(ISERROR(SEARCH("VALORAR",AB137)))</formula>
    </cfRule>
  </conditionalFormatting>
  <conditionalFormatting sqref="AB139">
    <cfRule type="containsText" dxfId="2283" priority="3557" operator="containsText" text="Baja">
      <formula>NOT(ISERROR(SEARCH("Baja",AB139)))</formula>
    </cfRule>
    <cfRule type="containsText" dxfId="2282" priority="3556" operator="containsText" text="Moderada">
      <formula>NOT(ISERROR(SEARCH("Moderada",AB139)))</formula>
    </cfRule>
    <cfRule type="containsText" dxfId="2281" priority="3555" operator="containsText" text="Alta">
      <formula>NOT(ISERROR(SEARCH("Alta",AB139)))</formula>
    </cfRule>
    <cfRule type="containsText" dxfId="2280" priority="3554" operator="containsText" text="Extrema">
      <formula>NOT(ISERROR(SEARCH("Extrema",AB139)))</formula>
    </cfRule>
    <cfRule type="containsText" dxfId="2279" priority="3553" operator="containsText" text="VALORAR">
      <formula>NOT(ISERROR(SEARCH("VALORAR",AB139)))</formula>
    </cfRule>
    <cfRule type="containsText" dxfId="2278" priority="3562" operator="containsText" text="Baja">
      <formula>NOT(ISERROR(SEARCH("Baja",AB139)))</formula>
    </cfRule>
    <cfRule type="containsText" dxfId="2277" priority="3561" operator="containsText" text="Moderada">
      <formula>NOT(ISERROR(SEARCH("Moderada",AB139)))</formula>
    </cfRule>
    <cfRule type="containsText" dxfId="2276" priority="3560" operator="containsText" text="Alta">
      <formula>NOT(ISERROR(SEARCH("Alta",AB139)))</formula>
    </cfRule>
  </conditionalFormatting>
  <conditionalFormatting sqref="AB141:AB142">
    <cfRule type="containsText" dxfId="2275" priority="3552" operator="containsText" text="Baja">
      <formula>NOT(ISERROR(SEARCH("Baja",AB141)))</formula>
    </cfRule>
    <cfRule type="containsText" dxfId="2274" priority="3551" operator="containsText" text="Moderada">
      <formula>NOT(ISERROR(SEARCH("Moderada",AB141)))</formula>
    </cfRule>
    <cfRule type="containsText" dxfId="2273" priority="3550" operator="containsText" text="Alta">
      <formula>NOT(ISERROR(SEARCH("Alta",AB141)))</formula>
    </cfRule>
    <cfRule type="containsText" dxfId="2272" priority="3549" operator="containsText" text="Extrema">
      <formula>NOT(ISERROR(SEARCH("Extrema",AB141)))</formula>
    </cfRule>
    <cfRule type="containsText" dxfId="2271" priority="3548" operator="containsText" text="VALORAR">
      <formula>NOT(ISERROR(SEARCH("VALORAR",AB141)))</formula>
    </cfRule>
    <cfRule type="containsText" dxfId="2270" priority="3547" operator="containsText" text="Baja">
      <formula>NOT(ISERROR(SEARCH("Baja",AB141)))</formula>
    </cfRule>
    <cfRule type="containsText" dxfId="2269" priority="3546" operator="containsText" text="Moderada">
      <formula>NOT(ISERROR(SEARCH("Moderada",AB141)))</formula>
    </cfRule>
    <cfRule type="containsText" dxfId="2268" priority="3545" operator="containsText" text="Alta">
      <formula>NOT(ISERROR(SEARCH("Alta",AB141)))</formula>
    </cfRule>
  </conditionalFormatting>
  <conditionalFormatting sqref="AB141:AB144">
    <cfRule type="containsText" dxfId="2267" priority="3531" operator="containsText" text="Extrema">
      <formula>NOT(ISERROR(SEARCH("Extrema",AB141)))</formula>
    </cfRule>
    <cfRule type="containsText" dxfId="2266" priority="3530" operator="containsText" text="VALORAR">
      <formula>NOT(ISERROR(SEARCH("VALORAR",AB141)))</formula>
    </cfRule>
  </conditionalFormatting>
  <conditionalFormatting sqref="AB143:AB144">
    <cfRule type="containsText" dxfId="2265" priority="3529" operator="containsText" text="Baja">
      <formula>NOT(ISERROR(SEARCH("Baja",AB143)))</formula>
    </cfRule>
    <cfRule type="containsText" dxfId="2264" priority="3532" operator="containsText" text="Alta">
      <formula>NOT(ISERROR(SEARCH("Alta",AB143)))</formula>
    </cfRule>
    <cfRule type="containsText" dxfId="2263" priority="3528" operator="containsText" text="Moderada">
      <formula>NOT(ISERROR(SEARCH("Moderada",AB143)))</formula>
    </cfRule>
    <cfRule type="containsText" dxfId="2262" priority="3534" operator="containsText" text="Baja">
      <formula>NOT(ISERROR(SEARCH("Baja",AB143)))</formula>
    </cfRule>
    <cfRule type="containsText" dxfId="2261" priority="3533" operator="containsText" text="Moderada">
      <formula>NOT(ISERROR(SEARCH("Moderada",AB143)))</formula>
    </cfRule>
    <cfRule type="containsText" dxfId="2260" priority="3527" operator="containsText" text="Alta">
      <formula>NOT(ISERROR(SEARCH("Alta",AB143)))</formula>
    </cfRule>
  </conditionalFormatting>
  <conditionalFormatting sqref="AB143:AB145">
    <cfRule type="containsText" dxfId="2259" priority="3505" operator="containsText" text="Extrema">
      <formula>NOT(ISERROR(SEARCH("Extrema",AB143)))</formula>
    </cfRule>
    <cfRule type="containsText" dxfId="2258" priority="3504" operator="containsText" text="VALORAR">
      <formula>NOT(ISERROR(SEARCH("VALORAR",AB143)))</formula>
    </cfRule>
  </conditionalFormatting>
  <conditionalFormatting sqref="AB145">
    <cfRule type="containsText" dxfId="2257" priority="3508" operator="containsText" text="Baja">
      <formula>NOT(ISERROR(SEARCH("Baja",AB145)))</formula>
    </cfRule>
    <cfRule type="containsText" dxfId="2256" priority="3507" operator="containsText" text="Moderada">
      <formula>NOT(ISERROR(SEARCH("Moderada",AB145)))</formula>
    </cfRule>
    <cfRule type="containsText" dxfId="2255" priority="3506" operator="containsText" text="Alta">
      <formula>NOT(ISERROR(SEARCH("Alta",AB145)))</formula>
    </cfRule>
    <cfRule type="containsText" dxfId="2254" priority="3503" operator="containsText" text="Baja">
      <formula>NOT(ISERROR(SEARCH("Baja",AB145)))</formula>
    </cfRule>
    <cfRule type="containsText" dxfId="2253" priority="3502" operator="containsText" text="Moderada">
      <formula>NOT(ISERROR(SEARCH("Moderada",AB145)))</formula>
    </cfRule>
    <cfRule type="containsText" dxfId="2252" priority="3501" operator="containsText" text="Alta">
      <formula>NOT(ISERROR(SEARCH("Alta",AB145)))</formula>
    </cfRule>
    <cfRule type="containsText" dxfId="2251" priority="3500" operator="containsText" text="Extrema">
      <formula>NOT(ISERROR(SEARCH("Extrema",AB145)))</formula>
    </cfRule>
    <cfRule type="containsText" dxfId="2250" priority="3499" operator="containsText" text="VALORAR">
      <formula>NOT(ISERROR(SEARCH("VALORAR",AB145)))</formula>
    </cfRule>
  </conditionalFormatting>
  <conditionalFormatting sqref="AB147:AB148">
    <cfRule type="containsText" dxfId="2249" priority="3494" operator="containsText" text="VALORAR">
      <formula>NOT(ISERROR(SEARCH("VALORAR",AB147)))</formula>
    </cfRule>
    <cfRule type="containsText" dxfId="2248" priority="3495" operator="containsText" text="Extrema">
      <formula>NOT(ISERROR(SEARCH("Extrema",AB147)))</formula>
    </cfRule>
    <cfRule type="containsText" dxfId="2247" priority="3492" operator="containsText" text="Moderada">
      <formula>NOT(ISERROR(SEARCH("Moderada",AB147)))</formula>
    </cfRule>
    <cfRule type="containsText" dxfId="2246" priority="3491" operator="containsText" text="Alta">
      <formula>NOT(ISERROR(SEARCH("Alta",AB147)))</formula>
    </cfRule>
    <cfRule type="containsText" dxfId="2245" priority="3493" operator="containsText" text="Baja">
      <formula>NOT(ISERROR(SEARCH("Baja",AB147)))</formula>
    </cfRule>
    <cfRule type="containsText" dxfId="2244" priority="3498" operator="containsText" text="Baja">
      <formula>NOT(ISERROR(SEARCH("Baja",AB147)))</formula>
    </cfRule>
    <cfRule type="containsText" dxfId="2243" priority="3497" operator="containsText" text="Moderada">
      <formula>NOT(ISERROR(SEARCH("Moderada",AB147)))</formula>
    </cfRule>
    <cfRule type="containsText" dxfId="2242" priority="3496" operator="containsText" text="Alta">
      <formula>NOT(ISERROR(SEARCH("Alta",AB147)))</formula>
    </cfRule>
  </conditionalFormatting>
  <conditionalFormatting sqref="AB147:AB150">
    <cfRule type="containsText" dxfId="2241" priority="3476" operator="containsText" text="VALORAR">
      <formula>NOT(ISERROR(SEARCH("VALORAR",AB147)))</formula>
    </cfRule>
    <cfRule type="containsText" dxfId="2240" priority="3477" operator="containsText" text="Extrema">
      <formula>NOT(ISERROR(SEARCH("Extrema",AB147)))</formula>
    </cfRule>
  </conditionalFormatting>
  <conditionalFormatting sqref="AB149:AB150">
    <cfRule type="containsText" dxfId="2239" priority="3480" operator="containsText" text="Baja">
      <formula>NOT(ISERROR(SEARCH("Baja",AB149)))</formula>
    </cfRule>
    <cfRule type="containsText" dxfId="2238" priority="3479" operator="containsText" text="Moderada">
      <formula>NOT(ISERROR(SEARCH("Moderada",AB149)))</formula>
    </cfRule>
    <cfRule type="containsText" dxfId="2237" priority="3478" operator="containsText" text="Alta">
      <formula>NOT(ISERROR(SEARCH("Alta",AB149)))</formula>
    </cfRule>
    <cfRule type="containsText" dxfId="2236" priority="3475" operator="containsText" text="Baja">
      <formula>NOT(ISERROR(SEARCH("Baja",AB149)))</formula>
    </cfRule>
    <cfRule type="containsText" dxfId="2235" priority="3474" operator="containsText" text="Moderada">
      <formula>NOT(ISERROR(SEARCH("Moderada",AB149)))</formula>
    </cfRule>
    <cfRule type="containsText" dxfId="2234" priority="3473" operator="containsText" text="Alta">
      <formula>NOT(ISERROR(SEARCH("Alta",AB149)))</formula>
    </cfRule>
  </conditionalFormatting>
  <conditionalFormatting sqref="AB149:AB151">
    <cfRule type="containsText" dxfId="2233" priority="3451" operator="containsText" text="Extrema">
      <formula>NOT(ISERROR(SEARCH("Extrema",AB149)))</formula>
    </cfRule>
    <cfRule type="containsText" dxfId="2232" priority="3450" operator="containsText" text="VALORAR">
      <formula>NOT(ISERROR(SEARCH("VALORAR",AB149)))</formula>
    </cfRule>
  </conditionalFormatting>
  <conditionalFormatting sqref="AB151">
    <cfRule type="containsText" dxfId="2231" priority="3447" operator="containsText" text="Alta">
      <formula>NOT(ISERROR(SEARCH("Alta",AB151)))</formula>
    </cfRule>
    <cfRule type="containsText" dxfId="2230" priority="3448" operator="containsText" text="Moderada">
      <formula>NOT(ISERROR(SEARCH("Moderada",AB151)))</formula>
    </cfRule>
    <cfRule type="containsText" dxfId="2229" priority="3449" operator="containsText" text="Baja">
      <formula>NOT(ISERROR(SEARCH("Baja",AB151)))</formula>
    </cfRule>
    <cfRule type="containsText" dxfId="2228" priority="3446" operator="containsText" text="Extrema">
      <formula>NOT(ISERROR(SEARCH("Extrema",AB151)))</formula>
    </cfRule>
    <cfRule type="containsText" dxfId="2227" priority="3452" operator="containsText" text="Alta">
      <formula>NOT(ISERROR(SEARCH("Alta",AB151)))</formula>
    </cfRule>
    <cfRule type="containsText" dxfId="2226" priority="3453" operator="containsText" text="Moderada">
      <formula>NOT(ISERROR(SEARCH("Moderada",AB151)))</formula>
    </cfRule>
    <cfRule type="containsText" dxfId="2225" priority="3454" operator="containsText" text="Baja">
      <formula>NOT(ISERROR(SEARCH("Baja",AB151)))</formula>
    </cfRule>
    <cfRule type="containsText" dxfId="2224" priority="3445" operator="containsText" text="VALORAR">
      <formula>NOT(ISERROR(SEARCH("VALORAR",AB151)))</formula>
    </cfRule>
  </conditionalFormatting>
  <conditionalFormatting sqref="AB153:AB154">
    <cfRule type="containsText" dxfId="2223" priority="100" operator="containsText" text="Baja">
      <formula>NOT(ISERROR(SEARCH("Baja",AB153)))</formula>
    </cfRule>
    <cfRule type="containsText" dxfId="2222" priority="99" operator="containsText" text="Moderada">
      <formula>NOT(ISERROR(SEARCH("Moderada",AB153)))</formula>
    </cfRule>
    <cfRule type="containsText" dxfId="2221" priority="98" operator="containsText" text="Alta">
      <formula>NOT(ISERROR(SEARCH("Alta",AB153)))</formula>
    </cfRule>
    <cfRule type="containsText" dxfId="2220" priority="97" operator="containsText" text="Extrema">
      <formula>NOT(ISERROR(SEARCH("Extrema",AB153)))</formula>
    </cfRule>
    <cfRule type="containsText" dxfId="2219" priority="96" operator="containsText" text="VALORAR">
      <formula>NOT(ISERROR(SEARCH("VALORAR",AB153)))</formula>
    </cfRule>
    <cfRule type="containsText" dxfId="2218" priority="95" operator="containsText" text="Baja">
      <formula>NOT(ISERROR(SEARCH("Baja",AB153)))</formula>
    </cfRule>
    <cfRule type="containsText" dxfId="2217" priority="94" operator="containsText" text="Moderada">
      <formula>NOT(ISERROR(SEARCH("Moderada",AB153)))</formula>
    </cfRule>
    <cfRule type="containsText" dxfId="2216" priority="93" operator="containsText" text="Alta">
      <formula>NOT(ISERROR(SEARCH("Alta",AB153)))</formula>
    </cfRule>
  </conditionalFormatting>
  <conditionalFormatting sqref="AB153:AB156">
    <cfRule type="containsText" dxfId="2215" priority="79" operator="containsText" text="Extrema">
      <formula>NOT(ISERROR(SEARCH("Extrema",AB153)))</formula>
    </cfRule>
    <cfRule type="containsText" dxfId="2214" priority="78" operator="containsText" text="VALORAR">
      <formula>NOT(ISERROR(SEARCH("VALORAR",AB153)))</formula>
    </cfRule>
  </conditionalFormatting>
  <conditionalFormatting sqref="AB155:AB156">
    <cfRule type="containsText" dxfId="2213" priority="80" operator="containsText" text="Alta">
      <formula>NOT(ISERROR(SEARCH("Alta",AB155)))</formula>
    </cfRule>
    <cfRule type="containsText" dxfId="2212" priority="82" operator="containsText" text="Baja">
      <formula>NOT(ISERROR(SEARCH("Baja",AB155)))</formula>
    </cfRule>
    <cfRule type="containsText" dxfId="2211" priority="81" operator="containsText" text="Moderada">
      <formula>NOT(ISERROR(SEARCH("Moderada",AB155)))</formula>
    </cfRule>
    <cfRule type="containsText" dxfId="2210" priority="75" operator="containsText" text="Alta">
      <formula>NOT(ISERROR(SEARCH("Alta",AB155)))</formula>
    </cfRule>
    <cfRule type="containsText" dxfId="2209" priority="77" operator="containsText" text="Baja">
      <formula>NOT(ISERROR(SEARCH("Baja",AB155)))</formula>
    </cfRule>
    <cfRule type="containsText" dxfId="2208" priority="76" operator="containsText" text="Moderada">
      <formula>NOT(ISERROR(SEARCH("Moderada",AB155)))</formula>
    </cfRule>
  </conditionalFormatting>
  <conditionalFormatting sqref="AB155:AB157">
    <cfRule type="containsText" dxfId="2207" priority="57" operator="containsText" text="Extrema">
      <formula>NOT(ISERROR(SEARCH("Extrema",AB155)))</formula>
    </cfRule>
    <cfRule type="containsText" dxfId="2206" priority="56" operator="containsText" text="VALORAR">
      <formula>NOT(ISERROR(SEARCH("VALORAR",AB155)))</formula>
    </cfRule>
  </conditionalFormatting>
  <conditionalFormatting sqref="AB157">
    <cfRule type="containsText" dxfId="2205" priority="60" operator="containsText" text="Baja">
      <formula>NOT(ISERROR(SEARCH("Baja",AB157)))</formula>
    </cfRule>
    <cfRule type="containsText" dxfId="2204" priority="59" operator="containsText" text="Moderada">
      <formula>NOT(ISERROR(SEARCH("Moderada",AB157)))</formula>
    </cfRule>
    <cfRule type="containsText" dxfId="2203" priority="58" operator="containsText" text="Alta">
      <formula>NOT(ISERROR(SEARCH("Alta",AB157)))</formula>
    </cfRule>
    <cfRule type="containsText" dxfId="2202" priority="55" operator="containsText" text="Baja">
      <formula>NOT(ISERROR(SEARCH("Baja",AB157)))</formula>
    </cfRule>
    <cfRule type="containsText" dxfId="2201" priority="54" operator="containsText" text="Moderada">
      <formula>NOT(ISERROR(SEARCH("Moderada",AB157)))</formula>
    </cfRule>
    <cfRule type="containsText" dxfId="2200" priority="53" operator="containsText" text="Alta">
      <formula>NOT(ISERROR(SEARCH("Alta",AB157)))</formula>
    </cfRule>
    <cfRule type="containsText" dxfId="2199" priority="52" operator="containsText" text="Extrema">
      <formula>NOT(ISERROR(SEARCH("Extrema",AB157)))</formula>
    </cfRule>
    <cfRule type="containsText" dxfId="2198" priority="51" operator="containsText" text="VALORAR">
      <formula>NOT(ISERROR(SEARCH("VALORAR",AB157)))</formula>
    </cfRule>
  </conditionalFormatting>
  <conditionalFormatting sqref="AB159:AB160">
    <cfRule type="containsText" dxfId="2197" priority="3444" operator="containsText" text="Baja">
      <formula>NOT(ISERROR(SEARCH("Baja",AB159)))</formula>
    </cfRule>
    <cfRule type="containsText" dxfId="2196" priority="3443" operator="containsText" text="Moderada">
      <formula>NOT(ISERROR(SEARCH("Moderada",AB159)))</formula>
    </cfRule>
    <cfRule type="containsText" dxfId="2195" priority="3442" operator="containsText" text="Alta">
      <formula>NOT(ISERROR(SEARCH("Alta",AB159)))</formula>
    </cfRule>
    <cfRule type="containsText" dxfId="2194" priority="3441" operator="containsText" text="Extrema">
      <formula>NOT(ISERROR(SEARCH("Extrema",AB159)))</formula>
    </cfRule>
    <cfRule type="containsText" dxfId="2193" priority="3440" operator="containsText" text="VALORAR">
      <formula>NOT(ISERROR(SEARCH("VALORAR",AB159)))</formula>
    </cfRule>
    <cfRule type="containsText" dxfId="2192" priority="3439" operator="containsText" text="Baja">
      <formula>NOT(ISERROR(SEARCH("Baja",AB159)))</formula>
    </cfRule>
    <cfRule type="containsText" dxfId="2191" priority="3438" operator="containsText" text="Moderada">
      <formula>NOT(ISERROR(SEARCH("Moderada",AB159)))</formula>
    </cfRule>
    <cfRule type="containsText" dxfId="2190" priority="3437" operator="containsText" text="Alta">
      <formula>NOT(ISERROR(SEARCH("Alta",AB159)))</formula>
    </cfRule>
  </conditionalFormatting>
  <conditionalFormatting sqref="AB159:AB162">
    <cfRule type="containsText" dxfId="2189" priority="3423" operator="containsText" text="Extrema">
      <formula>NOT(ISERROR(SEARCH("Extrema",AB159)))</formula>
    </cfRule>
    <cfRule type="containsText" dxfId="2188" priority="3422" operator="containsText" text="VALORAR">
      <formula>NOT(ISERROR(SEARCH("VALORAR",AB159)))</formula>
    </cfRule>
  </conditionalFormatting>
  <conditionalFormatting sqref="AB161:AB162">
    <cfRule type="containsText" dxfId="2187" priority="3424" operator="containsText" text="Alta">
      <formula>NOT(ISERROR(SEARCH("Alta",AB161)))</formula>
    </cfRule>
    <cfRule type="containsText" dxfId="2186" priority="3425" operator="containsText" text="Moderada">
      <formula>NOT(ISERROR(SEARCH("Moderada",AB161)))</formula>
    </cfRule>
    <cfRule type="containsText" dxfId="2185" priority="3426" operator="containsText" text="Baja">
      <formula>NOT(ISERROR(SEARCH("Baja",AB161)))</formula>
    </cfRule>
    <cfRule type="containsText" dxfId="2184" priority="3421" operator="containsText" text="Baja">
      <formula>NOT(ISERROR(SEARCH("Baja",AB161)))</formula>
    </cfRule>
    <cfRule type="containsText" dxfId="2183" priority="3420" operator="containsText" text="Moderada">
      <formula>NOT(ISERROR(SEARCH("Moderada",AB161)))</formula>
    </cfRule>
    <cfRule type="containsText" dxfId="2182" priority="3419" operator="containsText" text="Alta">
      <formula>NOT(ISERROR(SEARCH("Alta",AB161)))</formula>
    </cfRule>
  </conditionalFormatting>
  <conditionalFormatting sqref="AB161:AB163">
    <cfRule type="containsText" dxfId="2181" priority="3396" operator="containsText" text="VALORAR">
      <formula>NOT(ISERROR(SEARCH("VALORAR",AB161)))</formula>
    </cfRule>
    <cfRule type="containsText" dxfId="2180" priority="3397" operator="containsText" text="Extrema">
      <formula>NOT(ISERROR(SEARCH("Extrema",AB161)))</formula>
    </cfRule>
  </conditionalFormatting>
  <conditionalFormatting sqref="AB163">
    <cfRule type="containsText" dxfId="2179" priority="3392" operator="containsText" text="Extrema">
      <formula>NOT(ISERROR(SEARCH("Extrema",AB163)))</formula>
    </cfRule>
    <cfRule type="containsText" dxfId="2178" priority="3393" operator="containsText" text="Alta">
      <formula>NOT(ISERROR(SEARCH("Alta",AB163)))</formula>
    </cfRule>
    <cfRule type="containsText" dxfId="2177" priority="3394" operator="containsText" text="Moderada">
      <formula>NOT(ISERROR(SEARCH("Moderada",AB163)))</formula>
    </cfRule>
    <cfRule type="containsText" dxfId="2176" priority="3395" operator="containsText" text="Baja">
      <formula>NOT(ISERROR(SEARCH("Baja",AB163)))</formula>
    </cfRule>
    <cfRule type="containsText" dxfId="2175" priority="3391" operator="containsText" text="VALORAR">
      <formula>NOT(ISERROR(SEARCH("VALORAR",AB163)))</formula>
    </cfRule>
    <cfRule type="containsText" dxfId="2174" priority="3400" operator="containsText" text="Baja">
      <formula>NOT(ISERROR(SEARCH("Baja",AB163)))</formula>
    </cfRule>
    <cfRule type="containsText" dxfId="2173" priority="3399" operator="containsText" text="Moderada">
      <formula>NOT(ISERROR(SEARCH("Moderada",AB163)))</formula>
    </cfRule>
    <cfRule type="containsText" dxfId="2172" priority="3398" operator="containsText" text="Alta">
      <formula>NOT(ISERROR(SEARCH("Alta",AB163)))</formula>
    </cfRule>
  </conditionalFormatting>
  <conditionalFormatting sqref="AB165:AB166">
    <cfRule type="containsText" dxfId="2171" priority="3390" operator="containsText" text="Baja">
      <formula>NOT(ISERROR(SEARCH("Baja",AB165)))</formula>
    </cfRule>
    <cfRule type="containsText" dxfId="2170" priority="3389" operator="containsText" text="Moderada">
      <formula>NOT(ISERROR(SEARCH("Moderada",AB165)))</formula>
    </cfRule>
    <cfRule type="containsText" dxfId="2169" priority="3388" operator="containsText" text="Alta">
      <formula>NOT(ISERROR(SEARCH("Alta",AB165)))</formula>
    </cfRule>
    <cfRule type="containsText" dxfId="2168" priority="3387" operator="containsText" text="Extrema">
      <formula>NOT(ISERROR(SEARCH("Extrema",AB165)))</formula>
    </cfRule>
    <cfRule type="containsText" dxfId="2167" priority="3386" operator="containsText" text="VALORAR">
      <formula>NOT(ISERROR(SEARCH("VALORAR",AB165)))</formula>
    </cfRule>
    <cfRule type="containsText" dxfId="2166" priority="3385" operator="containsText" text="Baja">
      <formula>NOT(ISERROR(SEARCH("Baja",AB165)))</formula>
    </cfRule>
    <cfRule type="containsText" dxfId="2165" priority="3384" operator="containsText" text="Moderada">
      <formula>NOT(ISERROR(SEARCH("Moderada",AB165)))</formula>
    </cfRule>
    <cfRule type="containsText" dxfId="2164" priority="3383" operator="containsText" text="Alta">
      <formula>NOT(ISERROR(SEARCH("Alta",AB165)))</formula>
    </cfRule>
  </conditionalFormatting>
  <conditionalFormatting sqref="AB165:AB168">
    <cfRule type="containsText" dxfId="2163" priority="3369" operator="containsText" text="Extrema">
      <formula>NOT(ISERROR(SEARCH("Extrema",AB165)))</formula>
    </cfRule>
    <cfRule type="containsText" dxfId="2162" priority="3368" operator="containsText" text="VALORAR">
      <formula>NOT(ISERROR(SEARCH("VALORAR",AB165)))</formula>
    </cfRule>
  </conditionalFormatting>
  <conditionalFormatting sqref="AB167:AB168">
    <cfRule type="containsText" dxfId="2161" priority="3367" operator="containsText" text="Baja">
      <formula>NOT(ISERROR(SEARCH("Baja",AB167)))</formula>
    </cfRule>
    <cfRule type="containsText" dxfId="2160" priority="3366" operator="containsText" text="Moderada">
      <formula>NOT(ISERROR(SEARCH("Moderada",AB167)))</formula>
    </cfRule>
    <cfRule type="containsText" dxfId="2159" priority="3365" operator="containsText" text="Alta">
      <formula>NOT(ISERROR(SEARCH("Alta",AB167)))</formula>
    </cfRule>
    <cfRule type="containsText" dxfId="2158" priority="3372" operator="containsText" text="Baja">
      <formula>NOT(ISERROR(SEARCH("Baja",AB167)))</formula>
    </cfRule>
    <cfRule type="containsText" dxfId="2157" priority="3371" operator="containsText" text="Moderada">
      <formula>NOT(ISERROR(SEARCH("Moderada",AB167)))</formula>
    </cfRule>
    <cfRule type="containsText" dxfId="2156" priority="3370" operator="containsText" text="Alta">
      <formula>NOT(ISERROR(SEARCH("Alta",AB167)))</formula>
    </cfRule>
  </conditionalFormatting>
  <conditionalFormatting sqref="AB167:AB169">
    <cfRule type="containsText" dxfId="2155" priority="3343" operator="containsText" text="Extrema">
      <formula>NOT(ISERROR(SEARCH("Extrema",AB167)))</formula>
    </cfRule>
    <cfRule type="containsText" dxfId="2154" priority="3342" operator="containsText" text="VALORAR">
      <formula>NOT(ISERROR(SEARCH("VALORAR",AB167)))</formula>
    </cfRule>
  </conditionalFormatting>
  <conditionalFormatting sqref="AB169">
    <cfRule type="containsText" dxfId="2153" priority="3346" operator="containsText" text="Baja">
      <formula>NOT(ISERROR(SEARCH("Baja",AB169)))</formula>
    </cfRule>
    <cfRule type="containsText" dxfId="2152" priority="3341" operator="containsText" text="Baja">
      <formula>NOT(ISERROR(SEARCH("Baja",AB169)))</formula>
    </cfRule>
    <cfRule type="containsText" dxfId="2151" priority="3337" operator="containsText" text="VALORAR">
      <formula>NOT(ISERROR(SEARCH("VALORAR",AB169)))</formula>
    </cfRule>
    <cfRule type="containsText" dxfId="2150" priority="3338" operator="containsText" text="Extrema">
      <formula>NOT(ISERROR(SEARCH("Extrema",AB169)))</formula>
    </cfRule>
    <cfRule type="containsText" dxfId="2149" priority="3339" operator="containsText" text="Alta">
      <formula>NOT(ISERROR(SEARCH("Alta",AB169)))</formula>
    </cfRule>
    <cfRule type="containsText" dxfId="2148" priority="3340" operator="containsText" text="Moderada">
      <formula>NOT(ISERROR(SEARCH("Moderada",AB169)))</formula>
    </cfRule>
    <cfRule type="containsText" dxfId="2147" priority="3344" operator="containsText" text="Alta">
      <formula>NOT(ISERROR(SEARCH("Alta",AB169)))</formula>
    </cfRule>
    <cfRule type="containsText" dxfId="2146" priority="3345" operator="containsText" text="Moderada">
      <formula>NOT(ISERROR(SEARCH("Moderada",AB169)))</formula>
    </cfRule>
  </conditionalFormatting>
  <conditionalFormatting sqref="AB171:AB172">
    <cfRule type="containsText" dxfId="2145" priority="3335" operator="containsText" text="Moderada">
      <formula>NOT(ISERROR(SEARCH("Moderada",AB171)))</formula>
    </cfRule>
    <cfRule type="containsText" dxfId="2144" priority="3332" operator="containsText" text="VALORAR">
      <formula>NOT(ISERROR(SEARCH("VALORAR",AB171)))</formula>
    </cfRule>
    <cfRule type="containsText" dxfId="2143" priority="3336" operator="containsText" text="Baja">
      <formula>NOT(ISERROR(SEARCH("Baja",AB171)))</formula>
    </cfRule>
    <cfRule type="containsText" dxfId="2142" priority="3334" operator="containsText" text="Alta">
      <formula>NOT(ISERROR(SEARCH("Alta",AB171)))</formula>
    </cfRule>
    <cfRule type="containsText" dxfId="2141" priority="3331" operator="containsText" text="Baja">
      <formula>NOT(ISERROR(SEARCH("Baja",AB171)))</formula>
    </cfRule>
    <cfRule type="containsText" dxfId="2140" priority="3330" operator="containsText" text="Moderada">
      <formula>NOT(ISERROR(SEARCH("Moderada",AB171)))</formula>
    </cfRule>
    <cfRule type="containsText" dxfId="2139" priority="3329" operator="containsText" text="Alta">
      <formula>NOT(ISERROR(SEARCH("Alta",AB171)))</formula>
    </cfRule>
    <cfRule type="containsText" dxfId="2138" priority="3333" operator="containsText" text="Extrema">
      <formula>NOT(ISERROR(SEARCH("Extrema",AB171)))</formula>
    </cfRule>
  </conditionalFormatting>
  <conditionalFormatting sqref="AB171:AB174">
    <cfRule type="containsText" dxfId="2137" priority="3315" operator="containsText" text="Extrema">
      <formula>NOT(ISERROR(SEARCH("Extrema",AB171)))</formula>
    </cfRule>
    <cfRule type="containsText" dxfId="2136" priority="3314" operator="containsText" text="VALORAR">
      <formula>NOT(ISERROR(SEARCH("VALORAR",AB171)))</formula>
    </cfRule>
  </conditionalFormatting>
  <conditionalFormatting sqref="AB173:AB174">
    <cfRule type="containsText" dxfId="2135" priority="3316" operator="containsText" text="Alta">
      <formula>NOT(ISERROR(SEARCH("Alta",AB173)))</formula>
    </cfRule>
    <cfRule type="containsText" dxfId="2134" priority="3318" operator="containsText" text="Baja">
      <formula>NOT(ISERROR(SEARCH("Baja",AB173)))</formula>
    </cfRule>
    <cfRule type="containsText" dxfId="2133" priority="3313" operator="containsText" text="Baja">
      <formula>NOT(ISERROR(SEARCH("Baja",AB173)))</formula>
    </cfRule>
    <cfRule type="containsText" dxfId="2132" priority="3312" operator="containsText" text="Moderada">
      <formula>NOT(ISERROR(SEARCH("Moderada",AB173)))</formula>
    </cfRule>
    <cfRule type="containsText" dxfId="2131" priority="3311" operator="containsText" text="Alta">
      <formula>NOT(ISERROR(SEARCH("Alta",AB173)))</formula>
    </cfRule>
    <cfRule type="containsText" dxfId="2130" priority="3317" operator="containsText" text="Moderada">
      <formula>NOT(ISERROR(SEARCH("Moderada",AB173)))</formula>
    </cfRule>
  </conditionalFormatting>
  <conditionalFormatting sqref="AB173:AB175">
    <cfRule type="containsText" dxfId="2129" priority="3289" operator="containsText" text="Extrema">
      <formula>NOT(ISERROR(SEARCH("Extrema",AB173)))</formula>
    </cfRule>
    <cfRule type="containsText" dxfId="2128" priority="3288" operator="containsText" text="VALORAR">
      <formula>NOT(ISERROR(SEARCH("VALORAR",AB173)))</formula>
    </cfRule>
  </conditionalFormatting>
  <conditionalFormatting sqref="AB175">
    <cfRule type="containsText" dxfId="2127" priority="3285" operator="containsText" text="Alta">
      <formula>NOT(ISERROR(SEARCH("Alta",AB175)))</formula>
    </cfRule>
    <cfRule type="containsText" dxfId="2126" priority="3284" operator="containsText" text="Extrema">
      <formula>NOT(ISERROR(SEARCH("Extrema",AB175)))</formula>
    </cfRule>
    <cfRule type="containsText" dxfId="2125" priority="3283" operator="containsText" text="VALORAR">
      <formula>NOT(ISERROR(SEARCH("VALORAR",AB175)))</formula>
    </cfRule>
    <cfRule type="containsText" dxfId="2124" priority="3286" operator="containsText" text="Moderada">
      <formula>NOT(ISERROR(SEARCH("Moderada",AB175)))</formula>
    </cfRule>
    <cfRule type="containsText" dxfId="2123" priority="3290" operator="containsText" text="Alta">
      <formula>NOT(ISERROR(SEARCH("Alta",AB175)))</formula>
    </cfRule>
    <cfRule type="containsText" dxfId="2122" priority="3291" operator="containsText" text="Moderada">
      <formula>NOT(ISERROR(SEARCH("Moderada",AB175)))</formula>
    </cfRule>
    <cfRule type="containsText" dxfId="2121" priority="3292" operator="containsText" text="Baja">
      <formula>NOT(ISERROR(SEARCH("Baja",AB175)))</formula>
    </cfRule>
    <cfRule type="containsText" dxfId="2120" priority="3287" operator="containsText" text="Baja">
      <formula>NOT(ISERROR(SEARCH("Baja",AB175)))</formula>
    </cfRule>
  </conditionalFormatting>
  <conditionalFormatting sqref="AB177:AB178">
    <cfRule type="containsText" dxfId="2119" priority="3277" operator="containsText" text="Baja">
      <formula>NOT(ISERROR(SEARCH("Baja",AB177)))</formula>
    </cfRule>
    <cfRule type="containsText" dxfId="2118" priority="3278" operator="containsText" text="VALORAR">
      <formula>NOT(ISERROR(SEARCH("VALORAR",AB177)))</formula>
    </cfRule>
    <cfRule type="containsText" dxfId="2117" priority="3279" operator="containsText" text="Extrema">
      <formula>NOT(ISERROR(SEARCH("Extrema",AB177)))</formula>
    </cfRule>
    <cfRule type="containsText" dxfId="2116" priority="3280" operator="containsText" text="Alta">
      <formula>NOT(ISERROR(SEARCH("Alta",AB177)))</formula>
    </cfRule>
    <cfRule type="containsText" dxfId="2115" priority="3282" operator="containsText" text="Baja">
      <formula>NOT(ISERROR(SEARCH("Baja",AB177)))</formula>
    </cfRule>
    <cfRule type="containsText" dxfId="2114" priority="3281" operator="containsText" text="Moderada">
      <formula>NOT(ISERROR(SEARCH("Moderada",AB177)))</formula>
    </cfRule>
    <cfRule type="containsText" dxfId="2113" priority="3275" operator="containsText" text="Alta">
      <formula>NOT(ISERROR(SEARCH("Alta",AB177)))</formula>
    </cfRule>
    <cfRule type="containsText" dxfId="2112" priority="3276" operator="containsText" text="Moderada">
      <formula>NOT(ISERROR(SEARCH("Moderada",AB177)))</formula>
    </cfRule>
  </conditionalFormatting>
  <conditionalFormatting sqref="AB177:AB180">
    <cfRule type="containsText" dxfId="2111" priority="3261" operator="containsText" text="Extrema">
      <formula>NOT(ISERROR(SEARCH("Extrema",AB177)))</formula>
    </cfRule>
    <cfRule type="containsText" dxfId="2110" priority="3260" operator="containsText" text="VALORAR">
      <formula>NOT(ISERROR(SEARCH("VALORAR",AB177)))</formula>
    </cfRule>
  </conditionalFormatting>
  <conditionalFormatting sqref="AB179:AB180">
    <cfRule type="containsText" dxfId="2109" priority="3264" operator="containsText" text="Baja">
      <formula>NOT(ISERROR(SEARCH("Baja",AB179)))</formula>
    </cfRule>
    <cfRule type="containsText" dxfId="2108" priority="3263" operator="containsText" text="Moderada">
      <formula>NOT(ISERROR(SEARCH("Moderada",AB179)))</formula>
    </cfRule>
    <cfRule type="containsText" dxfId="2107" priority="3262" operator="containsText" text="Alta">
      <formula>NOT(ISERROR(SEARCH("Alta",AB179)))</formula>
    </cfRule>
    <cfRule type="containsText" dxfId="2106" priority="3259" operator="containsText" text="Baja">
      <formula>NOT(ISERROR(SEARCH("Baja",AB179)))</formula>
    </cfRule>
    <cfRule type="containsText" dxfId="2105" priority="3257" operator="containsText" text="Alta">
      <formula>NOT(ISERROR(SEARCH("Alta",AB179)))</formula>
    </cfRule>
    <cfRule type="containsText" dxfId="2104" priority="3258" operator="containsText" text="Moderada">
      <formula>NOT(ISERROR(SEARCH("Moderada",AB179)))</formula>
    </cfRule>
  </conditionalFormatting>
  <conditionalFormatting sqref="AB179:AB181">
    <cfRule type="containsText" dxfId="2103" priority="3235" operator="containsText" text="Extrema">
      <formula>NOT(ISERROR(SEARCH("Extrema",AB179)))</formula>
    </cfRule>
    <cfRule type="containsText" dxfId="2102" priority="3234" operator="containsText" text="VALORAR">
      <formula>NOT(ISERROR(SEARCH("VALORAR",AB179)))</formula>
    </cfRule>
  </conditionalFormatting>
  <conditionalFormatting sqref="AB181">
    <cfRule type="containsText" dxfId="2101" priority="3238" operator="containsText" text="Baja">
      <formula>NOT(ISERROR(SEARCH("Baja",AB181)))</formula>
    </cfRule>
    <cfRule type="containsText" dxfId="2100" priority="3237" operator="containsText" text="Moderada">
      <formula>NOT(ISERROR(SEARCH("Moderada",AB181)))</formula>
    </cfRule>
    <cfRule type="containsText" dxfId="2099" priority="3236" operator="containsText" text="Alta">
      <formula>NOT(ISERROR(SEARCH("Alta",AB181)))</formula>
    </cfRule>
    <cfRule type="containsText" dxfId="2098" priority="3233" operator="containsText" text="Baja">
      <formula>NOT(ISERROR(SEARCH("Baja",AB181)))</formula>
    </cfRule>
    <cfRule type="containsText" dxfId="2097" priority="3232" operator="containsText" text="Moderada">
      <formula>NOT(ISERROR(SEARCH("Moderada",AB181)))</formula>
    </cfRule>
    <cfRule type="containsText" dxfId="2096" priority="3231" operator="containsText" text="Alta">
      <formula>NOT(ISERROR(SEARCH("Alta",AB181)))</formula>
    </cfRule>
    <cfRule type="containsText" dxfId="2095" priority="3230" operator="containsText" text="Extrema">
      <formula>NOT(ISERROR(SEARCH("Extrema",AB181)))</formula>
    </cfRule>
    <cfRule type="containsText" dxfId="2094" priority="3229" operator="containsText" text="VALORAR">
      <formula>NOT(ISERROR(SEARCH("VALORAR",AB181)))</formula>
    </cfRule>
  </conditionalFormatting>
  <conditionalFormatting sqref="AB183:AB184">
    <cfRule type="containsText" dxfId="2093" priority="3221" operator="containsText" text="Alta">
      <formula>NOT(ISERROR(SEARCH("Alta",AB183)))</formula>
    </cfRule>
    <cfRule type="containsText" dxfId="2092" priority="3226" operator="containsText" text="Alta">
      <formula>NOT(ISERROR(SEARCH("Alta",AB183)))</formula>
    </cfRule>
    <cfRule type="containsText" dxfId="2091" priority="3224" operator="containsText" text="VALORAR">
      <formula>NOT(ISERROR(SEARCH("VALORAR",AB183)))</formula>
    </cfRule>
    <cfRule type="containsText" dxfId="2090" priority="3225" operator="containsText" text="Extrema">
      <formula>NOT(ISERROR(SEARCH("Extrema",AB183)))</formula>
    </cfRule>
    <cfRule type="containsText" dxfId="2089" priority="3228" operator="containsText" text="Baja">
      <formula>NOT(ISERROR(SEARCH("Baja",AB183)))</formula>
    </cfRule>
    <cfRule type="containsText" dxfId="2088" priority="3227" operator="containsText" text="Moderada">
      <formula>NOT(ISERROR(SEARCH("Moderada",AB183)))</formula>
    </cfRule>
    <cfRule type="containsText" dxfId="2087" priority="3222" operator="containsText" text="Moderada">
      <formula>NOT(ISERROR(SEARCH("Moderada",AB183)))</formula>
    </cfRule>
    <cfRule type="containsText" dxfId="2086" priority="3223" operator="containsText" text="Baja">
      <formula>NOT(ISERROR(SEARCH("Baja",AB183)))</formula>
    </cfRule>
  </conditionalFormatting>
  <conditionalFormatting sqref="AB183:AB186">
    <cfRule type="containsText" dxfId="2085" priority="3207" operator="containsText" text="Extrema">
      <formula>NOT(ISERROR(SEARCH("Extrema",AB183)))</formula>
    </cfRule>
    <cfRule type="containsText" dxfId="2084" priority="3206" operator="containsText" text="VALORAR">
      <formula>NOT(ISERROR(SEARCH("VALORAR",AB183)))</formula>
    </cfRule>
  </conditionalFormatting>
  <conditionalFormatting sqref="AB185:AB186">
    <cfRule type="containsText" dxfId="2083" priority="3205" operator="containsText" text="Baja">
      <formula>NOT(ISERROR(SEARCH("Baja",AB185)))</formula>
    </cfRule>
    <cfRule type="containsText" dxfId="2082" priority="3208" operator="containsText" text="Alta">
      <formula>NOT(ISERROR(SEARCH("Alta",AB185)))</formula>
    </cfRule>
    <cfRule type="containsText" dxfId="2081" priority="3209" operator="containsText" text="Moderada">
      <formula>NOT(ISERROR(SEARCH("Moderada",AB185)))</formula>
    </cfRule>
    <cfRule type="containsText" dxfId="2080" priority="3210" operator="containsText" text="Baja">
      <formula>NOT(ISERROR(SEARCH("Baja",AB185)))</formula>
    </cfRule>
    <cfRule type="containsText" dxfId="2079" priority="3204" operator="containsText" text="Moderada">
      <formula>NOT(ISERROR(SEARCH("Moderada",AB185)))</formula>
    </cfRule>
    <cfRule type="containsText" dxfId="2078" priority="3203" operator="containsText" text="Alta">
      <formula>NOT(ISERROR(SEARCH("Alta",AB185)))</formula>
    </cfRule>
  </conditionalFormatting>
  <conditionalFormatting sqref="AB185:AB187">
    <cfRule type="containsText" dxfId="2077" priority="3181" operator="containsText" text="Extrema">
      <formula>NOT(ISERROR(SEARCH("Extrema",AB185)))</formula>
    </cfRule>
    <cfRule type="containsText" dxfId="2076" priority="3180" operator="containsText" text="VALORAR">
      <formula>NOT(ISERROR(SEARCH("VALORAR",AB185)))</formula>
    </cfRule>
  </conditionalFormatting>
  <conditionalFormatting sqref="AB187">
    <cfRule type="containsText" dxfId="2075" priority="3178" operator="containsText" text="Moderada">
      <formula>NOT(ISERROR(SEARCH("Moderada",AB187)))</formula>
    </cfRule>
    <cfRule type="containsText" dxfId="2074" priority="3177" operator="containsText" text="Alta">
      <formula>NOT(ISERROR(SEARCH("Alta",AB187)))</formula>
    </cfRule>
    <cfRule type="containsText" dxfId="2073" priority="3179" operator="containsText" text="Baja">
      <formula>NOT(ISERROR(SEARCH("Baja",AB187)))</formula>
    </cfRule>
    <cfRule type="containsText" dxfId="2072" priority="3184" operator="containsText" text="Baja">
      <formula>NOT(ISERROR(SEARCH("Baja",AB187)))</formula>
    </cfRule>
    <cfRule type="containsText" dxfId="2071" priority="3183" operator="containsText" text="Moderada">
      <formula>NOT(ISERROR(SEARCH("Moderada",AB187)))</formula>
    </cfRule>
    <cfRule type="containsText" dxfId="2070" priority="3182" operator="containsText" text="Alta">
      <formula>NOT(ISERROR(SEARCH("Alta",AB187)))</formula>
    </cfRule>
    <cfRule type="containsText" dxfId="2069" priority="3175" operator="containsText" text="VALORAR">
      <formula>NOT(ISERROR(SEARCH("VALORAR",AB187)))</formula>
    </cfRule>
    <cfRule type="containsText" dxfId="2068" priority="3176" operator="containsText" text="Extrema">
      <formula>NOT(ISERROR(SEARCH("Extrema",AB187)))</formula>
    </cfRule>
  </conditionalFormatting>
  <conditionalFormatting sqref="AB189:AB190">
    <cfRule type="containsText" dxfId="2067" priority="3174" operator="containsText" text="Baja">
      <formula>NOT(ISERROR(SEARCH("Baja",AB189)))</formula>
    </cfRule>
    <cfRule type="containsText" dxfId="2066" priority="3167" operator="containsText" text="Alta">
      <formula>NOT(ISERROR(SEARCH("Alta",AB189)))</formula>
    </cfRule>
    <cfRule type="containsText" dxfId="2065" priority="3168" operator="containsText" text="Moderada">
      <formula>NOT(ISERROR(SEARCH("Moderada",AB189)))</formula>
    </cfRule>
    <cfRule type="containsText" dxfId="2064" priority="3169" operator="containsText" text="Baja">
      <formula>NOT(ISERROR(SEARCH("Baja",AB189)))</formula>
    </cfRule>
    <cfRule type="containsText" dxfId="2063" priority="3170" operator="containsText" text="VALORAR">
      <formula>NOT(ISERROR(SEARCH("VALORAR",AB189)))</formula>
    </cfRule>
    <cfRule type="containsText" dxfId="2062" priority="3171" operator="containsText" text="Extrema">
      <formula>NOT(ISERROR(SEARCH("Extrema",AB189)))</formula>
    </cfRule>
    <cfRule type="containsText" dxfId="2061" priority="3172" operator="containsText" text="Alta">
      <formula>NOT(ISERROR(SEARCH("Alta",AB189)))</formula>
    </cfRule>
    <cfRule type="containsText" dxfId="2060" priority="3173" operator="containsText" text="Moderada">
      <formula>NOT(ISERROR(SEARCH("Moderada",AB189)))</formula>
    </cfRule>
  </conditionalFormatting>
  <conditionalFormatting sqref="AB189:AB192">
    <cfRule type="containsText" dxfId="2059" priority="3152" operator="containsText" text="VALORAR">
      <formula>NOT(ISERROR(SEARCH("VALORAR",AB189)))</formula>
    </cfRule>
    <cfRule type="containsText" dxfId="2058" priority="3153" operator="containsText" text="Extrema">
      <formula>NOT(ISERROR(SEARCH("Extrema",AB189)))</formula>
    </cfRule>
  </conditionalFormatting>
  <conditionalFormatting sqref="AB191:AB192">
    <cfRule type="containsText" dxfId="2057" priority="3155" operator="containsText" text="Moderada">
      <formula>NOT(ISERROR(SEARCH("Moderada",AB191)))</formula>
    </cfRule>
    <cfRule type="containsText" dxfId="2056" priority="3151" operator="containsText" text="Baja">
      <formula>NOT(ISERROR(SEARCH("Baja",AB191)))</formula>
    </cfRule>
    <cfRule type="containsText" dxfId="2055" priority="3150" operator="containsText" text="Moderada">
      <formula>NOT(ISERROR(SEARCH("Moderada",AB191)))</formula>
    </cfRule>
    <cfRule type="containsText" dxfId="2054" priority="3154" operator="containsText" text="Alta">
      <formula>NOT(ISERROR(SEARCH("Alta",AB191)))</formula>
    </cfRule>
    <cfRule type="containsText" dxfId="2053" priority="3156" operator="containsText" text="Baja">
      <formula>NOT(ISERROR(SEARCH("Baja",AB191)))</formula>
    </cfRule>
    <cfRule type="containsText" dxfId="2052" priority="3149" operator="containsText" text="Alta">
      <formula>NOT(ISERROR(SEARCH("Alta",AB191)))</formula>
    </cfRule>
  </conditionalFormatting>
  <conditionalFormatting sqref="AB191:AB193">
    <cfRule type="containsText" dxfId="2051" priority="3127" operator="containsText" text="Extrema">
      <formula>NOT(ISERROR(SEARCH("Extrema",AB191)))</formula>
    </cfRule>
    <cfRule type="containsText" dxfId="2050" priority="3126" operator="containsText" text="VALORAR">
      <formula>NOT(ISERROR(SEARCH("VALORAR",AB191)))</formula>
    </cfRule>
  </conditionalFormatting>
  <conditionalFormatting sqref="AB193">
    <cfRule type="containsText" dxfId="2049" priority="3128" operator="containsText" text="Alta">
      <formula>NOT(ISERROR(SEARCH("Alta",AB193)))</formula>
    </cfRule>
    <cfRule type="containsText" dxfId="2048" priority="3129" operator="containsText" text="Moderada">
      <formula>NOT(ISERROR(SEARCH("Moderada",AB193)))</formula>
    </cfRule>
    <cfRule type="containsText" dxfId="2047" priority="3130" operator="containsText" text="Baja">
      <formula>NOT(ISERROR(SEARCH("Baja",AB193)))</formula>
    </cfRule>
    <cfRule type="containsText" dxfId="2046" priority="3122" operator="containsText" text="Extrema">
      <formula>NOT(ISERROR(SEARCH("Extrema",AB193)))</formula>
    </cfRule>
    <cfRule type="containsText" dxfId="2045" priority="3125" operator="containsText" text="Baja">
      <formula>NOT(ISERROR(SEARCH("Baja",AB193)))</formula>
    </cfRule>
    <cfRule type="containsText" dxfId="2044" priority="3121" operator="containsText" text="VALORAR">
      <formula>NOT(ISERROR(SEARCH("VALORAR",AB193)))</formula>
    </cfRule>
    <cfRule type="containsText" dxfId="2043" priority="3124" operator="containsText" text="Moderada">
      <formula>NOT(ISERROR(SEARCH("Moderada",AB193)))</formula>
    </cfRule>
    <cfRule type="containsText" dxfId="2042" priority="3123" operator="containsText" text="Alta">
      <formula>NOT(ISERROR(SEARCH("Alta",AB193)))</formula>
    </cfRule>
  </conditionalFormatting>
  <conditionalFormatting sqref="AB195:AB196">
    <cfRule type="containsText" dxfId="2041" priority="46" operator="containsText" text="VALORAR">
      <formula>NOT(ISERROR(SEARCH("VALORAR",AB195)))</formula>
    </cfRule>
    <cfRule type="containsText" dxfId="2040" priority="49" operator="containsText" text="Moderada">
      <formula>NOT(ISERROR(SEARCH("Moderada",AB195)))</formula>
    </cfRule>
    <cfRule type="containsText" dxfId="2039" priority="45" operator="containsText" text="Baja">
      <formula>NOT(ISERROR(SEARCH("Baja",AB195)))</formula>
    </cfRule>
    <cfRule type="containsText" dxfId="2038" priority="44" operator="containsText" text="Moderada">
      <formula>NOT(ISERROR(SEARCH("Moderada",AB195)))</formula>
    </cfRule>
    <cfRule type="containsText" dxfId="2037" priority="47" operator="containsText" text="Extrema">
      <formula>NOT(ISERROR(SEARCH("Extrema",AB195)))</formula>
    </cfRule>
    <cfRule type="containsText" dxfId="2036" priority="43" operator="containsText" text="Alta">
      <formula>NOT(ISERROR(SEARCH("Alta",AB195)))</formula>
    </cfRule>
    <cfRule type="containsText" dxfId="2035" priority="48" operator="containsText" text="Alta">
      <formula>NOT(ISERROR(SEARCH("Alta",AB195)))</formula>
    </cfRule>
    <cfRule type="containsText" dxfId="2034" priority="50" operator="containsText" text="Baja">
      <formula>NOT(ISERROR(SEARCH("Baja",AB195)))</formula>
    </cfRule>
  </conditionalFormatting>
  <conditionalFormatting sqref="AB195:AB198">
    <cfRule type="containsText" dxfId="2033" priority="28" operator="containsText" text="VALORAR">
      <formula>NOT(ISERROR(SEARCH("VALORAR",AB195)))</formula>
    </cfRule>
    <cfRule type="containsText" dxfId="2032" priority="29" operator="containsText" text="Extrema">
      <formula>NOT(ISERROR(SEARCH("Extrema",AB195)))</formula>
    </cfRule>
  </conditionalFormatting>
  <conditionalFormatting sqref="AB197:AB198">
    <cfRule type="containsText" dxfId="2031" priority="32" operator="containsText" text="Baja">
      <formula>NOT(ISERROR(SEARCH("Baja",AB197)))</formula>
    </cfRule>
    <cfRule type="containsText" dxfId="2030" priority="31" operator="containsText" text="Moderada">
      <formula>NOT(ISERROR(SEARCH("Moderada",AB197)))</formula>
    </cfRule>
    <cfRule type="containsText" dxfId="2029" priority="30" operator="containsText" text="Alta">
      <formula>NOT(ISERROR(SEARCH("Alta",AB197)))</formula>
    </cfRule>
    <cfRule type="containsText" dxfId="2028" priority="27" operator="containsText" text="Baja">
      <formula>NOT(ISERROR(SEARCH("Baja",AB197)))</formula>
    </cfRule>
    <cfRule type="containsText" dxfId="2027" priority="26" operator="containsText" text="Moderada">
      <formula>NOT(ISERROR(SEARCH("Moderada",AB197)))</formula>
    </cfRule>
    <cfRule type="containsText" dxfId="2026" priority="25" operator="containsText" text="Alta">
      <formula>NOT(ISERROR(SEARCH("Alta",AB197)))</formula>
    </cfRule>
  </conditionalFormatting>
  <conditionalFormatting sqref="AB197:AB199">
    <cfRule type="containsText" dxfId="2025" priority="7" operator="containsText" text="Extrema">
      <formula>NOT(ISERROR(SEARCH("Extrema",AB197)))</formula>
    </cfRule>
    <cfRule type="containsText" dxfId="2024" priority="6" operator="containsText" text="VALORAR">
      <formula>NOT(ISERROR(SEARCH("VALORAR",AB197)))</formula>
    </cfRule>
  </conditionalFormatting>
  <conditionalFormatting sqref="AB199">
    <cfRule type="containsText" dxfId="2023" priority="10" operator="containsText" text="Baja">
      <formula>NOT(ISERROR(SEARCH("Baja",AB199)))</formula>
    </cfRule>
    <cfRule type="containsText" dxfId="2022" priority="1" operator="containsText" text="VALORAR">
      <formula>NOT(ISERROR(SEARCH("VALORAR",AB199)))</formula>
    </cfRule>
    <cfRule type="containsText" dxfId="2021" priority="2" operator="containsText" text="Extrema">
      <formula>NOT(ISERROR(SEARCH("Extrema",AB199)))</formula>
    </cfRule>
    <cfRule type="containsText" dxfId="2020" priority="3" operator="containsText" text="Alta">
      <formula>NOT(ISERROR(SEARCH("Alta",AB199)))</formula>
    </cfRule>
    <cfRule type="containsText" dxfId="2019" priority="4" operator="containsText" text="Moderada">
      <formula>NOT(ISERROR(SEARCH("Moderada",AB199)))</formula>
    </cfRule>
    <cfRule type="containsText" dxfId="2018" priority="5" operator="containsText" text="Baja">
      <formula>NOT(ISERROR(SEARCH("Baja",AB199)))</formula>
    </cfRule>
    <cfRule type="containsText" dxfId="2017" priority="8" operator="containsText" text="Alta">
      <formula>NOT(ISERROR(SEARCH("Alta",AB199)))</formula>
    </cfRule>
    <cfRule type="containsText" dxfId="2016" priority="9" operator="containsText" text="Moderada">
      <formula>NOT(ISERROR(SEARCH("Moderada",AB199)))</formula>
    </cfRule>
  </conditionalFormatting>
  <conditionalFormatting sqref="AB201:AB202">
    <cfRule type="containsText" dxfId="2015" priority="3120" operator="containsText" text="Baja">
      <formula>NOT(ISERROR(SEARCH("Baja",AB201)))</formula>
    </cfRule>
    <cfRule type="containsText" dxfId="2014" priority="3119" operator="containsText" text="Moderada">
      <formula>NOT(ISERROR(SEARCH("Moderada",AB201)))</formula>
    </cfRule>
    <cfRule type="containsText" dxfId="2013" priority="3114" operator="containsText" text="Moderada">
      <formula>NOT(ISERROR(SEARCH("Moderada",AB201)))</formula>
    </cfRule>
    <cfRule type="containsText" dxfId="2012" priority="3118" operator="containsText" text="Alta">
      <formula>NOT(ISERROR(SEARCH("Alta",AB201)))</formula>
    </cfRule>
    <cfRule type="containsText" dxfId="2011" priority="3117" operator="containsText" text="Extrema">
      <formula>NOT(ISERROR(SEARCH("Extrema",AB201)))</formula>
    </cfRule>
    <cfRule type="containsText" dxfId="2010" priority="3116" operator="containsText" text="VALORAR">
      <formula>NOT(ISERROR(SEARCH("VALORAR",AB201)))</formula>
    </cfRule>
    <cfRule type="containsText" dxfId="2009" priority="3113" operator="containsText" text="Alta">
      <formula>NOT(ISERROR(SEARCH("Alta",AB201)))</formula>
    </cfRule>
    <cfRule type="containsText" dxfId="2008" priority="3115" operator="containsText" text="Baja">
      <formula>NOT(ISERROR(SEARCH("Baja",AB201)))</formula>
    </cfRule>
  </conditionalFormatting>
  <conditionalFormatting sqref="AB201:AB204">
    <cfRule type="containsText" dxfId="2007" priority="3098" operator="containsText" text="VALORAR">
      <formula>NOT(ISERROR(SEARCH("VALORAR",AB201)))</formula>
    </cfRule>
    <cfRule type="containsText" dxfId="2006" priority="3099" operator="containsText" text="Extrema">
      <formula>NOT(ISERROR(SEARCH("Extrema",AB201)))</formula>
    </cfRule>
  </conditionalFormatting>
  <conditionalFormatting sqref="AB203:AB204">
    <cfRule type="containsText" dxfId="2005" priority="3096" operator="containsText" text="Moderada">
      <formula>NOT(ISERROR(SEARCH("Moderada",AB203)))</formula>
    </cfRule>
    <cfRule type="containsText" dxfId="2004" priority="3097" operator="containsText" text="Baja">
      <formula>NOT(ISERROR(SEARCH("Baja",AB203)))</formula>
    </cfRule>
    <cfRule type="containsText" dxfId="2003" priority="3100" operator="containsText" text="Alta">
      <formula>NOT(ISERROR(SEARCH("Alta",AB203)))</formula>
    </cfRule>
    <cfRule type="containsText" dxfId="2002" priority="3101" operator="containsText" text="Moderada">
      <formula>NOT(ISERROR(SEARCH("Moderada",AB203)))</formula>
    </cfRule>
    <cfRule type="containsText" dxfId="2001" priority="3102" operator="containsText" text="Baja">
      <formula>NOT(ISERROR(SEARCH("Baja",AB203)))</formula>
    </cfRule>
    <cfRule type="containsText" dxfId="2000" priority="3095" operator="containsText" text="Alta">
      <formula>NOT(ISERROR(SEARCH("Alta",AB203)))</formula>
    </cfRule>
  </conditionalFormatting>
  <conditionalFormatting sqref="AB203:AB205">
    <cfRule type="containsText" dxfId="1999" priority="3072" operator="containsText" text="VALORAR">
      <formula>NOT(ISERROR(SEARCH("VALORAR",AB203)))</formula>
    </cfRule>
    <cfRule type="containsText" dxfId="1998" priority="3073" operator="containsText" text="Extrema">
      <formula>NOT(ISERROR(SEARCH("Extrema",AB203)))</formula>
    </cfRule>
  </conditionalFormatting>
  <conditionalFormatting sqref="AB205">
    <cfRule type="containsText" dxfId="1997" priority="3075" operator="containsText" text="Moderada">
      <formula>NOT(ISERROR(SEARCH("Moderada",AB205)))</formula>
    </cfRule>
    <cfRule type="containsText" dxfId="1996" priority="3071" operator="containsText" text="Baja">
      <formula>NOT(ISERROR(SEARCH("Baja",AB205)))</formula>
    </cfRule>
    <cfRule type="containsText" dxfId="1995" priority="3074" operator="containsText" text="Alta">
      <formula>NOT(ISERROR(SEARCH("Alta",AB205)))</formula>
    </cfRule>
    <cfRule type="containsText" dxfId="1994" priority="3076" operator="containsText" text="Baja">
      <formula>NOT(ISERROR(SEARCH("Baja",AB205)))</formula>
    </cfRule>
    <cfRule type="containsText" dxfId="1993" priority="3070" operator="containsText" text="Moderada">
      <formula>NOT(ISERROR(SEARCH("Moderada",AB205)))</formula>
    </cfRule>
    <cfRule type="containsText" dxfId="1992" priority="3069" operator="containsText" text="Alta">
      <formula>NOT(ISERROR(SEARCH("Alta",AB205)))</formula>
    </cfRule>
    <cfRule type="containsText" dxfId="1991" priority="3068" operator="containsText" text="Extrema">
      <formula>NOT(ISERROR(SEARCH("Extrema",AB205)))</formula>
    </cfRule>
    <cfRule type="containsText" dxfId="1990" priority="3067" operator="containsText" text="VALORAR">
      <formula>NOT(ISERROR(SEARCH("VALORAR",AB205)))</formula>
    </cfRule>
  </conditionalFormatting>
  <conditionalFormatting sqref="AB207:AB208">
    <cfRule type="containsText" dxfId="1989" priority="3064" operator="containsText" text="Alta">
      <formula>NOT(ISERROR(SEARCH("Alta",AB207)))</formula>
    </cfRule>
    <cfRule type="containsText" dxfId="1988" priority="3066" operator="containsText" text="Baja">
      <formula>NOT(ISERROR(SEARCH("Baja",AB207)))</formula>
    </cfRule>
    <cfRule type="containsText" dxfId="1987" priority="3065" operator="containsText" text="Moderada">
      <formula>NOT(ISERROR(SEARCH("Moderada",AB207)))</formula>
    </cfRule>
    <cfRule type="containsText" dxfId="1986" priority="3063" operator="containsText" text="Extrema">
      <formula>NOT(ISERROR(SEARCH("Extrema",AB207)))</formula>
    </cfRule>
    <cfRule type="containsText" dxfId="1985" priority="3062" operator="containsText" text="VALORAR">
      <formula>NOT(ISERROR(SEARCH("VALORAR",AB207)))</formula>
    </cfRule>
    <cfRule type="containsText" dxfId="1984" priority="3061" operator="containsText" text="Baja">
      <formula>NOT(ISERROR(SEARCH("Baja",AB207)))</formula>
    </cfRule>
    <cfRule type="containsText" dxfId="1983" priority="3060" operator="containsText" text="Moderada">
      <formula>NOT(ISERROR(SEARCH("Moderada",AB207)))</formula>
    </cfRule>
    <cfRule type="containsText" dxfId="1982" priority="3059" operator="containsText" text="Alta">
      <formula>NOT(ISERROR(SEARCH("Alta",AB207)))</formula>
    </cfRule>
  </conditionalFormatting>
  <conditionalFormatting sqref="AB207:AB210">
    <cfRule type="containsText" dxfId="1981" priority="3044" operator="containsText" text="VALORAR">
      <formula>NOT(ISERROR(SEARCH("VALORAR",AB207)))</formula>
    </cfRule>
    <cfRule type="containsText" dxfId="1980" priority="3045" operator="containsText" text="Extrema">
      <formula>NOT(ISERROR(SEARCH("Extrema",AB207)))</formula>
    </cfRule>
  </conditionalFormatting>
  <conditionalFormatting sqref="AB209:AB210">
    <cfRule type="containsText" dxfId="1979" priority="3041" operator="containsText" text="Alta">
      <formula>NOT(ISERROR(SEARCH("Alta",AB209)))</formula>
    </cfRule>
    <cfRule type="containsText" dxfId="1978" priority="3042" operator="containsText" text="Moderada">
      <formula>NOT(ISERROR(SEARCH("Moderada",AB209)))</formula>
    </cfRule>
    <cfRule type="containsText" dxfId="1977" priority="3043" operator="containsText" text="Baja">
      <formula>NOT(ISERROR(SEARCH("Baja",AB209)))</formula>
    </cfRule>
    <cfRule type="containsText" dxfId="1976" priority="3046" operator="containsText" text="Alta">
      <formula>NOT(ISERROR(SEARCH("Alta",AB209)))</formula>
    </cfRule>
    <cfRule type="containsText" dxfId="1975" priority="3048" operator="containsText" text="Baja">
      <formula>NOT(ISERROR(SEARCH("Baja",AB209)))</formula>
    </cfRule>
    <cfRule type="containsText" dxfId="1974" priority="3047" operator="containsText" text="Moderada">
      <formula>NOT(ISERROR(SEARCH("Moderada",AB209)))</formula>
    </cfRule>
  </conditionalFormatting>
  <conditionalFormatting sqref="AB209:AB211">
    <cfRule type="containsText" dxfId="1973" priority="3019" operator="containsText" text="Extrema">
      <formula>NOT(ISERROR(SEARCH("Extrema",AB209)))</formula>
    </cfRule>
    <cfRule type="containsText" dxfId="1972" priority="3018" operator="containsText" text="VALORAR">
      <formula>NOT(ISERROR(SEARCH("VALORAR",AB209)))</formula>
    </cfRule>
  </conditionalFormatting>
  <conditionalFormatting sqref="AB211">
    <cfRule type="containsText" dxfId="1971" priority="3013" operator="containsText" text="VALORAR">
      <formula>NOT(ISERROR(SEARCH("VALORAR",AB211)))</formula>
    </cfRule>
    <cfRule type="containsText" dxfId="1970" priority="3016" operator="containsText" text="Moderada">
      <formula>NOT(ISERROR(SEARCH("Moderada",AB211)))</formula>
    </cfRule>
    <cfRule type="containsText" dxfId="1969" priority="3014" operator="containsText" text="Extrema">
      <formula>NOT(ISERROR(SEARCH("Extrema",AB211)))</formula>
    </cfRule>
    <cfRule type="containsText" dxfId="1968" priority="3015" operator="containsText" text="Alta">
      <formula>NOT(ISERROR(SEARCH("Alta",AB211)))</formula>
    </cfRule>
    <cfRule type="containsText" dxfId="1967" priority="3017" operator="containsText" text="Baja">
      <formula>NOT(ISERROR(SEARCH("Baja",AB211)))</formula>
    </cfRule>
    <cfRule type="containsText" dxfId="1966" priority="3020" operator="containsText" text="Alta">
      <formula>NOT(ISERROR(SEARCH("Alta",AB211)))</formula>
    </cfRule>
    <cfRule type="containsText" dxfId="1965" priority="3021" operator="containsText" text="Moderada">
      <formula>NOT(ISERROR(SEARCH("Moderada",AB211)))</formula>
    </cfRule>
    <cfRule type="containsText" dxfId="1964" priority="3022" operator="containsText" text="Baja">
      <formula>NOT(ISERROR(SEARCH("Baja",AB211)))</formula>
    </cfRule>
  </conditionalFormatting>
  <conditionalFormatting sqref="AB213:AB214">
    <cfRule type="containsText" dxfId="1963" priority="3012" operator="containsText" text="Baja">
      <formula>NOT(ISERROR(SEARCH("Baja",AB213)))</formula>
    </cfRule>
    <cfRule type="containsText" dxfId="1962" priority="3011" operator="containsText" text="Moderada">
      <formula>NOT(ISERROR(SEARCH("Moderada",AB213)))</formula>
    </cfRule>
    <cfRule type="containsText" dxfId="1961" priority="3010" operator="containsText" text="Alta">
      <formula>NOT(ISERROR(SEARCH("Alta",AB213)))</formula>
    </cfRule>
    <cfRule type="containsText" dxfId="1960" priority="3009" operator="containsText" text="Extrema">
      <formula>NOT(ISERROR(SEARCH("Extrema",AB213)))</formula>
    </cfRule>
    <cfRule type="containsText" dxfId="1959" priority="3008" operator="containsText" text="VALORAR">
      <formula>NOT(ISERROR(SEARCH("VALORAR",AB213)))</formula>
    </cfRule>
    <cfRule type="containsText" dxfId="1958" priority="3007" operator="containsText" text="Baja">
      <formula>NOT(ISERROR(SEARCH("Baja",AB213)))</formula>
    </cfRule>
    <cfRule type="containsText" dxfId="1957" priority="3006" operator="containsText" text="Moderada">
      <formula>NOT(ISERROR(SEARCH("Moderada",AB213)))</formula>
    </cfRule>
    <cfRule type="containsText" dxfId="1956" priority="3005" operator="containsText" text="Alta">
      <formula>NOT(ISERROR(SEARCH("Alta",AB213)))</formula>
    </cfRule>
  </conditionalFormatting>
  <conditionalFormatting sqref="AB213:AB216">
    <cfRule type="containsText" dxfId="1955" priority="2991" operator="containsText" text="Extrema">
      <formula>NOT(ISERROR(SEARCH("Extrema",AB213)))</formula>
    </cfRule>
    <cfRule type="containsText" dxfId="1954" priority="2990" operator="containsText" text="VALORAR">
      <formula>NOT(ISERROR(SEARCH("VALORAR",AB213)))</formula>
    </cfRule>
  </conditionalFormatting>
  <conditionalFormatting sqref="AB215:AB216">
    <cfRule type="containsText" dxfId="1953" priority="2994" operator="containsText" text="Baja">
      <formula>NOT(ISERROR(SEARCH("Baja",AB215)))</formula>
    </cfRule>
    <cfRule type="containsText" dxfId="1952" priority="2993" operator="containsText" text="Moderada">
      <formula>NOT(ISERROR(SEARCH("Moderada",AB215)))</formula>
    </cfRule>
    <cfRule type="containsText" dxfId="1951" priority="2992" operator="containsText" text="Alta">
      <formula>NOT(ISERROR(SEARCH("Alta",AB215)))</formula>
    </cfRule>
    <cfRule type="containsText" dxfId="1950" priority="2989" operator="containsText" text="Baja">
      <formula>NOT(ISERROR(SEARCH("Baja",AB215)))</formula>
    </cfRule>
    <cfRule type="containsText" dxfId="1949" priority="2988" operator="containsText" text="Moderada">
      <formula>NOT(ISERROR(SEARCH("Moderada",AB215)))</formula>
    </cfRule>
    <cfRule type="containsText" dxfId="1948" priority="2987" operator="containsText" text="Alta">
      <formula>NOT(ISERROR(SEARCH("Alta",AB215)))</formula>
    </cfRule>
  </conditionalFormatting>
  <conditionalFormatting sqref="AB215:AB217">
    <cfRule type="containsText" dxfId="1947" priority="2965" operator="containsText" text="Extrema">
      <formula>NOT(ISERROR(SEARCH("Extrema",AB215)))</formula>
    </cfRule>
    <cfRule type="containsText" dxfId="1946" priority="2964" operator="containsText" text="VALORAR">
      <formula>NOT(ISERROR(SEARCH("VALORAR",AB215)))</formula>
    </cfRule>
  </conditionalFormatting>
  <conditionalFormatting sqref="AB217">
    <cfRule type="containsText" dxfId="1945" priority="2968" operator="containsText" text="Baja">
      <formula>NOT(ISERROR(SEARCH("Baja",AB217)))</formula>
    </cfRule>
    <cfRule type="containsText" dxfId="1944" priority="2966" operator="containsText" text="Alta">
      <formula>NOT(ISERROR(SEARCH("Alta",AB217)))</formula>
    </cfRule>
    <cfRule type="containsText" dxfId="1943" priority="2963" operator="containsText" text="Baja">
      <formula>NOT(ISERROR(SEARCH("Baja",AB217)))</formula>
    </cfRule>
    <cfRule type="containsText" dxfId="1942" priority="2962" operator="containsText" text="Moderada">
      <formula>NOT(ISERROR(SEARCH("Moderada",AB217)))</formula>
    </cfRule>
    <cfRule type="containsText" dxfId="1941" priority="2961" operator="containsText" text="Alta">
      <formula>NOT(ISERROR(SEARCH("Alta",AB217)))</formula>
    </cfRule>
    <cfRule type="containsText" dxfId="1940" priority="2960" operator="containsText" text="Extrema">
      <formula>NOT(ISERROR(SEARCH("Extrema",AB217)))</formula>
    </cfRule>
    <cfRule type="containsText" dxfId="1939" priority="2959" operator="containsText" text="VALORAR">
      <formula>NOT(ISERROR(SEARCH("VALORAR",AB217)))</formula>
    </cfRule>
    <cfRule type="containsText" dxfId="1938" priority="2967" operator="containsText" text="Moderada">
      <formula>NOT(ISERROR(SEARCH("Moderada",AB217)))</formula>
    </cfRule>
  </conditionalFormatting>
  <conditionalFormatting sqref="AB219:AB220">
    <cfRule type="containsText" dxfId="1937" priority="2957" operator="containsText" text="Moderada">
      <formula>NOT(ISERROR(SEARCH("Moderada",AB219)))</formula>
    </cfRule>
    <cfRule type="containsText" dxfId="1936" priority="2956" operator="containsText" text="Alta">
      <formula>NOT(ISERROR(SEARCH("Alta",AB219)))</formula>
    </cfRule>
    <cfRule type="containsText" dxfId="1935" priority="2958" operator="containsText" text="Baja">
      <formula>NOT(ISERROR(SEARCH("Baja",AB219)))</formula>
    </cfRule>
    <cfRule type="containsText" dxfId="1934" priority="2955" operator="containsText" text="Extrema">
      <formula>NOT(ISERROR(SEARCH("Extrema",AB219)))</formula>
    </cfRule>
    <cfRule type="containsText" dxfId="1933" priority="2951" operator="containsText" text="Alta">
      <formula>NOT(ISERROR(SEARCH("Alta",AB219)))</formula>
    </cfRule>
    <cfRule type="containsText" dxfId="1932" priority="2952" operator="containsText" text="Moderada">
      <formula>NOT(ISERROR(SEARCH("Moderada",AB219)))</formula>
    </cfRule>
    <cfRule type="containsText" dxfId="1931" priority="2953" operator="containsText" text="Baja">
      <formula>NOT(ISERROR(SEARCH("Baja",AB219)))</formula>
    </cfRule>
    <cfRule type="containsText" dxfId="1930" priority="2954" operator="containsText" text="VALORAR">
      <formula>NOT(ISERROR(SEARCH("VALORAR",AB219)))</formula>
    </cfRule>
  </conditionalFormatting>
  <conditionalFormatting sqref="AB219:AB222">
    <cfRule type="containsText" dxfId="1929" priority="2936" operator="containsText" text="VALORAR">
      <formula>NOT(ISERROR(SEARCH("VALORAR",AB219)))</formula>
    </cfRule>
    <cfRule type="containsText" dxfId="1928" priority="2937" operator="containsText" text="Extrema">
      <formula>NOT(ISERROR(SEARCH("Extrema",AB219)))</formula>
    </cfRule>
  </conditionalFormatting>
  <conditionalFormatting sqref="AB221:AB222">
    <cfRule type="containsText" dxfId="1927" priority="2933" operator="containsText" text="Alta">
      <formula>NOT(ISERROR(SEARCH("Alta",AB221)))</formula>
    </cfRule>
    <cfRule type="containsText" dxfId="1926" priority="2938" operator="containsText" text="Alta">
      <formula>NOT(ISERROR(SEARCH("Alta",AB221)))</formula>
    </cfRule>
    <cfRule type="containsText" dxfId="1925" priority="2940" operator="containsText" text="Baja">
      <formula>NOT(ISERROR(SEARCH("Baja",AB221)))</formula>
    </cfRule>
    <cfRule type="containsText" dxfId="1924" priority="2935" operator="containsText" text="Baja">
      <formula>NOT(ISERROR(SEARCH("Baja",AB221)))</formula>
    </cfRule>
    <cfRule type="containsText" dxfId="1923" priority="2934" operator="containsText" text="Moderada">
      <formula>NOT(ISERROR(SEARCH("Moderada",AB221)))</formula>
    </cfRule>
    <cfRule type="containsText" dxfId="1922" priority="2939" operator="containsText" text="Moderada">
      <formula>NOT(ISERROR(SEARCH("Moderada",AB221)))</formula>
    </cfRule>
  </conditionalFormatting>
  <conditionalFormatting sqref="AB221:AB223">
    <cfRule type="containsText" dxfId="1921" priority="2911" operator="containsText" text="Extrema">
      <formula>NOT(ISERROR(SEARCH("Extrema",AB221)))</formula>
    </cfRule>
    <cfRule type="containsText" dxfId="1920" priority="2910" operator="containsText" text="VALORAR">
      <formula>NOT(ISERROR(SEARCH("VALORAR",AB221)))</formula>
    </cfRule>
  </conditionalFormatting>
  <conditionalFormatting sqref="AB223">
    <cfRule type="containsText" dxfId="1919" priority="2914" operator="containsText" text="Baja">
      <formula>NOT(ISERROR(SEARCH("Baja",AB223)))</formula>
    </cfRule>
    <cfRule type="containsText" dxfId="1918" priority="2905" operator="containsText" text="VALORAR">
      <formula>NOT(ISERROR(SEARCH("VALORAR",AB223)))</formula>
    </cfRule>
    <cfRule type="containsText" dxfId="1917" priority="2907" operator="containsText" text="Alta">
      <formula>NOT(ISERROR(SEARCH("Alta",AB223)))</formula>
    </cfRule>
    <cfRule type="containsText" dxfId="1916" priority="2913" operator="containsText" text="Moderada">
      <formula>NOT(ISERROR(SEARCH("Moderada",AB223)))</formula>
    </cfRule>
    <cfRule type="containsText" dxfId="1915" priority="2912" operator="containsText" text="Alta">
      <formula>NOT(ISERROR(SEARCH("Alta",AB223)))</formula>
    </cfRule>
    <cfRule type="containsText" dxfId="1914" priority="2909" operator="containsText" text="Baja">
      <formula>NOT(ISERROR(SEARCH("Baja",AB223)))</formula>
    </cfRule>
    <cfRule type="containsText" dxfId="1913" priority="2908" operator="containsText" text="Moderada">
      <formula>NOT(ISERROR(SEARCH("Moderada",AB223)))</formula>
    </cfRule>
    <cfRule type="containsText" dxfId="1912" priority="2906" operator="containsText" text="Extrema">
      <formula>NOT(ISERROR(SEARCH("Extrema",AB223)))</formula>
    </cfRule>
  </conditionalFormatting>
  <conditionalFormatting sqref="AB225:AB226">
    <cfRule type="containsText" dxfId="1911" priority="2899" operator="containsText" text="Baja">
      <formula>NOT(ISERROR(SEARCH("Baja",AB225)))</formula>
    </cfRule>
    <cfRule type="containsText" dxfId="1910" priority="2900" operator="containsText" text="VALORAR">
      <formula>NOT(ISERROR(SEARCH("VALORAR",AB225)))</formula>
    </cfRule>
    <cfRule type="containsText" dxfId="1909" priority="2901" operator="containsText" text="Extrema">
      <formula>NOT(ISERROR(SEARCH("Extrema",AB225)))</formula>
    </cfRule>
    <cfRule type="containsText" dxfId="1908" priority="2897" operator="containsText" text="Alta">
      <formula>NOT(ISERROR(SEARCH("Alta",AB225)))</formula>
    </cfRule>
    <cfRule type="containsText" dxfId="1907" priority="2902" operator="containsText" text="Alta">
      <formula>NOT(ISERROR(SEARCH("Alta",AB225)))</formula>
    </cfRule>
    <cfRule type="containsText" dxfId="1906" priority="2903" operator="containsText" text="Moderada">
      <formula>NOT(ISERROR(SEARCH("Moderada",AB225)))</formula>
    </cfRule>
    <cfRule type="containsText" dxfId="1905" priority="2904" operator="containsText" text="Baja">
      <formula>NOT(ISERROR(SEARCH("Baja",AB225)))</formula>
    </cfRule>
    <cfRule type="containsText" dxfId="1904" priority="2898" operator="containsText" text="Moderada">
      <formula>NOT(ISERROR(SEARCH("Moderada",AB225)))</formula>
    </cfRule>
  </conditionalFormatting>
  <conditionalFormatting sqref="AB225:AB228">
    <cfRule type="containsText" dxfId="1903" priority="2883" operator="containsText" text="Extrema">
      <formula>NOT(ISERROR(SEARCH("Extrema",AB225)))</formula>
    </cfRule>
    <cfRule type="containsText" dxfId="1902" priority="2882" operator="containsText" text="VALORAR">
      <formula>NOT(ISERROR(SEARCH("VALORAR",AB225)))</formula>
    </cfRule>
  </conditionalFormatting>
  <conditionalFormatting sqref="AB227:AB228">
    <cfRule type="containsText" dxfId="1901" priority="2885" operator="containsText" text="Moderada">
      <formula>NOT(ISERROR(SEARCH("Moderada",AB227)))</formula>
    </cfRule>
    <cfRule type="containsText" dxfId="1900" priority="2879" operator="containsText" text="Alta">
      <formula>NOT(ISERROR(SEARCH("Alta",AB227)))</formula>
    </cfRule>
    <cfRule type="containsText" dxfId="1899" priority="2880" operator="containsText" text="Moderada">
      <formula>NOT(ISERROR(SEARCH("Moderada",AB227)))</formula>
    </cfRule>
    <cfRule type="containsText" dxfId="1898" priority="2884" operator="containsText" text="Alta">
      <formula>NOT(ISERROR(SEARCH("Alta",AB227)))</formula>
    </cfRule>
    <cfRule type="containsText" dxfId="1897" priority="2886" operator="containsText" text="Baja">
      <formula>NOT(ISERROR(SEARCH("Baja",AB227)))</formula>
    </cfRule>
    <cfRule type="containsText" dxfId="1896" priority="2881" operator="containsText" text="Baja">
      <formula>NOT(ISERROR(SEARCH("Baja",AB227)))</formula>
    </cfRule>
  </conditionalFormatting>
  <conditionalFormatting sqref="AB227:AB229">
    <cfRule type="containsText" dxfId="1895" priority="2857" operator="containsText" text="Extrema">
      <formula>NOT(ISERROR(SEARCH("Extrema",AB227)))</formula>
    </cfRule>
    <cfRule type="containsText" dxfId="1894" priority="2856" operator="containsText" text="VALORAR">
      <formula>NOT(ISERROR(SEARCH("VALORAR",AB227)))</formula>
    </cfRule>
  </conditionalFormatting>
  <conditionalFormatting sqref="AB229">
    <cfRule type="containsText" dxfId="1893" priority="2859" operator="containsText" text="Moderada">
      <formula>NOT(ISERROR(SEARCH("Moderada",AB229)))</formula>
    </cfRule>
    <cfRule type="containsText" dxfId="1892" priority="2858" operator="containsText" text="Alta">
      <formula>NOT(ISERROR(SEARCH("Alta",AB229)))</formula>
    </cfRule>
    <cfRule type="containsText" dxfId="1891" priority="2855" operator="containsText" text="Baja">
      <formula>NOT(ISERROR(SEARCH("Baja",AB229)))</formula>
    </cfRule>
    <cfRule type="containsText" dxfId="1890" priority="2854" operator="containsText" text="Moderada">
      <formula>NOT(ISERROR(SEARCH("Moderada",AB229)))</formula>
    </cfRule>
    <cfRule type="containsText" dxfId="1889" priority="2853" operator="containsText" text="Alta">
      <formula>NOT(ISERROR(SEARCH("Alta",AB229)))</formula>
    </cfRule>
    <cfRule type="containsText" dxfId="1888" priority="2852" operator="containsText" text="Extrema">
      <formula>NOT(ISERROR(SEARCH("Extrema",AB229)))</formula>
    </cfRule>
    <cfRule type="containsText" dxfId="1887" priority="2851" operator="containsText" text="VALORAR">
      <formula>NOT(ISERROR(SEARCH("VALORAR",AB229)))</formula>
    </cfRule>
    <cfRule type="containsText" dxfId="1886" priority="2860" operator="containsText" text="Baja">
      <formula>NOT(ISERROR(SEARCH("Baja",AB229)))</formula>
    </cfRule>
  </conditionalFormatting>
  <conditionalFormatting sqref="AB231:AB232">
    <cfRule type="containsText" dxfId="1885" priority="2844" operator="containsText" text="Moderada">
      <formula>NOT(ISERROR(SEARCH("Moderada",AB231)))</formula>
    </cfRule>
    <cfRule type="containsText" dxfId="1884" priority="2845" operator="containsText" text="Baja">
      <formula>NOT(ISERROR(SEARCH("Baja",AB231)))</formula>
    </cfRule>
    <cfRule type="containsText" dxfId="1883" priority="2846" operator="containsText" text="VALORAR">
      <formula>NOT(ISERROR(SEARCH("VALORAR",AB231)))</formula>
    </cfRule>
    <cfRule type="containsText" dxfId="1882" priority="2847" operator="containsText" text="Extrema">
      <formula>NOT(ISERROR(SEARCH("Extrema",AB231)))</formula>
    </cfRule>
    <cfRule type="containsText" dxfId="1881" priority="2843" operator="containsText" text="Alta">
      <formula>NOT(ISERROR(SEARCH("Alta",AB231)))</formula>
    </cfRule>
    <cfRule type="containsText" dxfId="1880" priority="2848" operator="containsText" text="Alta">
      <formula>NOT(ISERROR(SEARCH("Alta",AB231)))</formula>
    </cfRule>
    <cfRule type="containsText" dxfId="1879" priority="2850" operator="containsText" text="Baja">
      <formula>NOT(ISERROR(SEARCH("Baja",AB231)))</formula>
    </cfRule>
    <cfRule type="containsText" dxfId="1878" priority="2849" operator="containsText" text="Moderada">
      <formula>NOT(ISERROR(SEARCH("Moderada",AB231)))</formula>
    </cfRule>
  </conditionalFormatting>
  <conditionalFormatting sqref="AB231:AB234">
    <cfRule type="containsText" dxfId="1877" priority="2829" operator="containsText" text="Extrema">
      <formula>NOT(ISERROR(SEARCH("Extrema",AB231)))</formula>
    </cfRule>
    <cfRule type="containsText" dxfId="1876" priority="2828" operator="containsText" text="VALORAR">
      <formula>NOT(ISERROR(SEARCH("VALORAR",AB231)))</formula>
    </cfRule>
  </conditionalFormatting>
  <conditionalFormatting sqref="AB233:AB234">
    <cfRule type="containsText" dxfId="1875" priority="2825" operator="containsText" text="Alta">
      <formula>NOT(ISERROR(SEARCH("Alta",AB233)))</formula>
    </cfRule>
    <cfRule type="containsText" dxfId="1874" priority="2832" operator="containsText" text="Baja">
      <formula>NOT(ISERROR(SEARCH("Baja",AB233)))</formula>
    </cfRule>
    <cfRule type="containsText" dxfId="1873" priority="2831" operator="containsText" text="Moderada">
      <formula>NOT(ISERROR(SEARCH("Moderada",AB233)))</formula>
    </cfRule>
    <cfRule type="containsText" dxfId="1872" priority="2830" operator="containsText" text="Alta">
      <formula>NOT(ISERROR(SEARCH("Alta",AB233)))</formula>
    </cfRule>
    <cfRule type="containsText" dxfId="1871" priority="2826" operator="containsText" text="Moderada">
      <formula>NOT(ISERROR(SEARCH("Moderada",AB233)))</formula>
    </cfRule>
    <cfRule type="containsText" dxfId="1870" priority="2827" operator="containsText" text="Baja">
      <formula>NOT(ISERROR(SEARCH("Baja",AB233)))</formula>
    </cfRule>
  </conditionalFormatting>
  <conditionalFormatting sqref="AB233:AB235">
    <cfRule type="containsText" dxfId="1869" priority="2802" operator="containsText" text="VALORAR">
      <formula>NOT(ISERROR(SEARCH("VALORAR",AB233)))</formula>
    </cfRule>
    <cfRule type="containsText" dxfId="1868" priority="2803" operator="containsText" text="Extrema">
      <formula>NOT(ISERROR(SEARCH("Extrema",AB233)))</formula>
    </cfRule>
  </conditionalFormatting>
  <conditionalFormatting sqref="AB235">
    <cfRule type="containsText" dxfId="1867" priority="2805" operator="containsText" text="Moderada">
      <formula>NOT(ISERROR(SEARCH("Moderada",AB235)))</formula>
    </cfRule>
    <cfRule type="containsText" dxfId="1866" priority="2801" operator="containsText" text="Baja">
      <formula>NOT(ISERROR(SEARCH("Baja",AB235)))</formula>
    </cfRule>
    <cfRule type="containsText" dxfId="1865" priority="2800" operator="containsText" text="Moderada">
      <formula>NOT(ISERROR(SEARCH("Moderada",AB235)))</formula>
    </cfRule>
    <cfRule type="containsText" dxfId="1864" priority="2799" operator="containsText" text="Alta">
      <formula>NOT(ISERROR(SEARCH("Alta",AB235)))</formula>
    </cfRule>
    <cfRule type="containsText" dxfId="1863" priority="2798" operator="containsText" text="Extrema">
      <formula>NOT(ISERROR(SEARCH("Extrema",AB235)))</formula>
    </cfRule>
    <cfRule type="containsText" dxfId="1862" priority="2797" operator="containsText" text="VALORAR">
      <formula>NOT(ISERROR(SEARCH("VALORAR",AB235)))</formula>
    </cfRule>
    <cfRule type="containsText" dxfId="1861" priority="2806" operator="containsText" text="Baja">
      <formula>NOT(ISERROR(SEARCH("Baja",AB235)))</formula>
    </cfRule>
    <cfRule type="containsText" dxfId="1860" priority="2804" operator="containsText" text="Alta">
      <formula>NOT(ISERROR(SEARCH("Alta",AB235)))</formula>
    </cfRule>
  </conditionalFormatting>
  <conditionalFormatting sqref="AB237:AB238">
    <cfRule type="containsText" dxfId="1859" priority="2796" operator="containsText" text="Baja">
      <formula>NOT(ISERROR(SEARCH("Baja",AB237)))</formula>
    </cfRule>
    <cfRule type="containsText" dxfId="1858" priority="2795" operator="containsText" text="Moderada">
      <formula>NOT(ISERROR(SEARCH("Moderada",AB237)))</formula>
    </cfRule>
    <cfRule type="containsText" dxfId="1857" priority="2794" operator="containsText" text="Alta">
      <formula>NOT(ISERROR(SEARCH("Alta",AB237)))</formula>
    </cfRule>
    <cfRule type="containsText" dxfId="1856" priority="2793" operator="containsText" text="Extrema">
      <formula>NOT(ISERROR(SEARCH("Extrema",AB237)))</formula>
    </cfRule>
    <cfRule type="containsText" dxfId="1855" priority="2792" operator="containsText" text="VALORAR">
      <formula>NOT(ISERROR(SEARCH("VALORAR",AB237)))</formula>
    </cfRule>
    <cfRule type="containsText" dxfId="1854" priority="2791" operator="containsText" text="Baja">
      <formula>NOT(ISERROR(SEARCH("Baja",AB237)))</formula>
    </cfRule>
    <cfRule type="containsText" dxfId="1853" priority="2790" operator="containsText" text="Moderada">
      <formula>NOT(ISERROR(SEARCH("Moderada",AB237)))</formula>
    </cfRule>
    <cfRule type="containsText" dxfId="1852" priority="2789" operator="containsText" text="Alta">
      <formula>NOT(ISERROR(SEARCH("Alta",AB237)))</formula>
    </cfRule>
  </conditionalFormatting>
  <conditionalFormatting sqref="AB237:AB240">
    <cfRule type="containsText" dxfId="1851" priority="2774" operator="containsText" text="VALORAR">
      <formula>NOT(ISERROR(SEARCH("VALORAR",AB237)))</formula>
    </cfRule>
    <cfRule type="containsText" dxfId="1850" priority="2775" operator="containsText" text="Extrema">
      <formula>NOT(ISERROR(SEARCH("Extrema",AB237)))</formula>
    </cfRule>
  </conditionalFormatting>
  <conditionalFormatting sqref="AB239:AB240">
    <cfRule type="containsText" dxfId="1849" priority="2771" operator="containsText" text="Alta">
      <formula>NOT(ISERROR(SEARCH("Alta",AB239)))</formula>
    </cfRule>
    <cfRule type="containsText" dxfId="1848" priority="2777" operator="containsText" text="Moderada">
      <formula>NOT(ISERROR(SEARCH("Moderada",AB239)))</formula>
    </cfRule>
    <cfRule type="containsText" dxfId="1847" priority="2778" operator="containsText" text="Baja">
      <formula>NOT(ISERROR(SEARCH("Baja",AB239)))</formula>
    </cfRule>
    <cfRule type="containsText" dxfId="1846" priority="2776" operator="containsText" text="Alta">
      <formula>NOT(ISERROR(SEARCH("Alta",AB239)))</formula>
    </cfRule>
    <cfRule type="containsText" dxfId="1845" priority="2772" operator="containsText" text="Moderada">
      <formula>NOT(ISERROR(SEARCH("Moderada",AB239)))</formula>
    </cfRule>
    <cfRule type="containsText" dxfId="1844" priority="2773" operator="containsText" text="Baja">
      <formula>NOT(ISERROR(SEARCH("Baja",AB239)))</formula>
    </cfRule>
  </conditionalFormatting>
  <conditionalFormatting sqref="AB239:AB241">
    <cfRule type="containsText" dxfId="1843" priority="2749" operator="containsText" text="Extrema">
      <formula>NOT(ISERROR(SEARCH("Extrema",AB239)))</formula>
    </cfRule>
    <cfRule type="containsText" dxfId="1842" priority="2748" operator="containsText" text="VALORAR">
      <formula>NOT(ISERROR(SEARCH("VALORAR",AB239)))</formula>
    </cfRule>
  </conditionalFormatting>
  <conditionalFormatting sqref="AB241">
    <cfRule type="containsText" dxfId="1841" priority="2746" operator="containsText" text="Moderada">
      <formula>NOT(ISERROR(SEARCH("Moderada",AB241)))</formula>
    </cfRule>
    <cfRule type="containsText" dxfId="1840" priority="2745" operator="containsText" text="Alta">
      <formula>NOT(ISERROR(SEARCH("Alta",AB241)))</formula>
    </cfRule>
    <cfRule type="containsText" dxfId="1839" priority="2744" operator="containsText" text="Extrema">
      <formula>NOT(ISERROR(SEARCH("Extrema",AB241)))</formula>
    </cfRule>
    <cfRule type="containsText" dxfId="1838" priority="2752" operator="containsText" text="Baja">
      <formula>NOT(ISERROR(SEARCH("Baja",AB241)))</formula>
    </cfRule>
    <cfRule type="containsText" dxfId="1837" priority="2750" operator="containsText" text="Alta">
      <formula>NOT(ISERROR(SEARCH("Alta",AB241)))</formula>
    </cfRule>
    <cfRule type="containsText" dxfId="1836" priority="2743" operator="containsText" text="VALORAR">
      <formula>NOT(ISERROR(SEARCH("VALORAR",AB241)))</formula>
    </cfRule>
    <cfRule type="containsText" dxfId="1835" priority="2751" operator="containsText" text="Moderada">
      <formula>NOT(ISERROR(SEARCH("Moderada",AB241)))</formula>
    </cfRule>
    <cfRule type="containsText" dxfId="1834" priority="2747" operator="containsText" text="Baja">
      <formula>NOT(ISERROR(SEARCH("Baja",AB241)))</formula>
    </cfRule>
  </conditionalFormatting>
  <conditionalFormatting sqref="AB243:AB244">
    <cfRule type="containsText" dxfId="1833" priority="2740" operator="containsText" text="Alta">
      <formula>NOT(ISERROR(SEARCH("Alta",AB243)))</formula>
    </cfRule>
    <cfRule type="containsText" dxfId="1832" priority="2739" operator="containsText" text="Extrema">
      <formula>NOT(ISERROR(SEARCH("Extrema",AB243)))</formula>
    </cfRule>
    <cfRule type="containsText" dxfId="1831" priority="2738" operator="containsText" text="VALORAR">
      <formula>NOT(ISERROR(SEARCH("VALORAR",AB243)))</formula>
    </cfRule>
    <cfRule type="containsText" dxfId="1830" priority="2737" operator="containsText" text="Baja">
      <formula>NOT(ISERROR(SEARCH("Baja",AB243)))</formula>
    </cfRule>
    <cfRule type="containsText" dxfId="1829" priority="2736" operator="containsText" text="Moderada">
      <formula>NOT(ISERROR(SEARCH("Moderada",AB243)))</formula>
    </cfRule>
    <cfRule type="containsText" dxfId="1828" priority="2735" operator="containsText" text="Alta">
      <formula>NOT(ISERROR(SEARCH("Alta",AB243)))</formula>
    </cfRule>
    <cfRule type="containsText" dxfId="1827" priority="2742" operator="containsText" text="Baja">
      <formula>NOT(ISERROR(SEARCH("Baja",AB243)))</formula>
    </cfRule>
    <cfRule type="containsText" dxfId="1826" priority="2741" operator="containsText" text="Moderada">
      <formula>NOT(ISERROR(SEARCH("Moderada",AB243)))</formula>
    </cfRule>
  </conditionalFormatting>
  <conditionalFormatting sqref="AB243:AB246">
    <cfRule type="containsText" dxfId="1825" priority="2720" operator="containsText" text="VALORAR">
      <formula>NOT(ISERROR(SEARCH("VALORAR",AB243)))</formula>
    </cfRule>
    <cfRule type="containsText" dxfId="1824" priority="2721" operator="containsText" text="Extrema">
      <formula>NOT(ISERROR(SEARCH("Extrema",AB243)))</formula>
    </cfRule>
  </conditionalFormatting>
  <conditionalFormatting sqref="AB245:AB246">
    <cfRule type="containsText" dxfId="1823" priority="2724" operator="containsText" text="Baja">
      <formula>NOT(ISERROR(SEARCH("Baja",AB245)))</formula>
    </cfRule>
    <cfRule type="containsText" dxfId="1822" priority="2723" operator="containsText" text="Moderada">
      <formula>NOT(ISERROR(SEARCH("Moderada",AB245)))</formula>
    </cfRule>
    <cfRule type="containsText" dxfId="1821" priority="2719" operator="containsText" text="Baja">
      <formula>NOT(ISERROR(SEARCH("Baja",AB245)))</formula>
    </cfRule>
    <cfRule type="containsText" dxfId="1820" priority="2722" operator="containsText" text="Alta">
      <formula>NOT(ISERROR(SEARCH("Alta",AB245)))</formula>
    </cfRule>
    <cfRule type="containsText" dxfId="1819" priority="2717" operator="containsText" text="Alta">
      <formula>NOT(ISERROR(SEARCH("Alta",AB245)))</formula>
    </cfRule>
    <cfRule type="containsText" dxfId="1818" priority="2718" operator="containsText" text="Moderada">
      <formula>NOT(ISERROR(SEARCH("Moderada",AB245)))</formula>
    </cfRule>
  </conditionalFormatting>
  <conditionalFormatting sqref="AB245:AB247">
    <cfRule type="containsText" dxfId="1817" priority="2694" operator="containsText" text="VALORAR">
      <formula>NOT(ISERROR(SEARCH("VALORAR",AB245)))</formula>
    </cfRule>
    <cfRule type="containsText" dxfId="1816" priority="2695" operator="containsText" text="Extrema">
      <formula>NOT(ISERROR(SEARCH("Extrema",AB245)))</formula>
    </cfRule>
  </conditionalFormatting>
  <conditionalFormatting sqref="AB247">
    <cfRule type="containsText" dxfId="1815" priority="2698" operator="containsText" text="Baja">
      <formula>NOT(ISERROR(SEARCH("Baja",AB247)))</formula>
    </cfRule>
    <cfRule type="containsText" dxfId="1814" priority="2690" operator="containsText" text="Extrema">
      <formula>NOT(ISERROR(SEARCH("Extrema",AB247)))</formula>
    </cfRule>
    <cfRule type="containsText" dxfId="1813" priority="2691" operator="containsText" text="Alta">
      <formula>NOT(ISERROR(SEARCH("Alta",AB247)))</formula>
    </cfRule>
    <cfRule type="containsText" dxfId="1812" priority="2692" operator="containsText" text="Moderada">
      <formula>NOT(ISERROR(SEARCH("Moderada",AB247)))</formula>
    </cfRule>
    <cfRule type="containsText" dxfId="1811" priority="2693" operator="containsText" text="Baja">
      <formula>NOT(ISERROR(SEARCH("Baja",AB247)))</formula>
    </cfRule>
    <cfRule type="containsText" dxfId="1810" priority="2689" operator="containsText" text="VALORAR">
      <formula>NOT(ISERROR(SEARCH("VALORAR",AB247)))</formula>
    </cfRule>
    <cfRule type="containsText" dxfId="1809" priority="2697" operator="containsText" text="Moderada">
      <formula>NOT(ISERROR(SEARCH("Moderada",AB247)))</formula>
    </cfRule>
    <cfRule type="containsText" dxfId="1808" priority="2696" operator="containsText" text="Alta">
      <formula>NOT(ISERROR(SEARCH("Alta",AB247)))</formula>
    </cfRule>
  </conditionalFormatting>
  <conditionalFormatting sqref="AB249:AB250">
    <cfRule type="containsText" dxfId="1807" priority="2681" operator="containsText" text="Alta">
      <formula>NOT(ISERROR(SEARCH("Alta",AB249)))</formula>
    </cfRule>
    <cfRule type="containsText" dxfId="1806" priority="2688" operator="containsText" text="Baja">
      <formula>NOT(ISERROR(SEARCH("Baja",AB249)))</formula>
    </cfRule>
    <cfRule type="containsText" dxfId="1805" priority="2686" operator="containsText" text="Alta">
      <formula>NOT(ISERROR(SEARCH("Alta",AB249)))</formula>
    </cfRule>
    <cfRule type="containsText" dxfId="1804" priority="2685" operator="containsText" text="Extrema">
      <formula>NOT(ISERROR(SEARCH("Extrema",AB249)))</formula>
    </cfRule>
    <cfRule type="containsText" dxfId="1803" priority="2684" operator="containsText" text="VALORAR">
      <formula>NOT(ISERROR(SEARCH("VALORAR",AB249)))</formula>
    </cfRule>
    <cfRule type="containsText" dxfId="1802" priority="2683" operator="containsText" text="Baja">
      <formula>NOT(ISERROR(SEARCH("Baja",AB249)))</formula>
    </cfRule>
    <cfRule type="containsText" dxfId="1801" priority="2682" operator="containsText" text="Moderada">
      <formula>NOT(ISERROR(SEARCH("Moderada",AB249)))</formula>
    </cfRule>
    <cfRule type="containsText" dxfId="1800" priority="2687" operator="containsText" text="Moderada">
      <formula>NOT(ISERROR(SEARCH("Moderada",AB249)))</formula>
    </cfRule>
  </conditionalFormatting>
  <conditionalFormatting sqref="AB249:AB252">
    <cfRule type="containsText" dxfId="1799" priority="2667" operator="containsText" text="Extrema">
      <formula>NOT(ISERROR(SEARCH("Extrema",AB249)))</formula>
    </cfRule>
    <cfRule type="containsText" dxfId="1798" priority="2666" operator="containsText" text="VALORAR">
      <formula>NOT(ISERROR(SEARCH("VALORAR",AB249)))</formula>
    </cfRule>
  </conditionalFormatting>
  <conditionalFormatting sqref="AB251:AB252">
    <cfRule type="containsText" dxfId="1797" priority="2665" operator="containsText" text="Baja">
      <formula>NOT(ISERROR(SEARCH("Baja",AB251)))</formula>
    </cfRule>
    <cfRule type="containsText" dxfId="1796" priority="2663" operator="containsText" text="Alta">
      <formula>NOT(ISERROR(SEARCH("Alta",AB251)))</formula>
    </cfRule>
    <cfRule type="containsText" dxfId="1795" priority="2664" operator="containsText" text="Moderada">
      <formula>NOT(ISERROR(SEARCH("Moderada",AB251)))</formula>
    </cfRule>
    <cfRule type="containsText" dxfId="1794" priority="2668" operator="containsText" text="Alta">
      <formula>NOT(ISERROR(SEARCH("Alta",AB251)))</formula>
    </cfRule>
    <cfRule type="containsText" dxfId="1793" priority="2669" operator="containsText" text="Moderada">
      <formula>NOT(ISERROR(SEARCH("Moderada",AB251)))</formula>
    </cfRule>
    <cfRule type="containsText" dxfId="1792" priority="2670" operator="containsText" text="Baja">
      <formula>NOT(ISERROR(SEARCH("Baja",AB251)))</formula>
    </cfRule>
  </conditionalFormatting>
  <conditionalFormatting sqref="AB251:AB253">
    <cfRule type="containsText" dxfId="1791" priority="2641" operator="containsText" text="Extrema">
      <formula>NOT(ISERROR(SEARCH("Extrema",AB251)))</formula>
    </cfRule>
    <cfRule type="containsText" dxfId="1790" priority="2640" operator="containsText" text="VALORAR">
      <formula>NOT(ISERROR(SEARCH("VALORAR",AB251)))</formula>
    </cfRule>
  </conditionalFormatting>
  <conditionalFormatting sqref="AB253">
    <cfRule type="containsText" dxfId="1789" priority="2637" operator="containsText" text="Alta">
      <formula>NOT(ISERROR(SEARCH("Alta",AB253)))</formula>
    </cfRule>
    <cfRule type="containsText" dxfId="1788" priority="2636" operator="containsText" text="Extrema">
      <formula>NOT(ISERROR(SEARCH("Extrema",AB253)))</formula>
    </cfRule>
    <cfRule type="containsText" dxfId="1787" priority="2644" operator="containsText" text="Baja">
      <formula>NOT(ISERROR(SEARCH("Baja",AB253)))</formula>
    </cfRule>
    <cfRule type="containsText" dxfId="1786" priority="2643" operator="containsText" text="Moderada">
      <formula>NOT(ISERROR(SEARCH("Moderada",AB253)))</formula>
    </cfRule>
    <cfRule type="containsText" dxfId="1785" priority="2642" operator="containsText" text="Alta">
      <formula>NOT(ISERROR(SEARCH("Alta",AB253)))</formula>
    </cfRule>
    <cfRule type="containsText" dxfId="1784" priority="2635" operator="containsText" text="VALORAR">
      <formula>NOT(ISERROR(SEARCH("VALORAR",AB253)))</formula>
    </cfRule>
    <cfRule type="containsText" dxfId="1783" priority="2639" operator="containsText" text="Baja">
      <formula>NOT(ISERROR(SEARCH("Baja",AB253)))</formula>
    </cfRule>
    <cfRule type="containsText" dxfId="1782" priority="2638" operator="containsText" text="Moderada">
      <formula>NOT(ISERROR(SEARCH("Moderada",AB253)))</formula>
    </cfRule>
  </conditionalFormatting>
  <conditionalFormatting sqref="AB255:AB256">
    <cfRule type="containsText" dxfId="1781" priority="2633" operator="containsText" text="Moderada">
      <formula>NOT(ISERROR(SEARCH("Moderada",AB255)))</formula>
    </cfRule>
    <cfRule type="containsText" dxfId="1780" priority="2632" operator="containsText" text="Alta">
      <formula>NOT(ISERROR(SEARCH("Alta",AB255)))</formula>
    </cfRule>
    <cfRule type="containsText" dxfId="1779" priority="2631" operator="containsText" text="Extrema">
      <formula>NOT(ISERROR(SEARCH("Extrema",AB255)))</formula>
    </cfRule>
    <cfRule type="containsText" dxfId="1778" priority="2634" operator="containsText" text="Baja">
      <formula>NOT(ISERROR(SEARCH("Baja",AB255)))</formula>
    </cfRule>
    <cfRule type="containsText" dxfId="1777" priority="2630" operator="containsText" text="VALORAR">
      <formula>NOT(ISERROR(SEARCH("VALORAR",AB255)))</formula>
    </cfRule>
    <cfRule type="containsText" dxfId="1776" priority="2629" operator="containsText" text="Baja">
      <formula>NOT(ISERROR(SEARCH("Baja",AB255)))</formula>
    </cfRule>
    <cfRule type="containsText" dxfId="1775" priority="2628" operator="containsText" text="Moderada">
      <formula>NOT(ISERROR(SEARCH("Moderada",AB255)))</formula>
    </cfRule>
    <cfRule type="containsText" dxfId="1774" priority="2627" operator="containsText" text="Alta">
      <formula>NOT(ISERROR(SEARCH("Alta",AB255)))</formula>
    </cfRule>
  </conditionalFormatting>
  <conditionalFormatting sqref="AB255:AB258">
    <cfRule type="containsText" dxfId="1773" priority="2612" operator="containsText" text="VALORAR">
      <formula>NOT(ISERROR(SEARCH("VALORAR",AB255)))</formula>
    </cfRule>
    <cfRule type="containsText" dxfId="1772" priority="2613" operator="containsText" text="Extrema">
      <formula>NOT(ISERROR(SEARCH("Extrema",AB255)))</formula>
    </cfRule>
  </conditionalFormatting>
  <conditionalFormatting sqref="AB257:AB258">
    <cfRule type="containsText" dxfId="1771" priority="2614" operator="containsText" text="Alta">
      <formula>NOT(ISERROR(SEARCH("Alta",AB257)))</formula>
    </cfRule>
    <cfRule type="containsText" dxfId="1770" priority="2611" operator="containsText" text="Baja">
      <formula>NOT(ISERROR(SEARCH("Baja",AB257)))</formula>
    </cfRule>
    <cfRule type="containsText" dxfId="1769" priority="2616" operator="containsText" text="Baja">
      <formula>NOT(ISERROR(SEARCH("Baja",AB257)))</formula>
    </cfRule>
    <cfRule type="containsText" dxfId="1768" priority="2615" operator="containsText" text="Moderada">
      <formula>NOT(ISERROR(SEARCH("Moderada",AB257)))</formula>
    </cfRule>
    <cfRule type="containsText" dxfId="1767" priority="2610" operator="containsText" text="Moderada">
      <formula>NOT(ISERROR(SEARCH("Moderada",AB257)))</formula>
    </cfRule>
    <cfRule type="containsText" dxfId="1766" priority="2609" operator="containsText" text="Alta">
      <formula>NOT(ISERROR(SEARCH("Alta",AB257)))</formula>
    </cfRule>
  </conditionalFormatting>
  <conditionalFormatting sqref="AB257:AB259">
    <cfRule type="containsText" dxfId="1765" priority="2587" operator="containsText" text="Extrema">
      <formula>NOT(ISERROR(SEARCH("Extrema",AB257)))</formula>
    </cfRule>
    <cfRule type="containsText" dxfId="1764" priority="2586" operator="containsText" text="VALORAR">
      <formula>NOT(ISERROR(SEARCH("VALORAR",AB257)))</formula>
    </cfRule>
  </conditionalFormatting>
  <conditionalFormatting sqref="AB259">
    <cfRule type="containsText" dxfId="1763" priority="2582" operator="containsText" text="Extrema">
      <formula>NOT(ISERROR(SEARCH("Extrema",AB259)))</formula>
    </cfRule>
    <cfRule type="containsText" dxfId="1762" priority="2589" operator="containsText" text="Moderada">
      <formula>NOT(ISERROR(SEARCH("Moderada",AB259)))</formula>
    </cfRule>
    <cfRule type="containsText" dxfId="1761" priority="2588" operator="containsText" text="Alta">
      <formula>NOT(ISERROR(SEARCH("Alta",AB259)))</formula>
    </cfRule>
    <cfRule type="containsText" dxfId="1760" priority="2581" operator="containsText" text="VALORAR">
      <formula>NOT(ISERROR(SEARCH("VALORAR",AB259)))</formula>
    </cfRule>
    <cfRule type="containsText" dxfId="1759" priority="2590" operator="containsText" text="Baja">
      <formula>NOT(ISERROR(SEARCH("Baja",AB259)))</formula>
    </cfRule>
    <cfRule type="containsText" dxfId="1758" priority="2585" operator="containsText" text="Baja">
      <formula>NOT(ISERROR(SEARCH("Baja",AB259)))</formula>
    </cfRule>
    <cfRule type="containsText" dxfId="1757" priority="2584" operator="containsText" text="Moderada">
      <formula>NOT(ISERROR(SEARCH("Moderada",AB259)))</formula>
    </cfRule>
    <cfRule type="containsText" dxfId="1756" priority="2583" operator="containsText" text="Alta">
      <formula>NOT(ISERROR(SEARCH("Alta",AB259)))</formula>
    </cfRule>
  </conditionalFormatting>
  <conditionalFormatting sqref="AB261:AB262">
    <cfRule type="containsText" dxfId="1755" priority="2578" operator="containsText" text="Alta">
      <formula>NOT(ISERROR(SEARCH("Alta",AB261)))</formula>
    </cfRule>
    <cfRule type="containsText" dxfId="1754" priority="2579" operator="containsText" text="Moderada">
      <formula>NOT(ISERROR(SEARCH("Moderada",AB261)))</formula>
    </cfRule>
    <cfRule type="containsText" dxfId="1753" priority="2580" operator="containsText" text="Baja">
      <formula>NOT(ISERROR(SEARCH("Baja",AB261)))</formula>
    </cfRule>
    <cfRule type="containsText" dxfId="1752" priority="2576" operator="containsText" text="VALORAR">
      <formula>NOT(ISERROR(SEARCH("VALORAR",AB261)))</formula>
    </cfRule>
    <cfRule type="containsText" dxfId="1751" priority="2575" operator="containsText" text="Baja">
      <formula>NOT(ISERROR(SEARCH("Baja",AB261)))</formula>
    </cfRule>
    <cfRule type="containsText" dxfId="1750" priority="2574" operator="containsText" text="Moderada">
      <formula>NOT(ISERROR(SEARCH("Moderada",AB261)))</formula>
    </cfRule>
    <cfRule type="containsText" dxfId="1749" priority="2573" operator="containsText" text="Alta">
      <formula>NOT(ISERROR(SEARCH("Alta",AB261)))</formula>
    </cfRule>
    <cfRule type="containsText" dxfId="1748" priority="2577" operator="containsText" text="Extrema">
      <formula>NOT(ISERROR(SEARCH("Extrema",AB261)))</formula>
    </cfRule>
  </conditionalFormatting>
  <conditionalFormatting sqref="AB261:AB264">
    <cfRule type="containsText" dxfId="1747" priority="2559" operator="containsText" text="Extrema">
      <formula>NOT(ISERROR(SEARCH("Extrema",AB261)))</formula>
    </cfRule>
    <cfRule type="containsText" dxfId="1746" priority="2558" operator="containsText" text="VALORAR">
      <formula>NOT(ISERROR(SEARCH("VALORAR",AB261)))</formula>
    </cfRule>
  </conditionalFormatting>
  <conditionalFormatting sqref="AB263:AB264">
    <cfRule type="containsText" dxfId="1745" priority="2555" operator="containsText" text="Alta">
      <formula>NOT(ISERROR(SEARCH("Alta",AB263)))</formula>
    </cfRule>
    <cfRule type="containsText" dxfId="1744" priority="2562" operator="containsText" text="Baja">
      <formula>NOT(ISERROR(SEARCH("Baja",AB263)))</formula>
    </cfRule>
    <cfRule type="containsText" dxfId="1743" priority="2561" operator="containsText" text="Moderada">
      <formula>NOT(ISERROR(SEARCH("Moderada",AB263)))</formula>
    </cfRule>
    <cfRule type="containsText" dxfId="1742" priority="2560" operator="containsText" text="Alta">
      <formula>NOT(ISERROR(SEARCH("Alta",AB263)))</formula>
    </cfRule>
    <cfRule type="containsText" dxfId="1741" priority="2557" operator="containsText" text="Baja">
      <formula>NOT(ISERROR(SEARCH("Baja",AB263)))</formula>
    </cfRule>
    <cfRule type="containsText" dxfId="1740" priority="2556" operator="containsText" text="Moderada">
      <formula>NOT(ISERROR(SEARCH("Moderada",AB263)))</formula>
    </cfRule>
  </conditionalFormatting>
  <conditionalFormatting sqref="AB263:AB265">
    <cfRule type="containsText" dxfId="1739" priority="2532" operator="containsText" text="VALORAR">
      <formula>NOT(ISERROR(SEARCH("VALORAR",AB263)))</formula>
    </cfRule>
    <cfRule type="containsText" dxfId="1738" priority="2533" operator="containsText" text="Extrema">
      <formula>NOT(ISERROR(SEARCH("Extrema",AB263)))</formula>
    </cfRule>
  </conditionalFormatting>
  <conditionalFormatting sqref="AB265">
    <cfRule type="containsText" dxfId="1737" priority="2527" operator="containsText" text="VALORAR">
      <formula>NOT(ISERROR(SEARCH("VALORAR",AB265)))</formula>
    </cfRule>
    <cfRule type="containsText" dxfId="1736" priority="2531" operator="containsText" text="Baja">
      <formula>NOT(ISERROR(SEARCH("Baja",AB265)))</formula>
    </cfRule>
    <cfRule type="containsText" dxfId="1735" priority="2529" operator="containsText" text="Alta">
      <formula>NOT(ISERROR(SEARCH("Alta",AB265)))</formula>
    </cfRule>
    <cfRule type="containsText" dxfId="1734" priority="2530" operator="containsText" text="Moderada">
      <formula>NOT(ISERROR(SEARCH("Moderada",AB265)))</formula>
    </cfRule>
    <cfRule type="containsText" dxfId="1733" priority="2534" operator="containsText" text="Alta">
      <formula>NOT(ISERROR(SEARCH("Alta",AB265)))</formula>
    </cfRule>
    <cfRule type="containsText" dxfId="1732" priority="2535" operator="containsText" text="Moderada">
      <formula>NOT(ISERROR(SEARCH("Moderada",AB265)))</formula>
    </cfRule>
    <cfRule type="containsText" dxfId="1731" priority="2536" operator="containsText" text="Baja">
      <formula>NOT(ISERROR(SEARCH("Baja",AB265)))</formula>
    </cfRule>
    <cfRule type="containsText" dxfId="1730" priority="2528" operator="containsText" text="Extrema">
      <formula>NOT(ISERROR(SEARCH("Extrema",AB265)))</formula>
    </cfRule>
  </conditionalFormatting>
  <conditionalFormatting sqref="AB267:AB268">
    <cfRule type="containsText" dxfId="1729" priority="2524" operator="containsText" text="Alta">
      <formula>NOT(ISERROR(SEARCH("Alta",AB267)))</formula>
    </cfRule>
    <cfRule type="containsText" dxfId="1728" priority="2523" operator="containsText" text="Extrema">
      <formula>NOT(ISERROR(SEARCH("Extrema",AB267)))</formula>
    </cfRule>
    <cfRule type="containsText" dxfId="1727" priority="2520" operator="containsText" text="Moderada">
      <formula>NOT(ISERROR(SEARCH("Moderada",AB267)))</formula>
    </cfRule>
    <cfRule type="containsText" dxfId="1726" priority="2521" operator="containsText" text="Baja">
      <formula>NOT(ISERROR(SEARCH("Baja",AB267)))</formula>
    </cfRule>
    <cfRule type="containsText" dxfId="1725" priority="2526" operator="containsText" text="Baja">
      <formula>NOT(ISERROR(SEARCH("Baja",AB267)))</formula>
    </cfRule>
    <cfRule type="containsText" dxfId="1724" priority="2525" operator="containsText" text="Moderada">
      <formula>NOT(ISERROR(SEARCH("Moderada",AB267)))</formula>
    </cfRule>
    <cfRule type="containsText" dxfId="1723" priority="2519" operator="containsText" text="Alta">
      <formula>NOT(ISERROR(SEARCH("Alta",AB267)))</formula>
    </cfRule>
    <cfRule type="containsText" dxfId="1722" priority="2522" operator="containsText" text="VALORAR">
      <formula>NOT(ISERROR(SEARCH("VALORAR",AB267)))</formula>
    </cfRule>
  </conditionalFormatting>
  <conditionalFormatting sqref="AB267:AB270">
    <cfRule type="containsText" dxfId="1721" priority="2505" operator="containsText" text="Extrema">
      <formula>NOT(ISERROR(SEARCH("Extrema",AB267)))</formula>
    </cfRule>
    <cfRule type="containsText" dxfId="1720" priority="2504" operator="containsText" text="VALORAR">
      <formula>NOT(ISERROR(SEARCH("VALORAR",AB267)))</formula>
    </cfRule>
  </conditionalFormatting>
  <conditionalFormatting sqref="AB269:AB270">
    <cfRule type="containsText" dxfId="1719" priority="2508" operator="containsText" text="Baja">
      <formula>NOT(ISERROR(SEARCH("Baja",AB269)))</formula>
    </cfRule>
    <cfRule type="containsText" dxfId="1718" priority="2507" operator="containsText" text="Moderada">
      <formula>NOT(ISERROR(SEARCH("Moderada",AB269)))</formula>
    </cfRule>
    <cfRule type="containsText" dxfId="1717" priority="2501" operator="containsText" text="Alta">
      <formula>NOT(ISERROR(SEARCH("Alta",AB269)))</formula>
    </cfRule>
    <cfRule type="containsText" dxfId="1716" priority="2502" operator="containsText" text="Moderada">
      <formula>NOT(ISERROR(SEARCH("Moderada",AB269)))</formula>
    </cfRule>
    <cfRule type="containsText" dxfId="1715" priority="2503" operator="containsText" text="Baja">
      <formula>NOT(ISERROR(SEARCH("Baja",AB269)))</formula>
    </cfRule>
    <cfRule type="containsText" dxfId="1714" priority="2506" operator="containsText" text="Alta">
      <formula>NOT(ISERROR(SEARCH("Alta",AB269)))</formula>
    </cfRule>
  </conditionalFormatting>
  <conditionalFormatting sqref="AB269:AB271">
    <cfRule type="containsText" dxfId="1713" priority="2479" operator="containsText" text="Extrema">
      <formula>NOT(ISERROR(SEARCH("Extrema",AB269)))</formula>
    </cfRule>
    <cfRule type="containsText" dxfId="1712" priority="2478" operator="containsText" text="VALORAR">
      <formula>NOT(ISERROR(SEARCH("VALORAR",AB269)))</formula>
    </cfRule>
  </conditionalFormatting>
  <conditionalFormatting sqref="AB271">
    <cfRule type="containsText" dxfId="1711" priority="2480" operator="containsText" text="Alta">
      <formula>NOT(ISERROR(SEARCH("Alta",AB271)))</formula>
    </cfRule>
    <cfRule type="containsText" dxfId="1710" priority="2481" operator="containsText" text="Moderada">
      <formula>NOT(ISERROR(SEARCH("Moderada",AB271)))</formula>
    </cfRule>
    <cfRule type="containsText" dxfId="1709" priority="2482" operator="containsText" text="Baja">
      <formula>NOT(ISERROR(SEARCH("Baja",AB271)))</formula>
    </cfRule>
    <cfRule type="containsText" dxfId="1708" priority="2476" operator="containsText" text="Moderada">
      <formula>NOT(ISERROR(SEARCH("Moderada",AB271)))</formula>
    </cfRule>
    <cfRule type="containsText" dxfId="1707" priority="2477" operator="containsText" text="Baja">
      <formula>NOT(ISERROR(SEARCH("Baja",AB271)))</formula>
    </cfRule>
    <cfRule type="containsText" dxfId="1706" priority="2475" operator="containsText" text="Alta">
      <formula>NOT(ISERROR(SEARCH("Alta",AB271)))</formula>
    </cfRule>
    <cfRule type="containsText" dxfId="1705" priority="2473" operator="containsText" text="VALORAR">
      <formula>NOT(ISERROR(SEARCH("VALORAR",AB271)))</formula>
    </cfRule>
    <cfRule type="containsText" dxfId="1704" priority="2474" operator="containsText" text="Extrema">
      <formula>NOT(ISERROR(SEARCH("Extrema",AB271)))</formula>
    </cfRule>
  </conditionalFormatting>
  <conditionalFormatting sqref="AB273:AB274">
    <cfRule type="containsText" dxfId="1703" priority="2469" operator="containsText" text="Extrema">
      <formula>NOT(ISERROR(SEARCH("Extrema",AB273)))</formula>
    </cfRule>
    <cfRule type="containsText" dxfId="1702" priority="2466" operator="containsText" text="Moderada">
      <formula>NOT(ISERROR(SEARCH("Moderada",AB273)))</formula>
    </cfRule>
    <cfRule type="containsText" dxfId="1701" priority="2471" operator="containsText" text="Moderada">
      <formula>NOT(ISERROR(SEARCH("Moderada",AB273)))</formula>
    </cfRule>
    <cfRule type="containsText" dxfId="1700" priority="2472" operator="containsText" text="Baja">
      <formula>NOT(ISERROR(SEARCH("Baja",AB273)))</formula>
    </cfRule>
    <cfRule type="containsText" dxfId="1699" priority="2467" operator="containsText" text="Baja">
      <formula>NOT(ISERROR(SEARCH("Baja",AB273)))</formula>
    </cfRule>
    <cfRule type="containsText" dxfId="1698" priority="2465" operator="containsText" text="Alta">
      <formula>NOT(ISERROR(SEARCH("Alta",AB273)))</formula>
    </cfRule>
    <cfRule type="containsText" dxfId="1697" priority="2468" operator="containsText" text="VALORAR">
      <formula>NOT(ISERROR(SEARCH("VALORAR",AB273)))</formula>
    </cfRule>
    <cfRule type="containsText" dxfId="1696" priority="2470" operator="containsText" text="Alta">
      <formula>NOT(ISERROR(SEARCH("Alta",AB273)))</formula>
    </cfRule>
  </conditionalFormatting>
  <conditionalFormatting sqref="AB273:AB276">
    <cfRule type="containsText" dxfId="1695" priority="2450" operator="containsText" text="VALORAR">
      <formula>NOT(ISERROR(SEARCH("VALORAR",AB273)))</formula>
    </cfRule>
    <cfRule type="containsText" dxfId="1694" priority="2451" operator="containsText" text="Extrema">
      <formula>NOT(ISERROR(SEARCH("Extrema",AB273)))</formula>
    </cfRule>
  </conditionalFormatting>
  <conditionalFormatting sqref="AB275:AB276">
    <cfRule type="containsText" dxfId="1693" priority="2454" operator="containsText" text="Baja">
      <formula>NOT(ISERROR(SEARCH("Baja",AB275)))</formula>
    </cfRule>
    <cfRule type="containsText" dxfId="1692" priority="2447" operator="containsText" text="Alta">
      <formula>NOT(ISERROR(SEARCH("Alta",AB275)))</formula>
    </cfRule>
    <cfRule type="containsText" dxfId="1691" priority="2448" operator="containsText" text="Moderada">
      <formula>NOT(ISERROR(SEARCH("Moderada",AB275)))</formula>
    </cfRule>
    <cfRule type="containsText" dxfId="1690" priority="2449" operator="containsText" text="Baja">
      <formula>NOT(ISERROR(SEARCH("Baja",AB275)))</formula>
    </cfRule>
    <cfRule type="containsText" dxfId="1689" priority="2452" operator="containsText" text="Alta">
      <formula>NOT(ISERROR(SEARCH("Alta",AB275)))</formula>
    </cfRule>
    <cfRule type="containsText" dxfId="1688" priority="2453" operator="containsText" text="Moderada">
      <formula>NOT(ISERROR(SEARCH("Moderada",AB275)))</formula>
    </cfRule>
  </conditionalFormatting>
  <conditionalFormatting sqref="AB275:AB277">
    <cfRule type="containsText" dxfId="1687" priority="2425" operator="containsText" text="Extrema">
      <formula>NOT(ISERROR(SEARCH("Extrema",AB275)))</formula>
    </cfRule>
    <cfRule type="containsText" dxfId="1686" priority="2424" operator="containsText" text="VALORAR">
      <formula>NOT(ISERROR(SEARCH("VALORAR",AB275)))</formula>
    </cfRule>
  </conditionalFormatting>
  <conditionalFormatting sqref="AB277">
    <cfRule type="containsText" dxfId="1685" priority="2420" operator="containsText" text="Extrema">
      <formula>NOT(ISERROR(SEARCH("Extrema",AB277)))</formula>
    </cfRule>
    <cfRule type="containsText" dxfId="1684" priority="2419" operator="containsText" text="VALORAR">
      <formula>NOT(ISERROR(SEARCH("VALORAR",AB277)))</formula>
    </cfRule>
    <cfRule type="containsText" dxfId="1683" priority="2427" operator="containsText" text="Moderada">
      <formula>NOT(ISERROR(SEARCH("Moderada",AB277)))</formula>
    </cfRule>
    <cfRule type="containsText" dxfId="1682" priority="2428" operator="containsText" text="Baja">
      <formula>NOT(ISERROR(SEARCH("Baja",AB277)))</formula>
    </cfRule>
    <cfRule type="containsText" dxfId="1681" priority="2426" operator="containsText" text="Alta">
      <formula>NOT(ISERROR(SEARCH("Alta",AB277)))</formula>
    </cfRule>
    <cfRule type="containsText" dxfId="1680" priority="2423" operator="containsText" text="Baja">
      <formula>NOT(ISERROR(SEARCH("Baja",AB277)))</formula>
    </cfRule>
    <cfRule type="containsText" dxfId="1679" priority="2422" operator="containsText" text="Moderada">
      <formula>NOT(ISERROR(SEARCH("Moderada",AB277)))</formula>
    </cfRule>
    <cfRule type="containsText" dxfId="1678" priority="2421" operator="containsText" text="Alta">
      <formula>NOT(ISERROR(SEARCH("Alta",AB277)))</formula>
    </cfRule>
  </conditionalFormatting>
  <conditionalFormatting sqref="AB279:AB280">
    <cfRule type="containsText" dxfId="1677" priority="2412" operator="containsText" text="Moderada">
      <formula>NOT(ISERROR(SEARCH("Moderada",AB279)))</formula>
    </cfRule>
    <cfRule type="containsText" dxfId="1676" priority="2413" operator="containsText" text="Baja">
      <formula>NOT(ISERROR(SEARCH("Baja",AB279)))</formula>
    </cfRule>
    <cfRule type="containsText" dxfId="1675" priority="2411" operator="containsText" text="Alta">
      <formula>NOT(ISERROR(SEARCH("Alta",AB279)))</formula>
    </cfRule>
    <cfRule type="containsText" dxfId="1674" priority="2417" operator="containsText" text="Moderada">
      <formula>NOT(ISERROR(SEARCH("Moderada",AB279)))</formula>
    </cfRule>
    <cfRule type="containsText" dxfId="1673" priority="2418" operator="containsText" text="Baja">
      <formula>NOT(ISERROR(SEARCH("Baja",AB279)))</formula>
    </cfRule>
    <cfRule type="containsText" dxfId="1672" priority="2416" operator="containsText" text="Alta">
      <formula>NOT(ISERROR(SEARCH("Alta",AB279)))</formula>
    </cfRule>
    <cfRule type="containsText" dxfId="1671" priority="2415" operator="containsText" text="Extrema">
      <formula>NOT(ISERROR(SEARCH("Extrema",AB279)))</formula>
    </cfRule>
    <cfRule type="containsText" dxfId="1670" priority="2414" operator="containsText" text="VALORAR">
      <formula>NOT(ISERROR(SEARCH("VALORAR",AB279)))</formula>
    </cfRule>
  </conditionalFormatting>
  <conditionalFormatting sqref="AB279:AB282">
    <cfRule type="containsText" dxfId="1669" priority="2397" operator="containsText" text="Extrema">
      <formula>NOT(ISERROR(SEARCH("Extrema",AB279)))</formula>
    </cfRule>
    <cfRule type="containsText" dxfId="1668" priority="2396" operator="containsText" text="VALORAR">
      <formula>NOT(ISERROR(SEARCH("VALORAR",AB279)))</formula>
    </cfRule>
  </conditionalFormatting>
  <conditionalFormatting sqref="AB281:AB282">
    <cfRule type="containsText" dxfId="1667" priority="2398" operator="containsText" text="Alta">
      <formula>NOT(ISERROR(SEARCH("Alta",AB281)))</formula>
    </cfRule>
    <cfRule type="containsText" dxfId="1666" priority="2395" operator="containsText" text="Baja">
      <formula>NOT(ISERROR(SEARCH("Baja",AB281)))</formula>
    </cfRule>
    <cfRule type="containsText" dxfId="1665" priority="2393" operator="containsText" text="Alta">
      <formula>NOT(ISERROR(SEARCH("Alta",AB281)))</formula>
    </cfRule>
    <cfRule type="containsText" dxfId="1664" priority="2399" operator="containsText" text="Moderada">
      <formula>NOT(ISERROR(SEARCH("Moderada",AB281)))</formula>
    </cfRule>
    <cfRule type="containsText" dxfId="1663" priority="2400" operator="containsText" text="Baja">
      <formula>NOT(ISERROR(SEARCH("Baja",AB281)))</formula>
    </cfRule>
    <cfRule type="containsText" dxfId="1662" priority="2394" operator="containsText" text="Moderada">
      <formula>NOT(ISERROR(SEARCH("Moderada",AB281)))</formula>
    </cfRule>
  </conditionalFormatting>
  <conditionalFormatting sqref="AB281:AB283">
    <cfRule type="containsText" dxfId="1661" priority="2371" operator="containsText" text="Extrema">
      <formula>NOT(ISERROR(SEARCH("Extrema",AB281)))</formula>
    </cfRule>
    <cfRule type="containsText" dxfId="1660" priority="2370" operator="containsText" text="VALORAR">
      <formula>NOT(ISERROR(SEARCH("VALORAR",AB281)))</formula>
    </cfRule>
  </conditionalFormatting>
  <conditionalFormatting sqref="AB283">
    <cfRule type="containsText" dxfId="1659" priority="2372" operator="containsText" text="Alta">
      <formula>NOT(ISERROR(SEARCH("Alta",AB283)))</formula>
    </cfRule>
    <cfRule type="containsText" dxfId="1658" priority="2368" operator="containsText" text="Moderada">
      <formula>NOT(ISERROR(SEARCH("Moderada",AB283)))</formula>
    </cfRule>
    <cfRule type="containsText" dxfId="1657" priority="2369" operator="containsText" text="Baja">
      <formula>NOT(ISERROR(SEARCH("Baja",AB283)))</formula>
    </cfRule>
    <cfRule type="containsText" dxfId="1656" priority="2374" operator="containsText" text="Baja">
      <formula>NOT(ISERROR(SEARCH("Baja",AB283)))</formula>
    </cfRule>
    <cfRule type="containsText" dxfId="1655" priority="2373" operator="containsText" text="Moderada">
      <formula>NOT(ISERROR(SEARCH("Moderada",AB283)))</formula>
    </cfRule>
    <cfRule type="containsText" dxfId="1654" priority="2367" operator="containsText" text="Alta">
      <formula>NOT(ISERROR(SEARCH("Alta",AB283)))</formula>
    </cfRule>
    <cfRule type="containsText" dxfId="1653" priority="2365" operator="containsText" text="VALORAR">
      <formula>NOT(ISERROR(SEARCH("VALORAR",AB283)))</formula>
    </cfRule>
    <cfRule type="containsText" dxfId="1652" priority="2366" operator="containsText" text="Extrema">
      <formula>NOT(ISERROR(SEARCH("Extrema",AB283)))</formula>
    </cfRule>
  </conditionalFormatting>
  <conditionalFormatting sqref="AB285:AB286">
    <cfRule type="containsText" dxfId="1651" priority="2360" operator="containsText" text="VALORAR">
      <formula>NOT(ISERROR(SEARCH("VALORAR",AB285)))</formula>
    </cfRule>
    <cfRule type="containsText" dxfId="1650" priority="2362" operator="containsText" text="Alta">
      <formula>NOT(ISERROR(SEARCH("Alta",AB285)))</formula>
    </cfRule>
    <cfRule type="containsText" dxfId="1649" priority="2363" operator="containsText" text="Moderada">
      <formula>NOT(ISERROR(SEARCH("Moderada",AB285)))</formula>
    </cfRule>
    <cfRule type="containsText" dxfId="1648" priority="2364" operator="containsText" text="Baja">
      <formula>NOT(ISERROR(SEARCH("Baja",AB285)))</formula>
    </cfRule>
    <cfRule type="containsText" dxfId="1647" priority="2361" operator="containsText" text="Extrema">
      <formula>NOT(ISERROR(SEARCH("Extrema",AB285)))</formula>
    </cfRule>
    <cfRule type="containsText" dxfId="1646" priority="2359" operator="containsText" text="Baja">
      <formula>NOT(ISERROR(SEARCH("Baja",AB285)))</formula>
    </cfRule>
    <cfRule type="containsText" dxfId="1645" priority="2357" operator="containsText" text="Alta">
      <formula>NOT(ISERROR(SEARCH("Alta",AB285)))</formula>
    </cfRule>
    <cfRule type="containsText" dxfId="1644" priority="2358" operator="containsText" text="Moderada">
      <formula>NOT(ISERROR(SEARCH("Moderada",AB285)))</formula>
    </cfRule>
  </conditionalFormatting>
  <conditionalFormatting sqref="AB285:AB288">
    <cfRule type="containsText" dxfId="1643" priority="2342" operator="containsText" text="VALORAR">
      <formula>NOT(ISERROR(SEARCH("VALORAR",AB285)))</formula>
    </cfRule>
    <cfRule type="containsText" dxfId="1642" priority="2343" operator="containsText" text="Extrema">
      <formula>NOT(ISERROR(SEARCH("Extrema",AB285)))</formula>
    </cfRule>
  </conditionalFormatting>
  <conditionalFormatting sqref="AB287:AB288">
    <cfRule type="containsText" dxfId="1641" priority="2341" operator="containsText" text="Baja">
      <formula>NOT(ISERROR(SEARCH("Baja",AB287)))</formula>
    </cfRule>
    <cfRule type="containsText" dxfId="1640" priority="2339" operator="containsText" text="Alta">
      <formula>NOT(ISERROR(SEARCH("Alta",AB287)))</formula>
    </cfRule>
    <cfRule type="containsText" dxfId="1639" priority="2346" operator="containsText" text="Baja">
      <formula>NOT(ISERROR(SEARCH("Baja",AB287)))</formula>
    </cfRule>
    <cfRule type="containsText" dxfId="1638" priority="2345" operator="containsText" text="Moderada">
      <formula>NOT(ISERROR(SEARCH("Moderada",AB287)))</formula>
    </cfRule>
    <cfRule type="containsText" dxfId="1637" priority="2344" operator="containsText" text="Alta">
      <formula>NOT(ISERROR(SEARCH("Alta",AB287)))</formula>
    </cfRule>
    <cfRule type="containsText" dxfId="1636" priority="2340" operator="containsText" text="Moderada">
      <formula>NOT(ISERROR(SEARCH("Moderada",AB287)))</formula>
    </cfRule>
  </conditionalFormatting>
  <conditionalFormatting sqref="AB287:AB289">
    <cfRule type="containsText" dxfId="1635" priority="2317" operator="containsText" text="Extrema">
      <formula>NOT(ISERROR(SEARCH("Extrema",AB287)))</formula>
    </cfRule>
    <cfRule type="containsText" dxfId="1634" priority="2316" operator="containsText" text="VALORAR">
      <formula>NOT(ISERROR(SEARCH("VALORAR",AB287)))</formula>
    </cfRule>
  </conditionalFormatting>
  <conditionalFormatting sqref="AB289">
    <cfRule type="containsText" dxfId="1633" priority="2319" operator="containsText" text="Moderada">
      <formula>NOT(ISERROR(SEARCH("Moderada",AB289)))</formula>
    </cfRule>
    <cfRule type="containsText" dxfId="1632" priority="2312" operator="containsText" text="Extrema">
      <formula>NOT(ISERROR(SEARCH("Extrema",AB289)))</formula>
    </cfRule>
    <cfRule type="containsText" dxfId="1631" priority="2320" operator="containsText" text="Baja">
      <formula>NOT(ISERROR(SEARCH("Baja",AB289)))</formula>
    </cfRule>
    <cfRule type="containsText" dxfId="1630" priority="2315" operator="containsText" text="Baja">
      <formula>NOT(ISERROR(SEARCH("Baja",AB289)))</formula>
    </cfRule>
    <cfRule type="containsText" dxfId="1629" priority="2311" operator="containsText" text="VALORAR">
      <formula>NOT(ISERROR(SEARCH("VALORAR",AB289)))</formula>
    </cfRule>
    <cfRule type="containsText" dxfId="1628" priority="2314" operator="containsText" text="Moderada">
      <formula>NOT(ISERROR(SEARCH("Moderada",AB289)))</formula>
    </cfRule>
    <cfRule type="containsText" dxfId="1627" priority="2313" operator="containsText" text="Alta">
      <formula>NOT(ISERROR(SEARCH("Alta",AB289)))</formula>
    </cfRule>
    <cfRule type="containsText" dxfId="1626" priority="2318" operator="containsText" text="Alta">
      <formula>NOT(ISERROR(SEARCH("Alta",AB289)))</formula>
    </cfRule>
  </conditionalFormatting>
  <conditionalFormatting sqref="AB291:AB292">
    <cfRule type="containsText" dxfId="1625" priority="2305" operator="containsText" text="Baja">
      <formula>NOT(ISERROR(SEARCH("Baja",AB291)))</formula>
    </cfRule>
    <cfRule type="containsText" dxfId="1624" priority="2310" operator="containsText" text="Baja">
      <formula>NOT(ISERROR(SEARCH("Baja",AB291)))</formula>
    </cfRule>
    <cfRule type="containsText" dxfId="1623" priority="2306" operator="containsText" text="VALORAR">
      <formula>NOT(ISERROR(SEARCH("VALORAR",AB291)))</formula>
    </cfRule>
    <cfRule type="containsText" dxfId="1622" priority="2309" operator="containsText" text="Moderada">
      <formula>NOT(ISERROR(SEARCH("Moderada",AB291)))</formula>
    </cfRule>
    <cfRule type="containsText" dxfId="1621" priority="2304" operator="containsText" text="Moderada">
      <formula>NOT(ISERROR(SEARCH("Moderada",AB291)))</formula>
    </cfRule>
    <cfRule type="containsText" dxfId="1620" priority="2303" operator="containsText" text="Alta">
      <formula>NOT(ISERROR(SEARCH("Alta",AB291)))</formula>
    </cfRule>
    <cfRule type="containsText" dxfId="1619" priority="2308" operator="containsText" text="Alta">
      <formula>NOT(ISERROR(SEARCH("Alta",AB291)))</formula>
    </cfRule>
    <cfRule type="containsText" dxfId="1618" priority="2307" operator="containsText" text="Extrema">
      <formula>NOT(ISERROR(SEARCH("Extrema",AB291)))</formula>
    </cfRule>
  </conditionalFormatting>
  <conditionalFormatting sqref="AB291:AB294">
    <cfRule type="containsText" dxfId="1617" priority="2288" operator="containsText" text="VALORAR">
      <formula>NOT(ISERROR(SEARCH("VALORAR",AB291)))</formula>
    </cfRule>
    <cfRule type="containsText" dxfId="1616" priority="2289" operator="containsText" text="Extrema">
      <formula>NOT(ISERROR(SEARCH("Extrema",AB291)))</formula>
    </cfRule>
  </conditionalFormatting>
  <conditionalFormatting sqref="AB293:AB294">
    <cfRule type="containsText" dxfId="1615" priority="2292" operator="containsText" text="Baja">
      <formula>NOT(ISERROR(SEARCH("Baja",AB293)))</formula>
    </cfRule>
    <cfRule type="containsText" dxfId="1614" priority="2287" operator="containsText" text="Baja">
      <formula>NOT(ISERROR(SEARCH("Baja",AB293)))</formula>
    </cfRule>
    <cfRule type="containsText" dxfId="1613" priority="2285" operator="containsText" text="Alta">
      <formula>NOT(ISERROR(SEARCH("Alta",AB293)))</formula>
    </cfRule>
    <cfRule type="containsText" dxfId="1612" priority="2291" operator="containsText" text="Moderada">
      <formula>NOT(ISERROR(SEARCH("Moderada",AB293)))</formula>
    </cfRule>
    <cfRule type="containsText" dxfId="1611" priority="2290" operator="containsText" text="Alta">
      <formula>NOT(ISERROR(SEARCH("Alta",AB293)))</formula>
    </cfRule>
    <cfRule type="containsText" dxfId="1610" priority="2286" operator="containsText" text="Moderada">
      <formula>NOT(ISERROR(SEARCH("Moderada",AB293)))</formula>
    </cfRule>
  </conditionalFormatting>
  <conditionalFormatting sqref="AB293:AB295">
    <cfRule type="containsText" dxfId="1609" priority="2263" operator="containsText" text="Extrema">
      <formula>NOT(ISERROR(SEARCH("Extrema",AB293)))</formula>
    </cfRule>
    <cfRule type="containsText" dxfId="1608" priority="2262" operator="containsText" text="VALORAR">
      <formula>NOT(ISERROR(SEARCH("VALORAR",AB293)))</formula>
    </cfRule>
  </conditionalFormatting>
  <conditionalFormatting sqref="AB295">
    <cfRule type="containsText" dxfId="1607" priority="2264" operator="containsText" text="Alta">
      <formula>NOT(ISERROR(SEARCH("Alta",AB295)))</formula>
    </cfRule>
    <cfRule type="containsText" dxfId="1606" priority="2265" operator="containsText" text="Moderada">
      <formula>NOT(ISERROR(SEARCH("Moderada",AB295)))</formula>
    </cfRule>
    <cfRule type="containsText" dxfId="1605" priority="2266" operator="containsText" text="Baja">
      <formula>NOT(ISERROR(SEARCH("Baja",AB295)))</formula>
    </cfRule>
    <cfRule type="containsText" dxfId="1604" priority="2257" operator="containsText" text="VALORAR">
      <formula>NOT(ISERROR(SEARCH("VALORAR",AB295)))</formula>
    </cfRule>
    <cfRule type="containsText" dxfId="1603" priority="2258" operator="containsText" text="Extrema">
      <formula>NOT(ISERROR(SEARCH("Extrema",AB295)))</formula>
    </cfRule>
    <cfRule type="containsText" dxfId="1602" priority="2259" operator="containsText" text="Alta">
      <formula>NOT(ISERROR(SEARCH("Alta",AB295)))</formula>
    </cfRule>
    <cfRule type="containsText" dxfId="1601" priority="2260" operator="containsText" text="Moderada">
      <formula>NOT(ISERROR(SEARCH("Moderada",AB295)))</formula>
    </cfRule>
    <cfRule type="containsText" dxfId="1600" priority="2261" operator="containsText" text="Baja">
      <formula>NOT(ISERROR(SEARCH("Baja",AB295)))</formula>
    </cfRule>
  </conditionalFormatting>
  <conditionalFormatting sqref="AB297:AB298">
    <cfRule type="containsText" dxfId="1599" priority="2251" operator="containsText" text="Baja">
      <formula>NOT(ISERROR(SEARCH("Baja",AB297)))</formula>
    </cfRule>
    <cfRule type="containsText" dxfId="1598" priority="2252" operator="containsText" text="VALORAR">
      <formula>NOT(ISERROR(SEARCH("VALORAR",AB297)))</formula>
    </cfRule>
    <cfRule type="containsText" dxfId="1597" priority="2255" operator="containsText" text="Moderada">
      <formula>NOT(ISERROR(SEARCH("Moderada",AB297)))</formula>
    </cfRule>
    <cfRule type="containsText" dxfId="1596" priority="2254" operator="containsText" text="Alta">
      <formula>NOT(ISERROR(SEARCH("Alta",AB297)))</formula>
    </cfRule>
    <cfRule type="containsText" dxfId="1595" priority="2253" operator="containsText" text="Extrema">
      <formula>NOT(ISERROR(SEARCH("Extrema",AB297)))</formula>
    </cfRule>
    <cfRule type="containsText" dxfId="1594" priority="2250" operator="containsText" text="Moderada">
      <formula>NOT(ISERROR(SEARCH("Moderada",AB297)))</formula>
    </cfRule>
    <cfRule type="containsText" dxfId="1593" priority="2256" operator="containsText" text="Baja">
      <formula>NOT(ISERROR(SEARCH("Baja",AB297)))</formula>
    </cfRule>
    <cfRule type="containsText" dxfId="1592" priority="2249" operator="containsText" text="Alta">
      <formula>NOT(ISERROR(SEARCH("Alta",AB297)))</formula>
    </cfRule>
  </conditionalFormatting>
  <conditionalFormatting sqref="AB297:AB300">
    <cfRule type="containsText" dxfId="1591" priority="2234" operator="containsText" text="VALORAR">
      <formula>NOT(ISERROR(SEARCH("VALORAR",AB297)))</formula>
    </cfRule>
    <cfRule type="containsText" dxfId="1590" priority="2235" operator="containsText" text="Extrema">
      <formula>NOT(ISERROR(SEARCH("Extrema",AB297)))</formula>
    </cfRule>
  </conditionalFormatting>
  <conditionalFormatting sqref="AB299:AB300">
    <cfRule type="containsText" dxfId="1589" priority="2236" operator="containsText" text="Alta">
      <formula>NOT(ISERROR(SEARCH("Alta",AB299)))</formula>
    </cfRule>
    <cfRule type="containsText" dxfId="1588" priority="2238" operator="containsText" text="Baja">
      <formula>NOT(ISERROR(SEARCH("Baja",AB299)))</formula>
    </cfRule>
    <cfRule type="containsText" dxfId="1587" priority="2232" operator="containsText" text="Moderada">
      <formula>NOT(ISERROR(SEARCH("Moderada",AB299)))</formula>
    </cfRule>
    <cfRule type="containsText" dxfId="1586" priority="2233" operator="containsText" text="Baja">
      <formula>NOT(ISERROR(SEARCH("Baja",AB299)))</formula>
    </cfRule>
    <cfRule type="containsText" dxfId="1585" priority="2237" operator="containsText" text="Moderada">
      <formula>NOT(ISERROR(SEARCH("Moderada",AB299)))</formula>
    </cfRule>
    <cfRule type="containsText" dxfId="1584" priority="2231" operator="containsText" text="Alta">
      <formula>NOT(ISERROR(SEARCH("Alta",AB299)))</formula>
    </cfRule>
  </conditionalFormatting>
  <conditionalFormatting sqref="AB299:AB301">
    <cfRule type="containsText" dxfId="1583" priority="2209" operator="containsText" text="Extrema">
      <formula>NOT(ISERROR(SEARCH("Extrema",AB299)))</formula>
    </cfRule>
    <cfRule type="containsText" dxfId="1582" priority="2208" operator="containsText" text="VALORAR">
      <formula>NOT(ISERROR(SEARCH("VALORAR",AB299)))</formula>
    </cfRule>
  </conditionalFormatting>
  <conditionalFormatting sqref="AB301">
    <cfRule type="containsText" dxfId="1581" priority="2204" operator="containsText" text="Extrema">
      <formula>NOT(ISERROR(SEARCH("Extrema",AB301)))</formula>
    </cfRule>
    <cfRule type="containsText" dxfId="1580" priority="2211" operator="containsText" text="Moderada">
      <formula>NOT(ISERROR(SEARCH("Moderada",AB301)))</formula>
    </cfRule>
    <cfRule type="containsText" dxfId="1579" priority="2212" operator="containsText" text="Baja">
      <formula>NOT(ISERROR(SEARCH("Baja",AB301)))</formula>
    </cfRule>
    <cfRule type="containsText" dxfId="1578" priority="2210" operator="containsText" text="Alta">
      <formula>NOT(ISERROR(SEARCH("Alta",AB301)))</formula>
    </cfRule>
    <cfRule type="containsText" dxfId="1577" priority="2206" operator="containsText" text="Moderada">
      <formula>NOT(ISERROR(SEARCH("Moderada",AB301)))</formula>
    </cfRule>
    <cfRule type="containsText" dxfId="1576" priority="2203" operator="containsText" text="VALORAR">
      <formula>NOT(ISERROR(SEARCH("VALORAR",AB301)))</formula>
    </cfRule>
    <cfRule type="containsText" dxfId="1575" priority="2207" operator="containsText" text="Baja">
      <formula>NOT(ISERROR(SEARCH("Baja",AB301)))</formula>
    </cfRule>
    <cfRule type="containsText" dxfId="1574" priority="2205" operator="containsText" text="Alta">
      <formula>NOT(ISERROR(SEARCH("Alta",AB301)))</formula>
    </cfRule>
  </conditionalFormatting>
  <conditionalFormatting sqref="AB303:AB304">
    <cfRule type="containsText" dxfId="1573" priority="2200" operator="containsText" text="Alta">
      <formula>NOT(ISERROR(SEARCH("Alta",AB303)))</formula>
    </cfRule>
    <cfRule type="containsText" dxfId="1572" priority="2195" operator="containsText" text="Alta">
      <formula>NOT(ISERROR(SEARCH("Alta",AB303)))</formula>
    </cfRule>
    <cfRule type="containsText" dxfId="1571" priority="2196" operator="containsText" text="Moderada">
      <formula>NOT(ISERROR(SEARCH("Moderada",AB303)))</formula>
    </cfRule>
    <cfRule type="containsText" dxfId="1570" priority="2197" operator="containsText" text="Baja">
      <formula>NOT(ISERROR(SEARCH("Baja",AB303)))</formula>
    </cfRule>
    <cfRule type="containsText" dxfId="1569" priority="2198" operator="containsText" text="VALORAR">
      <formula>NOT(ISERROR(SEARCH("VALORAR",AB303)))</formula>
    </cfRule>
    <cfRule type="containsText" dxfId="1568" priority="2199" operator="containsText" text="Extrema">
      <formula>NOT(ISERROR(SEARCH("Extrema",AB303)))</formula>
    </cfRule>
    <cfRule type="containsText" dxfId="1567" priority="2201" operator="containsText" text="Moderada">
      <formula>NOT(ISERROR(SEARCH("Moderada",AB303)))</formula>
    </cfRule>
    <cfRule type="containsText" dxfId="1566" priority="2202" operator="containsText" text="Baja">
      <formula>NOT(ISERROR(SEARCH("Baja",AB303)))</formula>
    </cfRule>
  </conditionalFormatting>
  <conditionalFormatting sqref="AB303:AB306">
    <cfRule type="containsText" dxfId="1565" priority="2180" operator="containsText" text="VALORAR">
      <formula>NOT(ISERROR(SEARCH("VALORAR",AB303)))</formula>
    </cfRule>
    <cfRule type="containsText" dxfId="1564" priority="2181" operator="containsText" text="Extrema">
      <formula>NOT(ISERROR(SEARCH("Extrema",AB303)))</formula>
    </cfRule>
  </conditionalFormatting>
  <conditionalFormatting sqref="AB305:AB306">
    <cfRule type="containsText" dxfId="1563" priority="2177" operator="containsText" text="Alta">
      <formula>NOT(ISERROR(SEARCH("Alta",AB305)))</formula>
    </cfRule>
    <cfRule type="containsText" dxfId="1562" priority="2184" operator="containsText" text="Baja">
      <formula>NOT(ISERROR(SEARCH("Baja",AB305)))</formula>
    </cfRule>
    <cfRule type="containsText" dxfId="1561" priority="2182" operator="containsText" text="Alta">
      <formula>NOT(ISERROR(SEARCH("Alta",AB305)))</formula>
    </cfRule>
    <cfRule type="containsText" dxfId="1560" priority="2178" operator="containsText" text="Moderada">
      <formula>NOT(ISERROR(SEARCH("Moderada",AB305)))</formula>
    </cfRule>
    <cfRule type="containsText" dxfId="1559" priority="2179" operator="containsText" text="Baja">
      <formula>NOT(ISERROR(SEARCH("Baja",AB305)))</formula>
    </cfRule>
    <cfRule type="containsText" dxfId="1558" priority="2183" operator="containsText" text="Moderada">
      <formula>NOT(ISERROR(SEARCH("Moderada",AB305)))</formula>
    </cfRule>
  </conditionalFormatting>
  <conditionalFormatting sqref="AB305:AB307">
    <cfRule type="containsText" dxfId="1557" priority="2154" operator="containsText" text="VALORAR">
      <formula>NOT(ISERROR(SEARCH("VALORAR",AB305)))</formula>
    </cfRule>
    <cfRule type="containsText" dxfId="1556" priority="2155" operator="containsText" text="Extrema">
      <formula>NOT(ISERROR(SEARCH("Extrema",AB305)))</formula>
    </cfRule>
  </conditionalFormatting>
  <conditionalFormatting sqref="AB307">
    <cfRule type="containsText" dxfId="1555" priority="2158" operator="containsText" text="Baja">
      <formula>NOT(ISERROR(SEARCH("Baja",AB307)))</formula>
    </cfRule>
    <cfRule type="containsText" dxfId="1554" priority="2149" operator="containsText" text="VALORAR">
      <formula>NOT(ISERROR(SEARCH("VALORAR",AB307)))</formula>
    </cfRule>
    <cfRule type="containsText" dxfId="1553" priority="2150" operator="containsText" text="Extrema">
      <formula>NOT(ISERROR(SEARCH("Extrema",AB307)))</formula>
    </cfRule>
    <cfRule type="containsText" dxfId="1552" priority="2151" operator="containsText" text="Alta">
      <formula>NOT(ISERROR(SEARCH("Alta",AB307)))</formula>
    </cfRule>
    <cfRule type="containsText" dxfId="1551" priority="2152" operator="containsText" text="Moderada">
      <formula>NOT(ISERROR(SEARCH("Moderada",AB307)))</formula>
    </cfRule>
    <cfRule type="containsText" dxfId="1550" priority="2153" operator="containsText" text="Baja">
      <formula>NOT(ISERROR(SEARCH("Baja",AB307)))</formula>
    </cfRule>
    <cfRule type="containsText" dxfId="1549" priority="2156" operator="containsText" text="Alta">
      <formula>NOT(ISERROR(SEARCH("Alta",AB307)))</formula>
    </cfRule>
    <cfRule type="containsText" dxfId="1548" priority="2157" operator="containsText" text="Moderada">
      <formula>NOT(ISERROR(SEARCH("Moderada",AB307)))</formula>
    </cfRule>
  </conditionalFormatting>
  <conditionalFormatting sqref="AB309:AB310">
    <cfRule type="containsText" dxfId="1547" priority="2146" operator="containsText" text="Alta">
      <formula>NOT(ISERROR(SEARCH("Alta",AB309)))</formula>
    </cfRule>
    <cfRule type="containsText" dxfId="1546" priority="2141" operator="containsText" text="Alta">
      <formula>NOT(ISERROR(SEARCH("Alta",AB309)))</formula>
    </cfRule>
    <cfRule type="containsText" dxfId="1545" priority="2144" operator="containsText" text="VALORAR">
      <formula>NOT(ISERROR(SEARCH("VALORAR",AB309)))</formula>
    </cfRule>
    <cfRule type="containsText" dxfId="1544" priority="2145" operator="containsText" text="Extrema">
      <formula>NOT(ISERROR(SEARCH("Extrema",AB309)))</formula>
    </cfRule>
    <cfRule type="containsText" dxfId="1543" priority="2147" operator="containsText" text="Moderada">
      <formula>NOT(ISERROR(SEARCH("Moderada",AB309)))</formula>
    </cfRule>
    <cfRule type="containsText" dxfId="1542" priority="2148" operator="containsText" text="Baja">
      <formula>NOT(ISERROR(SEARCH("Baja",AB309)))</formula>
    </cfRule>
    <cfRule type="containsText" dxfId="1541" priority="2143" operator="containsText" text="Baja">
      <formula>NOT(ISERROR(SEARCH("Baja",AB309)))</formula>
    </cfRule>
    <cfRule type="containsText" dxfId="1540" priority="2142" operator="containsText" text="Moderada">
      <formula>NOT(ISERROR(SEARCH("Moderada",AB309)))</formula>
    </cfRule>
  </conditionalFormatting>
  <conditionalFormatting sqref="AB309:AB312">
    <cfRule type="containsText" dxfId="1539" priority="2127" operator="containsText" text="Extrema">
      <formula>NOT(ISERROR(SEARCH("Extrema",AB309)))</formula>
    </cfRule>
    <cfRule type="containsText" dxfId="1538" priority="2126" operator="containsText" text="VALORAR">
      <formula>NOT(ISERROR(SEARCH("VALORAR",AB309)))</formula>
    </cfRule>
  </conditionalFormatting>
  <conditionalFormatting sqref="AB311:AB312">
    <cfRule type="containsText" dxfId="1537" priority="2125" operator="containsText" text="Baja">
      <formula>NOT(ISERROR(SEARCH("Baja",AB311)))</formula>
    </cfRule>
    <cfRule type="containsText" dxfId="1536" priority="2124" operator="containsText" text="Moderada">
      <formula>NOT(ISERROR(SEARCH("Moderada",AB311)))</formula>
    </cfRule>
    <cfRule type="containsText" dxfId="1535" priority="2123" operator="containsText" text="Alta">
      <formula>NOT(ISERROR(SEARCH("Alta",AB311)))</formula>
    </cfRule>
    <cfRule type="containsText" dxfId="1534" priority="2130" operator="containsText" text="Baja">
      <formula>NOT(ISERROR(SEARCH("Baja",AB311)))</formula>
    </cfRule>
    <cfRule type="containsText" dxfId="1533" priority="2129" operator="containsText" text="Moderada">
      <formula>NOT(ISERROR(SEARCH("Moderada",AB311)))</formula>
    </cfRule>
    <cfRule type="containsText" dxfId="1532" priority="2128" operator="containsText" text="Alta">
      <formula>NOT(ISERROR(SEARCH("Alta",AB311)))</formula>
    </cfRule>
  </conditionalFormatting>
  <conditionalFormatting sqref="AB311:AB313">
    <cfRule type="containsText" dxfId="1531" priority="2100" operator="containsText" text="VALORAR">
      <formula>NOT(ISERROR(SEARCH("VALORAR",AB311)))</formula>
    </cfRule>
    <cfRule type="containsText" dxfId="1530" priority="2101" operator="containsText" text="Extrema">
      <formula>NOT(ISERROR(SEARCH("Extrema",AB311)))</formula>
    </cfRule>
  </conditionalFormatting>
  <conditionalFormatting sqref="AB313">
    <cfRule type="containsText" dxfId="1529" priority="2096" operator="containsText" text="Extrema">
      <formula>NOT(ISERROR(SEARCH("Extrema",AB313)))</formula>
    </cfRule>
    <cfRule type="containsText" dxfId="1528" priority="2097" operator="containsText" text="Alta">
      <formula>NOT(ISERROR(SEARCH("Alta",AB313)))</formula>
    </cfRule>
    <cfRule type="containsText" dxfId="1527" priority="2098" operator="containsText" text="Moderada">
      <formula>NOT(ISERROR(SEARCH("Moderada",AB313)))</formula>
    </cfRule>
    <cfRule type="containsText" dxfId="1526" priority="2099" operator="containsText" text="Baja">
      <formula>NOT(ISERROR(SEARCH("Baja",AB313)))</formula>
    </cfRule>
    <cfRule type="containsText" dxfId="1525" priority="2103" operator="containsText" text="Moderada">
      <formula>NOT(ISERROR(SEARCH("Moderada",AB313)))</formula>
    </cfRule>
    <cfRule type="containsText" dxfId="1524" priority="2102" operator="containsText" text="Alta">
      <formula>NOT(ISERROR(SEARCH("Alta",AB313)))</formula>
    </cfRule>
    <cfRule type="containsText" dxfId="1523" priority="2095" operator="containsText" text="VALORAR">
      <formula>NOT(ISERROR(SEARCH("VALORAR",AB313)))</formula>
    </cfRule>
    <cfRule type="containsText" dxfId="1522" priority="2104" operator="containsText" text="Baja">
      <formula>NOT(ISERROR(SEARCH("Baja",AB313)))</formula>
    </cfRule>
  </conditionalFormatting>
  <conditionalFormatting sqref="AB315:AB316">
    <cfRule type="containsText" dxfId="1521" priority="2094" operator="containsText" text="Baja">
      <formula>NOT(ISERROR(SEARCH("Baja",AB315)))</formula>
    </cfRule>
    <cfRule type="containsText" dxfId="1520" priority="2093" operator="containsText" text="Moderada">
      <formula>NOT(ISERROR(SEARCH("Moderada",AB315)))</formula>
    </cfRule>
    <cfRule type="containsText" dxfId="1519" priority="2092" operator="containsText" text="Alta">
      <formula>NOT(ISERROR(SEARCH("Alta",AB315)))</formula>
    </cfRule>
    <cfRule type="containsText" dxfId="1518" priority="2091" operator="containsText" text="Extrema">
      <formula>NOT(ISERROR(SEARCH("Extrema",AB315)))</formula>
    </cfRule>
    <cfRule type="containsText" dxfId="1517" priority="2090" operator="containsText" text="VALORAR">
      <formula>NOT(ISERROR(SEARCH("VALORAR",AB315)))</formula>
    </cfRule>
    <cfRule type="containsText" dxfId="1516" priority="2087" operator="containsText" text="Alta">
      <formula>NOT(ISERROR(SEARCH("Alta",AB315)))</formula>
    </cfRule>
    <cfRule type="containsText" dxfId="1515" priority="2089" operator="containsText" text="Baja">
      <formula>NOT(ISERROR(SEARCH("Baja",AB315)))</formula>
    </cfRule>
    <cfRule type="containsText" dxfId="1514" priority="2088" operator="containsText" text="Moderada">
      <formula>NOT(ISERROR(SEARCH("Moderada",AB315)))</formula>
    </cfRule>
  </conditionalFormatting>
  <conditionalFormatting sqref="AB315:AB318">
    <cfRule type="containsText" dxfId="1513" priority="2073" operator="containsText" text="Extrema">
      <formula>NOT(ISERROR(SEARCH("Extrema",AB315)))</formula>
    </cfRule>
    <cfRule type="containsText" dxfId="1512" priority="2072" operator="containsText" text="VALORAR">
      <formula>NOT(ISERROR(SEARCH("VALORAR",AB315)))</formula>
    </cfRule>
  </conditionalFormatting>
  <conditionalFormatting sqref="AB317:AB318">
    <cfRule type="containsText" dxfId="1511" priority="2071" operator="containsText" text="Baja">
      <formula>NOT(ISERROR(SEARCH("Baja",AB317)))</formula>
    </cfRule>
    <cfRule type="containsText" dxfId="1510" priority="2069" operator="containsText" text="Alta">
      <formula>NOT(ISERROR(SEARCH("Alta",AB317)))</formula>
    </cfRule>
    <cfRule type="containsText" dxfId="1509" priority="2076" operator="containsText" text="Baja">
      <formula>NOT(ISERROR(SEARCH("Baja",AB317)))</formula>
    </cfRule>
    <cfRule type="containsText" dxfId="1508" priority="2075" operator="containsText" text="Moderada">
      <formula>NOT(ISERROR(SEARCH("Moderada",AB317)))</formula>
    </cfRule>
    <cfRule type="containsText" dxfId="1507" priority="2074" operator="containsText" text="Alta">
      <formula>NOT(ISERROR(SEARCH("Alta",AB317)))</formula>
    </cfRule>
    <cfRule type="containsText" dxfId="1506" priority="2070" operator="containsText" text="Moderada">
      <formula>NOT(ISERROR(SEARCH("Moderada",AB317)))</formula>
    </cfRule>
  </conditionalFormatting>
  <conditionalFormatting sqref="AB317:AB319">
    <cfRule type="containsText" dxfId="1505" priority="2047" operator="containsText" text="Extrema">
      <formula>NOT(ISERROR(SEARCH("Extrema",AB317)))</formula>
    </cfRule>
    <cfRule type="containsText" dxfId="1504" priority="2046" operator="containsText" text="VALORAR">
      <formula>NOT(ISERROR(SEARCH("VALORAR",AB317)))</formula>
    </cfRule>
  </conditionalFormatting>
  <conditionalFormatting sqref="AB319">
    <cfRule type="containsText" dxfId="1503" priority="2048" operator="containsText" text="Alta">
      <formula>NOT(ISERROR(SEARCH("Alta",AB319)))</formula>
    </cfRule>
    <cfRule type="containsText" dxfId="1502" priority="2041" operator="containsText" text="VALORAR">
      <formula>NOT(ISERROR(SEARCH("VALORAR",AB319)))</formula>
    </cfRule>
    <cfRule type="containsText" dxfId="1501" priority="2042" operator="containsText" text="Extrema">
      <formula>NOT(ISERROR(SEARCH("Extrema",AB319)))</formula>
    </cfRule>
    <cfRule type="containsText" dxfId="1500" priority="2043" operator="containsText" text="Alta">
      <formula>NOT(ISERROR(SEARCH("Alta",AB319)))</formula>
    </cfRule>
    <cfRule type="containsText" dxfId="1499" priority="2044" operator="containsText" text="Moderada">
      <formula>NOT(ISERROR(SEARCH("Moderada",AB319)))</formula>
    </cfRule>
    <cfRule type="containsText" dxfId="1498" priority="2045" operator="containsText" text="Baja">
      <formula>NOT(ISERROR(SEARCH("Baja",AB319)))</formula>
    </cfRule>
    <cfRule type="containsText" dxfId="1497" priority="2049" operator="containsText" text="Moderada">
      <formula>NOT(ISERROR(SEARCH("Moderada",AB319)))</formula>
    </cfRule>
    <cfRule type="containsText" dxfId="1496" priority="2050" operator="containsText" text="Baja">
      <formula>NOT(ISERROR(SEARCH("Baja",AB319)))</formula>
    </cfRule>
  </conditionalFormatting>
  <conditionalFormatting sqref="AB321:AB322">
    <cfRule type="containsText" dxfId="1495" priority="2034" operator="containsText" text="Moderada">
      <formula>NOT(ISERROR(SEARCH("Moderada",AB321)))</formula>
    </cfRule>
    <cfRule type="containsText" dxfId="1494" priority="2038" operator="containsText" text="Alta">
      <formula>NOT(ISERROR(SEARCH("Alta",AB321)))</formula>
    </cfRule>
    <cfRule type="containsText" dxfId="1493" priority="2035" operator="containsText" text="Baja">
      <formula>NOT(ISERROR(SEARCH("Baja",AB321)))</formula>
    </cfRule>
    <cfRule type="containsText" dxfId="1492" priority="2037" operator="containsText" text="Extrema">
      <formula>NOT(ISERROR(SEARCH("Extrema",AB321)))</formula>
    </cfRule>
    <cfRule type="containsText" dxfId="1491" priority="2036" operator="containsText" text="VALORAR">
      <formula>NOT(ISERROR(SEARCH("VALORAR",AB321)))</formula>
    </cfRule>
    <cfRule type="containsText" dxfId="1490" priority="2039" operator="containsText" text="Moderada">
      <formula>NOT(ISERROR(SEARCH("Moderada",AB321)))</formula>
    </cfRule>
    <cfRule type="containsText" dxfId="1489" priority="2040" operator="containsText" text="Baja">
      <formula>NOT(ISERROR(SEARCH("Baja",AB321)))</formula>
    </cfRule>
    <cfRule type="containsText" dxfId="1488" priority="2033" operator="containsText" text="Alta">
      <formula>NOT(ISERROR(SEARCH("Alta",AB321)))</formula>
    </cfRule>
  </conditionalFormatting>
  <conditionalFormatting sqref="AB321:AB324">
    <cfRule type="containsText" dxfId="1487" priority="2019" operator="containsText" text="Extrema">
      <formula>NOT(ISERROR(SEARCH("Extrema",AB321)))</formula>
    </cfRule>
    <cfRule type="containsText" dxfId="1486" priority="2018" operator="containsText" text="VALORAR">
      <formula>NOT(ISERROR(SEARCH("VALORAR",AB321)))</formula>
    </cfRule>
  </conditionalFormatting>
  <conditionalFormatting sqref="AB323:AB324">
    <cfRule type="containsText" dxfId="1485" priority="2017" operator="containsText" text="Baja">
      <formula>NOT(ISERROR(SEARCH("Baja",AB323)))</formula>
    </cfRule>
    <cfRule type="containsText" dxfId="1484" priority="2020" operator="containsText" text="Alta">
      <formula>NOT(ISERROR(SEARCH("Alta",AB323)))</formula>
    </cfRule>
    <cfRule type="containsText" dxfId="1483" priority="2015" operator="containsText" text="Alta">
      <formula>NOT(ISERROR(SEARCH("Alta",AB323)))</formula>
    </cfRule>
    <cfRule type="containsText" dxfId="1482" priority="2016" operator="containsText" text="Moderada">
      <formula>NOT(ISERROR(SEARCH("Moderada",AB323)))</formula>
    </cfRule>
    <cfRule type="containsText" dxfId="1481" priority="2022" operator="containsText" text="Baja">
      <formula>NOT(ISERROR(SEARCH("Baja",AB323)))</formula>
    </cfRule>
    <cfRule type="containsText" dxfId="1480" priority="2021" operator="containsText" text="Moderada">
      <formula>NOT(ISERROR(SEARCH("Moderada",AB323)))</formula>
    </cfRule>
  </conditionalFormatting>
  <conditionalFormatting sqref="AB323:AB325">
    <cfRule type="containsText" dxfId="1479" priority="1992" operator="containsText" text="VALORAR">
      <formula>NOT(ISERROR(SEARCH("VALORAR",AB323)))</formula>
    </cfRule>
    <cfRule type="containsText" dxfId="1478" priority="1993" operator="containsText" text="Extrema">
      <formula>NOT(ISERROR(SEARCH("Extrema",AB323)))</formula>
    </cfRule>
  </conditionalFormatting>
  <conditionalFormatting sqref="AB325">
    <cfRule type="containsText" dxfId="1477" priority="1987" operator="containsText" text="VALORAR">
      <formula>NOT(ISERROR(SEARCH("VALORAR",AB325)))</formula>
    </cfRule>
    <cfRule type="containsText" dxfId="1476" priority="1988" operator="containsText" text="Extrema">
      <formula>NOT(ISERROR(SEARCH("Extrema",AB325)))</formula>
    </cfRule>
    <cfRule type="containsText" dxfId="1475" priority="1989" operator="containsText" text="Alta">
      <formula>NOT(ISERROR(SEARCH("Alta",AB325)))</formula>
    </cfRule>
    <cfRule type="containsText" dxfId="1474" priority="1990" operator="containsText" text="Moderada">
      <formula>NOT(ISERROR(SEARCH("Moderada",AB325)))</formula>
    </cfRule>
    <cfRule type="containsText" dxfId="1473" priority="1994" operator="containsText" text="Alta">
      <formula>NOT(ISERROR(SEARCH("Alta",AB325)))</formula>
    </cfRule>
    <cfRule type="containsText" dxfId="1472" priority="1995" operator="containsText" text="Moderada">
      <formula>NOT(ISERROR(SEARCH("Moderada",AB325)))</formula>
    </cfRule>
    <cfRule type="containsText" dxfId="1471" priority="1996" operator="containsText" text="Baja">
      <formula>NOT(ISERROR(SEARCH("Baja",AB325)))</formula>
    </cfRule>
    <cfRule type="containsText" dxfId="1470" priority="1991" operator="containsText" text="Baja">
      <formula>NOT(ISERROR(SEARCH("Baja",AB325)))</formula>
    </cfRule>
  </conditionalFormatting>
  <conditionalFormatting sqref="AB327:AB328">
    <cfRule type="containsText" dxfId="1469" priority="1986" operator="containsText" text="Baja">
      <formula>NOT(ISERROR(SEARCH("Baja",AB327)))</formula>
    </cfRule>
    <cfRule type="containsText" dxfId="1468" priority="1979" operator="containsText" text="Alta">
      <formula>NOT(ISERROR(SEARCH("Alta",AB327)))</formula>
    </cfRule>
    <cfRule type="containsText" dxfId="1467" priority="1980" operator="containsText" text="Moderada">
      <formula>NOT(ISERROR(SEARCH("Moderada",AB327)))</formula>
    </cfRule>
    <cfRule type="containsText" dxfId="1466" priority="1981" operator="containsText" text="Baja">
      <formula>NOT(ISERROR(SEARCH("Baja",AB327)))</formula>
    </cfRule>
    <cfRule type="containsText" dxfId="1465" priority="1982" operator="containsText" text="VALORAR">
      <formula>NOT(ISERROR(SEARCH("VALORAR",AB327)))</formula>
    </cfRule>
    <cfRule type="containsText" dxfId="1464" priority="1983" operator="containsText" text="Extrema">
      <formula>NOT(ISERROR(SEARCH("Extrema",AB327)))</formula>
    </cfRule>
    <cfRule type="containsText" dxfId="1463" priority="1985" operator="containsText" text="Moderada">
      <formula>NOT(ISERROR(SEARCH("Moderada",AB327)))</formula>
    </cfRule>
    <cfRule type="containsText" dxfId="1462" priority="1984" operator="containsText" text="Alta">
      <formula>NOT(ISERROR(SEARCH("Alta",AB327)))</formula>
    </cfRule>
  </conditionalFormatting>
  <conditionalFormatting sqref="AB327:AB330">
    <cfRule type="containsText" dxfId="1461" priority="1965" operator="containsText" text="Extrema">
      <formula>NOT(ISERROR(SEARCH("Extrema",AB327)))</formula>
    </cfRule>
    <cfRule type="containsText" dxfId="1460" priority="1964" operator="containsText" text="VALORAR">
      <formula>NOT(ISERROR(SEARCH("VALORAR",AB327)))</formula>
    </cfRule>
  </conditionalFormatting>
  <conditionalFormatting sqref="AB329:AB330">
    <cfRule type="containsText" dxfId="1459" priority="1961" operator="containsText" text="Alta">
      <formula>NOT(ISERROR(SEARCH("Alta",AB329)))</formula>
    </cfRule>
    <cfRule type="containsText" dxfId="1458" priority="1963" operator="containsText" text="Baja">
      <formula>NOT(ISERROR(SEARCH("Baja",AB329)))</formula>
    </cfRule>
    <cfRule type="containsText" dxfId="1457" priority="1966" operator="containsText" text="Alta">
      <formula>NOT(ISERROR(SEARCH("Alta",AB329)))</formula>
    </cfRule>
    <cfRule type="containsText" dxfId="1456" priority="1967" operator="containsText" text="Moderada">
      <formula>NOT(ISERROR(SEARCH("Moderada",AB329)))</formula>
    </cfRule>
    <cfRule type="containsText" dxfId="1455" priority="1968" operator="containsText" text="Baja">
      <formula>NOT(ISERROR(SEARCH("Baja",AB329)))</formula>
    </cfRule>
    <cfRule type="containsText" dxfId="1454" priority="1962" operator="containsText" text="Moderada">
      <formula>NOT(ISERROR(SEARCH("Moderada",AB329)))</formula>
    </cfRule>
  </conditionalFormatting>
  <conditionalFormatting sqref="AB329:AB331">
    <cfRule type="containsText" dxfId="1453" priority="1939" operator="containsText" text="Extrema">
      <formula>NOT(ISERROR(SEARCH("Extrema",AB329)))</formula>
    </cfRule>
    <cfRule type="containsText" dxfId="1452" priority="1938" operator="containsText" text="VALORAR">
      <formula>NOT(ISERROR(SEARCH("VALORAR",AB329)))</formula>
    </cfRule>
  </conditionalFormatting>
  <conditionalFormatting sqref="AB331">
    <cfRule type="containsText" dxfId="1451" priority="1942" operator="containsText" text="Baja">
      <formula>NOT(ISERROR(SEARCH("Baja",AB331)))</formula>
    </cfRule>
    <cfRule type="containsText" dxfId="1450" priority="1936" operator="containsText" text="Moderada">
      <formula>NOT(ISERROR(SEARCH("Moderada",AB331)))</formula>
    </cfRule>
    <cfRule type="containsText" dxfId="1449" priority="1937" operator="containsText" text="Baja">
      <formula>NOT(ISERROR(SEARCH("Baja",AB331)))</formula>
    </cfRule>
    <cfRule type="containsText" dxfId="1448" priority="1934" operator="containsText" text="Extrema">
      <formula>NOT(ISERROR(SEARCH("Extrema",AB331)))</formula>
    </cfRule>
    <cfRule type="containsText" dxfId="1447" priority="1935" operator="containsText" text="Alta">
      <formula>NOT(ISERROR(SEARCH("Alta",AB331)))</formula>
    </cfRule>
    <cfRule type="containsText" dxfId="1446" priority="1941" operator="containsText" text="Moderada">
      <formula>NOT(ISERROR(SEARCH("Moderada",AB331)))</formula>
    </cfRule>
    <cfRule type="containsText" dxfId="1445" priority="1940" operator="containsText" text="Alta">
      <formula>NOT(ISERROR(SEARCH("Alta",AB331)))</formula>
    </cfRule>
    <cfRule type="containsText" dxfId="1444" priority="1933" operator="containsText" text="VALORAR">
      <formula>NOT(ISERROR(SEARCH("VALORAR",AB331)))</formula>
    </cfRule>
  </conditionalFormatting>
  <conditionalFormatting sqref="AB333:AB334">
    <cfRule type="containsText" dxfId="1443" priority="1927" operator="containsText" text="Baja">
      <formula>NOT(ISERROR(SEARCH("Baja",AB333)))</formula>
    </cfRule>
    <cfRule type="containsText" dxfId="1442" priority="1925" operator="containsText" text="Alta">
      <formula>NOT(ISERROR(SEARCH("Alta",AB333)))</formula>
    </cfRule>
    <cfRule type="containsText" dxfId="1441" priority="1926" operator="containsText" text="Moderada">
      <formula>NOT(ISERROR(SEARCH("Moderada",AB333)))</formula>
    </cfRule>
    <cfRule type="containsText" dxfId="1440" priority="1928" operator="containsText" text="VALORAR">
      <formula>NOT(ISERROR(SEARCH("VALORAR",AB333)))</formula>
    </cfRule>
    <cfRule type="containsText" dxfId="1439" priority="1929" operator="containsText" text="Extrema">
      <formula>NOT(ISERROR(SEARCH("Extrema",AB333)))</formula>
    </cfRule>
    <cfRule type="containsText" dxfId="1438" priority="1930" operator="containsText" text="Alta">
      <formula>NOT(ISERROR(SEARCH("Alta",AB333)))</formula>
    </cfRule>
    <cfRule type="containsText" dxfId="1437" priority="1931" operator="containsText" text="Moderada">
      <formula>NOT(ISERROR(SEARCH("Moderada",AB333)))</formula>
    </cfRule>
    <cfRule type="containsText" dxfId="1436" priority="1932" operator="containsText" text="Baja">
      <formula>NOT(ISERROR(SEARCH("Baja",AB333)))</formula>
    </cfRule>
  </conditionalFormatting>
  <conditionalFormatting sqref="AB333:AB336">
    <cfRule type="containsText" dxfId="1435" priority="1910" operator="containsText" text="VALORAR">
      <formula>NOT(ISERROR(SEARCH("VALORAR",AB333)))</formula>
    </cfRule>
    <cfRule type="containsText" dxfId="1434" priority="1911" operator="containsText" text="Extrema">
      <formula>NOT(ISERROR(SEARCH("Extrema",AB333)))</formula>
    </cfRule>
  </conditionalFormatting>
  <conditionalFormatting sqref="AB335:AB336">
    <cfRule type="containsText" dxfId="1433" priority="1914" operator="containsText" text="Baja">
      <formula>NOT(ISERROR(SEARCH("Baja",AB335)))</formula>
    </cfRule>
    <cfRule type="containsText" dxfId="1432" priority="1912" operator="containsText" text="Alta">
      <formula>NOT(ISERROR(SEARCH("Alta",AB335)))</formula>
    </cfRule>
    <cfRule type="containsText" dxfId="1431" priority="1913" operator="containsText" text="Moderada">
      <formula>NOT(ISERROR(SEARCH("Moderada",AB335)))</formula>
    </cfRule>
    <cfRule type="containsText" dxfId="1430" priority="1909" operator="containsText" text="Baja">
      <formula>NOT(ISERROR(SEARCH("Baja",AB335)))</formula>
    </cfRule>
    <cfRule type="containsText" dxfId="1429" priority="1908" operator="containsText" text="Moderada">
      <formula>NOT(ISERROR(SEARCH("Moderada",AB335)))</formula>
    </cfRule>
    <cfRule type="containsText" dxfId="1428" priority="1907" operator="containsText" text="Alta">
      <formula>NOT(ISERROR(SEARCH("Alta",AB335)))</formula>
    </cfRule>
  </conditionalFormatting>
  <conditionalFormatting sqref="AB335:AB337">
    <cfRule type="containsText" dxfId="1427" priority="1884" operator="containsText" text="VALORAR">
      <formula>NOT(ISERROR(SEARCH("VALORAR",AB335)))</formula>
    </cfRule>
    <cfRule type="containsText" dxfId="1426" priority="1885" operator="containsText" text="Extrema">
      <formula>NOT(ISERROR(SEARCH("Extrema",AB335)))</formula>
    </cfRule>
  </conditionalFormatting>
  <conditionalFormatting sqref="AB337">
    <cfRule type="containsText" dxfId="1425" priority="1883" operator="containsText" text="Baja">
      <formula>NOT(ISERROR(SEARCH("Baja",AB337)))</formula>
    </cfRule>
    <cfRule type="containsText" dxfId="1424" priority="1879" operator="containsText" text="VALORAR">
      <formula>NOT(ISERROR(SEARCH("VALORAR",AB337)))</formula>
    </cfRule>
    <cfRule type="containsText" dxfId="1423" priority="1880" operator="containsText" text="Extrema">
      <formula>NOT(ISERROR(SEARCH("Extrema",AB337)))</formula>
    </cfRule>
    <cfRule type="containsText" dxfId="1422" priority="1882" operator="containsText" text="Moderada">
      <formula>NOT(ISERROR(SEARCH("Moderada",AB337)))</formula>
    </cfRule>
    <cfRule type="containsText" dxfId="1421" priority="1881" operator="containsText" text="Alta">
      <formula>NOT(ISERROR(SEARCH("Alta",AB337)))</formula>
    </cfRule>
    <cfRule type="containsText" dxfId="1420" priority="1888" operator="containsText" text="Baja">
      <formula>NOT(ISERROR(SEARCH("Baja",AB337)))</formula>
    </cfRule>
    <cfRule type="containsText" dxfId="1419" priority="1887" operator="containsText" text="Moderada">
      <formula>NOT(ISERROR(SEARCH("Moderada",AB337)))</formula>
    </cfRule>
    <cfRule type="containsText" dxfId="1418" priority="1886" operator="containsText" text="Alta">
      <formula>NOT(ISERROR(SEARCH("Alta",AB337)))</formula>
    </cfRule>
  </conditionalFormatting>
  <conditionalFormatting sqref="AB339:AB340">
    <cfRule type="containsText" dxfId="1417" priority="1875" operator="containsText" text="Extrema">
      <formula>NOT(ISERROR(SEARCH("Extrema",AB339)))</formula>
    </cfRule>
    <cfRule type="containsText" dxfId="1416" priority="1874" operator="containsText" text="VALORAR">
      <formula>NOT(ISERROR(SEARCH("VALORAR",AB339)))</formula>
    </cfRule>
    <cfRule type="containsText" dxfId="1415" priority="1873" operator="containsText" text="Baja">
      <formula>NOT(ISERROR(SEARCH("Baja",AB339)))</formula>
    </cfRule>
    <cfRule type="containsText" dxfId="1414" priority="1872" operator="containsText" text="Moderada">
      <formula>NOT(ISERROR(SEARCH("Moderada",AB339)))</formula>
    </cfRule>
    <cfRule type="containsText" dxfId="1413" priority="1877" operator="containsText" text="Moderada">
      <formula>NOT(ISERROR(SEARCH("Moderada",AB339)))</formula>
    </cfRule>
    <cfRule type="containsText" dxfId="1412" priority="1876" operator="containsText" text="Alta">
      <formula>NOT(ISERROR(SEARCH("Alta",AB339)))</formula>
    </cfRule>
    <cfRule type="containsText" dxfId="1411" priority="1878" operator="containsText" text="Baja">
      <formula>NOT(ISERROR(SEARCH("Baja",AB339)))</formula>
    </cfRule>
    <cfRule type="containsText" dxfId="1410" priority="1871" operator="containsText" text="Alta">
      <formula>NOT(ISERROR(SEARCH("Alta",AB339)))</formula>
    </cfRule>
  </conditionalFormatting>
  <conditionalFormatting sqref="AB339:AB342">
    <cfRule type="containsText" dxfId="1409" priority="1856" operator="containsText" text="VALORAR">
      <formula>NOT(ISERROR(SEARCH("VALORAR",AB339)))</formula>
    </cfRule>
    <cfRule type="containsText" dxfId="1408" priority="1857" operator="containsText" text="Extrema">
      <formula>NOT(ISERROR(SEARCH("Extrema",AB339)))</formula>
    </cfRule>
  </conditionalFormatting>
  <conditionalFormatting sqref="AB341:AB342">
    <cfRule type="containsText" dxfId="1407" priority="1853" operator="containsText" text="Alta">
      <formula>NOT(ISERROR(SEARCH("Alta",AB341)))</formula>
    </cfRule>
    <cfRule type="containsText" dxfId="1406" priority="1860" operator="containsText" text="Baja">
      <formula>NOT(ISERROR(SEARCH("Baja",AB341)))</formula>
    </cfRule>
    <cfRule type="containsText" dxfId="1405" priority="1859" operator="containsText" text="Moderada">
      <formula>NOT(ISERROR(SEARCH("Moderada",AB341)))</formula>
    </cfRule>
    <cfRule type="containsText" dxfId="1404" priority="1858" operator="containsText" text="Alta">
      <formula>NOT(ISERROR(SEARCH("Alta",AB341)))</formula>
    </cfRule>
    <cfRule type="containsText" dxfId="1403" priority="1855" operator="containsText" text="Baja">
      <formula>NOT(ISERROR(SEARCH("Baja",AB341)))</formula>
    </cfRule>
    <cfRule type="containsText" dxfId="1402" priority="1854" operator="containsText" text="Moderada">
      <formula>NOT(ISERROR(SEARCH("Moderada",AB341)))</formula>
    </cfRule>
  </conditionalFormatting>
  <conditionalFormatting sqref="AB341:AB343">
    <cfRule type="containsText" dxfId="1401" priority="1831" operator="containsText" text="Extrema">
      <formula>NOT(ISERROR(SEARCH("Extrema",AB341)))</formula>
    </cfRule>
    <cfRule type="containsText" dxfId="1400" priority="1830" operator="containsText" text="VALORAR">
      <formula>NOT(ISERROR(SEARCH("VALORAR",AB341)))</formula>
    </cfRule>
  </conditionalFormatting>
  <conditionalFormatting sqref="AB343">
    <cfRule type="containsText" dxfId="1399" priority="1828" operator="containsText" text="Moderada">
      <formula>NOT(ISERROR(SEARCH("Moderada",AB343)))</formula>
    </cfRule>
    <cfRule type="containsText" dxfId="1398" priority="1827" operator="containsText" text="Alta">
      <formula>NOT(ISERROR(SEARCH("Alta",AB343)))</formula>
    </cfRule>
    <cfRule type="containsText" dxfId="1397" priority="1825" operator="containsText" text="VALORAR">
      <formula>NOT(ISERROR(SEARCH("VALORAR",AB343)))</formula>
    </cfRule>
    <cfRule type="containsText" dxfId="1396" priority="1832" operator="containsText" text="Alta">
      <formula>NOT(ISERROR(SEARCH("Alta",AB343)))</formula>
    </cfRule>
    <cfRule type="containsText" dxfId="1395" priority="1833" operator="containsText" text="Moderada">
      <formula>NOT(ISERROR(SEARCH("Moderada",AB343)))</formula>
    </cfRule>
    <cfRule type="containsText" dxfId="1394" priority="1834" operator="containsText" text="Baja">
      <formula>NOT(ISERROR(SEARCH("Baja",AB343)))</formula>
    </cfRule>
    <cfRule type="containsText" dxfId="1393" priority="1826" operator="containsText" text="Extrema">
      <formula>NOT(ISERROR(SEARCH("Extrema",AB343)))</formula>
    </cfRule>
    <cfRule type="containsText" dxfId="1392" priority="1829" operator="containsText" text="Baja">
      <formula>NOT(ISERROR(SEARCH("Baja",AB343)))</formula>
    </cfRule>
  </conditionalFormatting>
  <conditionalFormatting sqref="AB345:AB346">
    <cfRule type="containsText" dxfId="1391" priority="1819" operator="containsText" text="Baja">
      <formula>NOT(ISERROR(SEARCH("Baja",AB345)))</formula>
    </cfRule>
    <cfRule type="containsText" dxfId="1390" priority="1820" operator="containsText" text="VALORAR">
      <formula>NOT(ISERROR(SEARCH("VALORAR",AB345)))</formula>
    </cfRule>
    <cfRule type="containsText" dxfId="1389" priority="1824" operator="containsText" text="Baja">
      <formula>NOT(ISERROR(SEARCH("Baja",AB345)))</formula>
    </cfRule>
    <cfRule type="containsText" dxfId="1388" priority="1823" operator="containsText" text="Moderada">
      <formula>NOT(ISERROR(SEARCH("Moderada",AB345)))</formula>
    </cfRule>
    <cfRule type="containsText" dxfId="1387" priority="1817" operator="containsText" text="Alta">
      <formula>NOT(ISERROR(SEARCH("Alta",AB345)))</formula>
    </cfRule>
    <cfRule type="containsText" dxfId="1386" priority="1822" operator="containsText" text="Alta">
      <formula>NOT(ISERROR(SEARCH("Alta",AB345)))</formula>
    </cfRule>
    <cfRule type="containsText" dxfId="1385" priority="1818" operator="containsText" text="Moderada">
      <formula>NOT(ISERROR(SEARCH("Moderada",AB345)))</formula>
    </cfRule>
    <cfRule type="containsText" dxfId="1384" priority="1821" operator="containsText" text="Extrema">
      <formula>NOT(ISERROR(SEARCH("Extrema",AB345)))</formula>
    </cfRule>
  </conditionalFormatting>
  <conditionalFormatting sqref="AB345:AB348">
    <cfRule type="containsText" dxfId="1383" priority="1803" operator="containsText" text="Extrema">
      <formula>NOT(ISERROR(SEARCH("Extrema",AB345)))</formula>
    </cfRule>
    <cfRule type="containsText" dxfId="1382" priority="1802" operator="containsText" text="VALORAR">
      <formula>NOT(ISERROR(SEARCH("VALORAR",AB345)))</formula>
    </cfRule>
  </conditionalFormatting>
  <conditionalFormatting sqref="AB347:AB348">
    <cfRule type="containsText" dxfId="1381" priority="1799" operator="containsText" text="Alta">
      <formula>NOT(ISERROR(SEARCH("Alta",AB347)))</formula>
    </cfRule>
    <cfRule type="containsText" dxfId="1380" priority="1800" operator="containsText" text="Moderada">
      <formula>NOT(ISERROR(SEARCH("Moderada",AB347)))</formula>
    </cfRule>
    <cfRule type="containsText" dxfId="1379" priority="1801" operator="containsText" text="Baja">
      <formula>NOT(ISERROR(SEARCH("Baja",AB347)))</formula>
    </cfRule>
    <cfRule type="containsText" dxfId="1378" priority="1806" operator="containsText" text="Baja">
      <formula>NOT(ISERROR(SEARCH("Baja",AB347)))</formula>
    </cfRule>
    <cfRule type="containsText" dxfId="1377" priority="1805" operator="containsText" text="Moderada">
      <formula>NOT(ISERROR(SEARCH("Moderada",AB347)))</formula>
    </cfRule>
    <cfRule type="containsText" dxfId="1376" priority="1804" operator="containsText" text="Alta">
      <formula>NOT(ISERROR(SEARCH("Alta",AB347)))</formula>
    </cfRule>
  </conditionalFormatting>
  <conditionalFormatting sqref="AB347:AB349">
    <cfRule type="containsText" dxfId="1375" priority="1777" operator="containsText" text="Extrema">
      <formula>NOT(ISERROR(SEARCH("Extrema",AB347)))</formula>
    </cfRule>
    <cfRule type="containsText" dxfId="1374" priority="1776" operator="containsText" text="VALORAR">
      <formula>NOT(ISERROR(SEARCH("VALORAR",AB347)))</formula>
    </cfRule>
  </conditionalFormatting>
  <conditionalFormatting sqref="AB349">
    <cfRule type="containsText" dxfId="1373" priority="1771" operator="containsText" text="VALORAR">
      <formula>NOT(ISERROR(SEARCH("VALORAR",AB349)))</formula>
    </cfRule>
    <cfRule type="containsText" dxfId="1372" priority="1772" operator="containsText" text="Extrema">
      <formula>NOT(ISERROR(SEARCH("Extrema",AB349)))</formula>
    </cfRule>
    <cfRule type="containsText" dxfId="1371" priority="1780" operator="containsText" text="Baja">
      <formula>NOT(ISERROR(SEARCH("Baja",AB349)))</formula>
    </cfRule>
    <cfRule type="containsText" dxfId="1370" priority="1779" operator="containsText" text="Moderada">
      <formula>NOT(ISERROR(SEARCH("Moderada",AB349)))</formula>
    </cfRule>
    <cfRule type="containsText" dxfId="1369" priority="1778" operator="containsText" text="Alta">
      <formula>NOT(ISERROR(SEARCH("Alta",AB349)))</formula>
    </cfRule>
    <cfRule type="containsText" dxfId="1368" priority="1775" operator="containsText" text="Baja">
      <formula>NOT(ISERROR(SEARCH("Baja",AB349)))</formula>
    </cfRule>
    <cfRule type="containsText" dxfId="1367" priority="1774" operator="containsText" text="Moderada">
      <formula>NOT(ISERROR(SEARCH("Moderada",AB349)))</formula>
    </cfRule>
    <cfRule type="containsText" dxfId="1366" priority="1773" operator="containsText" text="Alta">
      <formula>NOT(ISERROR(SEARCH("Alta",AB349)))</formula>
    </cfRule>
  </conditionalFormatting>
  <conditionalFormatting sqref="AB351:AB352">
    <cfRule type="containsText" dxfId="1365" priority="1769" operator="containsText" text="Moderada">
      <formula>NOT(ISERROR(SEARCH("Moderada",AB351)))</formula>
    </cfRule>
    <cfRule type="containsText" dxfId="1364" priority="1770" operator="containsText" text="Baja">
      <formula>NOT(ISERROR(SEARCH("Baja",AB351)))</formula>
    </cfRule>
    <cfRule type="containsText" dxfId="1363" priority="1768" operator="containsText" text="Alta">
      <formula>NOT(ISERROR(SEARCH("Alta",AB351)))</formula>
    </cfRule>
    <cfRule type="containsText" dxfId="1362" priority="1765" operator="containsText" text="Baja">
      <formula>NOT(ISERROR(SEARCH("Baja",AB351)))</formula>
    </cfRule>
    <cfRule type="containsText" dxfId="1361" priority="1763" operator="containsText" text="Alta">
      <formula>NOT(ISERROR(SEARCH("Alta",AB351)))</formula>
    </cfRule>
    <cfRule type="containsText" dxfId="1360" priority="1766" operator="containsText" text="VALORAR">
      <formula>NOT(ISERROR(SEARCH("VALORAR",AB351)))</formula>
    </cfRule>
    <cfRule type="containsText" dxfId="1359" priority="1767" operator="containsText" text="Extrema">
      <formula>NOT(ISERROR(SEARCH("Extrema",AB351)))</formula>
    </cfRule>
    <cfRule type="containsText" dxfId="1358" priority="1764" operator="containsText" text="Moderada">
      <formula>NOT(ISERROR(SEARCH("Moderada",AB351)))</formula>
    </cfRule>
  </conditionalFormatting>
  <conditionalFormatting sqref="AB351:AB354">
    <cfRule type="containsText" dxfId="1357" priority="1749" operator="containsText" text="Extrema">
      <formula>NOT(ISERROR(SEARCH("Extrema",AB351)))</formula>
    </cfRule>
    <cfRule type="containsText" dxfId="1356" priority="1748" operator="containsText" text="VALORAR">
      <formula>NOT(ISERROR(SEARCH("VALORAR",AB351)))</formula>
    </cfRule>
  </conditionalFormatting>
  <conditionalFormatting sqref="AB353:AB354">
    <cfRule type="containsText" dxfId="1355" priority="1745" operator="containsText" text="Alta">
      <formula>NOT(ISERROR(SEARCH("Alta",AB353)))</formula>
    </cfRule>
    <cfRule type="containsText" dxfId="1354" priority="1751" operator="containsText" text="Moderada">
      <formula>NOT(ISERROR(SEARCH("Moderada",AB353)))</formula>
    </cfRule>
    <cfRule type="containsText" dxfId="1353" priority="1752" operator="containsText" text="Baja">
      <formula>NOT(ISERROR(SEARCH("Baja",AB353)))</formula>
    </cfRule>
    <cfRule type="containsText" dxfId="1352" priority="1747" operator="containsText" text="Baja">
      <formula>NOT(ISERROR(SEARCH("Baja",AB353)))</formula>
    </cfRule>
    <cfRule type="containsText" dxfId="1351" priority="1746" operator="containsText" text="Moderada">
      <formula>NOT(ISERROR(SEARCH("Moderada",AB353)))</formula>
    </cfRule>
    <cfRule type="containsText" dxfId="1350" priority="1750" operator="containsText" text="Alta">
      <formula>NOT(ISERROR(SEARCH("Alta",AB353)))</formula>
    </cfRule>
  </conditionalFormatting>
  <conditionalFormatting sqref="AB353:AB355">
    <cfRule type="containsText" dxfId="1349" priority="1722" operator="containsText" text="VALORAR">
      <formula>NOT(ISERROR(SEARCH("VALORAR",AB353)))</formula>
    </cfRule>
    <cfRule type="containsText" dxfId="1348" priority="1723" operator="containsText" text="Extrema">
      <formula>NOT(ISERROR(SEARCH("Extrema",AB353)))</formula>
    </cfRule>
  </conditionalFormatting>
  <conditionalFormatting sqref="AB355">
    <cfRule type="containsText" dxfId="1347" priority="1721" operator="containsText" text="Baja">
      <formula>NOT(ISERROR(SEARCH("Baja",AB355)))</formula>
    </cfRule>
    <cfRule type="containsText" dxfId="1346" priority="1720" operator="containsText" text="Moderada">
      <formula>NOT(ISERROR(SEARCH("Moderada",AB355)))</formula>
    </cfRule>
    <cfRule type="containsText" dxfId="1345" priority="1725" operator="containsText" text="Moderada">
      <formula>NOT(ISERROR(SEARCH("Moderada",AB355)))</formula>
    </cfRule>
    <cfRule type="containsText" dxfId="1344" priority="1718" operator="containsText" text="Extrema">
      <formula>NOT(ISERROR(SEARCH("Extrema",AB355)))</formula>
    </cfRule>
    <cfRule type="containsText" dxfId="1343" priority="1724" operator="containsText" text="Alta">
      <formula>NOT(ISERROR(SEARCH("Alta",AB355)))</formula>
    </cfRule>
    <cfRule type="containsText" dxfId="1342" priority="1726" operator="containsText" text="Baja">
      <formula>NOT(ISERROR(SEARCH("Baja",AB355)))</formula>
    </cfRule>
    <cfRule type="containsText" dxfId="1341" priority="1717" operator="containsText" text="VALORAR">
      <formula>NOT(ISERROR(SEARCH("VALORAR",AB355)))</formula>
    </cfRule>
    <cfRule type="containsText" dxfId="1340" priority="1719" operator="containsText" text="Alta">
      <formula>NOT(ISERROR(SEARCH("Alta",AB355)))</formula>
    </cfRule>
  </conditionalFormatting>
  <conditionalFormatting sqref="AB357:AB358">
    <cfRule type="containsText" dxfId="1339" priority="1713" operator="containsText" text="Extrema">
      <formula>NOT(ISERROR(SEARCH("Extrema",AB357)))</formula>
    </cfRule>
    <cfRule type="containsText" dxfId="1338" priority="1712" operator="containsText" text="VALORAR">
      <formula>NOT(ISERROR(SEARCH("VALORAR",AB357)))</formula>
    </cfRule>
    <cfRule type="containsText" dxfId="1337" priority="1711" operator="containsText" text="Baja">
      <formula>NOT(ISERROR(SEARCH("Baja",AB357)))</formula>
    </cfRule>
    <cfRule type="containsText" dxfId="1336" priority="1710" operator="containsText" text="Moderada">
      <formula>NOT(ISERROR(SEARCH("Moderada",AB357)))</formula>
    </cfRule>
    <cfRule type="containsText" dxfId="1335" priority="1709" operator="containsText" text="Alta">
      <formula>NOT(ISERROR(SEARCH("Alta",AB357)))</formula>
    </cfRule>
    <cfRule type="containsText" dxfId="1334" priority="1714" operator="containsText" text="Alta">
      <formula>NOT(ISERROR(SEARCH("Alta",AB357)))</formula>
    </cfRule>
    <cfRule type="containsText" dxfId="1333" priority="1716" operator="containsText" text="Baja">
      <formula>NOT(ISERROR(SEARCH("Baja",AB357)))</formula>
    </cfRule>
    <cfRule type="containsText" dxfId="1332" priority="1715" operator="containsText" text="Moderada">
      <formula>NOT(ISERROR(SEARCH("Moderada",AB357)))</formula>
    </cfRule>
  </conditionalFormatting>
  <conditionalFormatting sqref="AB357:AB360">
    <cfRule type="containsText" dxfId="1331" priority="1695" operator="containsText" text="Extrema">
      <formula>NOT(ISERROR(SEARCH("Extrema",AB357)))</formula>
    </cfRule>
    <cfRule type="containsText" dxfId="1330" priority="1694" operator="containsText" text="VALORAR">
      <formula>NOT(ISERROR(SEARCH("VALORAR",AB357)))</formula>
    </cfRule>
  </conditionalFormatting>
  <conditionalFormatting sqref="AB359:AB360">
    <cfRule type="containsText" dxfId="1329" priority="1696" operator="containsText" text="Alta">
      <formula>NOT(ISERROR(SEARCH("Alta",AB359)))</formula>
    </cfRule>
    <cfRule type="containsText" dxfId="1328" priority="1693" operator="containsText" text="Baja">
      <formula>NOT(ISERROR(SEARCH("Baja",AB359)))</formula>
    </cfRule>
    <cfRule type="containsText" dxfId="1327" priority="1692" operator="containsText" text="Moderada">
      <formula>NOT(ISERROR(SEARCH("Moderada",AB359)))</formula>
    </cfRule>
    <cfRule type="containsText" dxfId="1326" priority="1691" operator="containsText" text="Alta">
      <formula>NOT(ISERROR(SEARCH("Alta",AB359)))</formula>
    </cfRule>
    <cfRule type="containsText" dxfId="1325" priority="1698" operator="containsText" text="Baja">
      <formula>NOT(ISERROR(SEARCH("Baja",AB359)))</formula>
    </cfRule>
    <cfRule type="containsText" dxfId="1324" priority="1697" operator="containsText" text="Moderada">
      <formula>NOT(ISERROR(SEARCH("Moderada",AB359)))</formula>
    </cfRule>
  </conditionalFormatting>
  <conditionalFormatting sqref="AB359:AB361">
    <cfRule type="containsText" dxfId="1323" priority="1669" operator="containsText" text="Extrema">
      <formula>NOT(ISERROR(SEARCH("Extrema",AB359)))</formula>
    </cfRule>
    <cfRule type="containsText" dxfId="1322" priority="1668" operator="containsText" text="VALORAR">
      <formula>NOT(ISERROR(SEARCH("VALORAR",AB359)))</formula>
    </cfRule>
  </conditionalFormatting>
  <conditionalFormatting sqref="AB361">
    <cfRule type="containsText" dxfId="1321" priority="1672" operator="containsText" text="Baja">
      <formula>NOT(ISERROR(SEARCH("Baja",AB361)))</formula>
    </cfRule>
    <cfRule type="containsText" dxfId="1320" priority="1671" operator="containsText" text="Moderada">
      <formula>NOT(ISERROR(SEARCH("Moderada",AB361)))</formula>
    </cfRule>
    <cfRule type="containsText" dxfId="1319" priority="1670" operator="containsText" text="Alta">
      <formula>NOT(ISERROR(SEARCH("Alta",AB361)))</formula>
    </cfRule>
    <cfRule type="containsText" dxfId="1318" priority="1667" operator="containsText" text="Baja">
      <formula>NOT(ISERROR(SEARCH("Baja",AB361)))</formula>
    </cfRule>
    <cfRule type="containsText" dxfId="1317" priority="1666" operator="containsText" text="Moderada">
      <formula>NOT(ISERROR(SEARCH("Moderada",AB361)))</formula>
    </cfRule>
    <cfRule type="containsText" dxfId="1316" priority="1665" operator="containsText" text="Alta">
      <formula>NOT(ISERROR(SEARCH("Alta",AB361)))</formula>
    </cfRule>
    <cfRule type="containsText" dxfId="1315" priority="1664" operator="containsText" text="Extrema">
      <formula>NOT(ISERROR(SEARCH("Extrema",AB361)))</formula>
    </cfRule>
    <cfRule type="containsText" dxfId="1314" priority="1663" operator="containsText" text="VALORAR">
      <formula>NOT(ISERROR(SEARCH("VALORAR",AB361)))</formula>
    </cfRule>
  </conditionalFormatting>
  <conditionalFormatting sqref="AB363:AB364">
    <cfRule type="containsText" dxfId="1313" priority="1660" operator="containsText" text="Alta">
      <formula>NOT(ISERROR(SEARCH("Alta",AB363)))</formula>
    </cfRule>
    <cfRule type="containsText" dxfId="1312" priority="1662" operator="containsText" text="Baja">
      <formula>NOT(ISERROR(SEARCH("Baja",AB363)))</formula>
    </cfRule>
    <cfRule type="containsText" dxfId="1311" priority="1661" operator="containsText" text="Moderada">
      <formula>NOT(ISERROR(SEARCH("Moderada",AB363)))</formula>
    </cfRule>
    <cfRule type="containsText" dxfId="1310" priority="1659" operator="containsText" text="Extrema">
      <formula>NOT(ISERROR(SEARCH("Extrema",AB363)))</formula>
    </cfRule>
    <cfRule type="containsText" dxfId="1309" priority="1658" operator="containsText" text="VALORAR">
      <formula>NOT(ISERROR(SEARCH("VALORAR",AB363)))</formula>
    </cfRule>
    <cfRule type="containsText" dxfId="1308" priority="1657" operator="containsText" text="Baja">
      <formula>NOT(ISERROR(SEARCH("Baja",AB363)))</formula>
    </cfRule>
    <cfRule type="containsText" dxfId="1307" priority="1656" operator="containsText" text="Moderada">
      <formula>NOT(ISERROR(SEARCH("Moderada",AB363)))</formula>
    </cfRule>
    <cfRule type="containsText" dxfId="1306" priority="1655" operator="containsText" text="Alta">
      <formula>NOT(ISERROR(SEARCH("Alta",AB363)))</formula>
    </cfRule>
  </conditionalFormatting>
  <conditionalFormatting sqref="AB363:AB366">
    <cfRule type="containsText" dxfId="1305" priority="1641" operator="containsText" text="Extrema">
      <formula>NOT(ISERROR(SEARCH("Extrema",AB363)))</formula>
    </cfRule>
    <cfRule type="containsText" dxfId="1304" priority="1640" operator="containsText" text="VALORAR">
      <formula>NOT(ISERROR(SEARCH("VALORAR",AB363)))</formula>
    </cfRule>
  </conditionalFormatting>
  <conditionalFormatting sqref="AB365:AB366">
    <cfRule type="containsText" dxfId="1303" priority="1643" operator="containsText" text="Moderada">
      <formula>NOT(ISERROR(SEARCH("Moderada",AB365)))</formula>
    </cfRule>
    <cfRule type="containsText" dxfId="1302" priority="1644" operator="containsText" text="Baja">
      <formula>NOT(ISERROR(SEARCH("Baja",AB365)))</formula>
    </cfRule>
    <cfRule type="containsText" dxfId="1301" priority="1637" operator="containsText" text="Alta">
      <formula>NOT(ISERROR(SEARCH("Alta",AB365)))</formula>
    </cfRule>
    <cfRule type="containsText" dxfId="1300" priority="1638" operator="containsText" text="Moderada">
      <formula>NOT(ISERROR(SEARCH("Moderada",AB365)))</formula>
    </cfRule>
    <cfRule type="containsText" dxfId="1299" priority="1639" operator="containsText" text="Baja">
      <formula>NOT(ISERROR(SEARCH("Baja",AB365)))</formula>
    </cfRule>
    <cfRule type="containsText" dxfId="1298" priority="1642" operator="containsText" text="Alta">
      <formula>NOT(ISERROR(SEARCH("Alta",AB365)))</formula>
    </cfRule>
  </conditionalFormatting>
  <conditionalFormatting sqref="AB365:AB367">
    <cfRule type="containsText" dxfId="1297" priority="1615" operator="containsText" text="Extrema">
      <formula>NOT(ISERROR(SEARCH("Extrema",AB365)))</formula>
    </cfRule>
    <cfRule type="containsText" dxfId="1296" priority="1614" operator="containsText" text="VALORAR">
      <formula>NOT(ISERROR(SEARCH("VALORAR",AB365)))</formula>
    </cfRule>
  </conditionalFormatting>
  <conditionalFormatting sqref="AB367">
    <cfRule type="containsText" dxfId="1295" priority="1611" operator="containsText" text="Alta">
      <formula>NOT(ISERROR(SEARCH("Alta",AB367)))</formula>
    </cfRule>
    <cfRule type="containsText" dxfId="1294" priority="1616" operator="containsText" text="Alta">
      <formula>NOT(ISERROR(SEARCH("Alta",AB367)))</formula>
    </cfRule>
    <cfRule type="containsText" dxfId="1293" priority="1617" operator="containsText" text="Moderada">
      <formula>NOT(ISERROR(SEARCH("Moderada",AB367)))</formula>
    </cfRule>
    <cfRule type="containsText" dxfId="1292" priority="1618" operator="containsText" text="Baja">
      <formula>NOT(ISERROR(SEARCH("Baja",AB367)))</formula>
    </cfRule>
    <cfRule type="containsText" dxfId="1291" priority="1613" operator="containsText" text="Baja">
      <formula>NOT(ISERROR(SEARCH("Baja",AB367)))</formula>
    </cfRule>
    <cfRule type="containsText" dxfId="1290" priority="1612" operator="containsText" text="Moderada">
      <formula>NOT(ISERROR(SEARCH("Moderada",AB367)))</formula>
    </cfRule>
    <cfRule type="containsText" dxfId="1289" priority="1610" operator="containsText" text="Extrema">
      <formula>NOT(ISERROR(SEARCH("Extrema",AB367)))</formula>
    </cfRule>
    <cfRule type="containsText" dxfId="1288" priority="1609" operator="containsText" text="VALORAR">
      <formula>NOT(ISERROR(SEARCH("VALORAR",AB367)))</formula>
    </cfRule>
  </conditionalFormatting>
  <conditionalFormatting sqref="AB369:AB370">
    <cfRule type="containsText" dxfId="1287" priority="1604" operator="containsText" text="VALORAR">
      <formula>NOT(ISERROR(SEARCH("VALORAR",AB369)))</formula>
    </cfRule>
    <cfRule type="containsText" dxfId="1286" priority="1603" operator="containsText" text="Baja">
      <formula>NOT(ISERROR(SEARCH("Baja",AB369)))</formula>
    </cfRule>
    <cfRule type="containsText" dxfId="1285" priority="1602" operator="containsText" text="Moderada">
      <formula>NOT(ISERROR(SEARCH("Moderada",AB369)))</formula>
    </cfRule>
    <cfRule type="containsText" dxfId="1284" priority="1601" operator="containsText" text="Alta">
      <formula>NOT(ISERROR(SEARCH("Alta",AB369)))</formula>
    </cfRule>
    <cfRule type="containsText" dxfId="1283" priority="1608" operator="containsText" text="Baja">
      <formula>NOT(ISERROR(SEARCH("Baja",AB369)))</formula>
    </cfRule>
    <cfRule type="containsText" dxfId="1282" priority="1607" operator="containsText" text="Moderada">
      <formula>NOT(ISERROR(SEARCH("Moderada",AB369)))</formula>
    </cfRule>
    <cfRule type="containsText" dxfId="1281" priority="1606" operator="containsText" text="Alta">
      <formula>NOT(ISERROR(SEARCH("Alta",AB369)))</formula>
    </cfRule>
    <cfRule type="containsText" dxfId="1280" priority="1605" operator="containsText" text="Extrema">
      <formula>NOT(ISERROR(SEARCH("Extrema",AB369)))</formula>
    </cfRule>
  </conditionalFormatting>
  <conditionalFormatting sqref="AB369:AB372">
    <cfRule type="containsText" dxfId="1279" priority="1587" operator="containsText" text="Extrema">
      <formula>NOT(ISERROR(SEARCH("Extrema",AB369)))</formula>
    </cfRule>
    <cfRule type="containsText" dxfId="1278" priority="1586" operator="containsText" text="VALORAR">
      <formula>NOT(ISERROR(SEARCH("VALORAR",AB369)))</formula>
    </cfRule>
  </conditionalFormatting>
  <conditionalFormatting sqref="AB371:AB372">
    <cfRule type="containsText" dxfId="1277" priority="1588" operator="containsText" text="Alta">
      <formula>NOT(ISERROR(SEARCH("Alta",AB371)))</formula>
    </cfRule>
    <cfRule type="containsText" dxfId="1276" priority="1585" operator="containsText" text="Baja">
      <formula>NOT(ISERROR(SEARCH("Baja",AB371)))</formula>
    </cfRule>
    <cfRule type="containsText" dxfId="1275" priority="1584" operator="containsText" text="Moderada">
      <formula>NOT(ISERROR(SEARCH("Moderada",AB371)))</formula>
    </cfRule>
    <cfRule type="containsText" dxfId="1274" priority="1583" operator="containsText" text="Alta">
      <formula>NOT(ISERROR(SEARCH("Alta",AB371)))</formula>
    </cfRule>
    <cfRule type="containsText" dxfId="1273" priority="1590" operator="containsText" text="Baja">
      <formula>NOT(ISERROR(SEARCH("Baja",AB371)))</formula>
    </cfRule>
    <cfRule type="containsText" dxfId="1272" priority="1589" operator="containsText" text="Moderada">
      <formula>NOT(ISERROR(SEARCH("Moderada",AB371)))</formula>
    </cfRule>
  </conditionalFormatting>
  <conditionalFormatting sqref="AB371:AB373">
    <cfRule type="containsText" dxfId="1271" priority="1561" operator="containsText" text="Extrema">
      <formula>NOT(ISERROR(SEARCH("Extrema",AB371)))</formula>
    </cfRule>
    <cfRule type="containsText" dxfId="1270" priority="1560" operator="containsText" text="VALORAR">
      <formula>NOT(ISERROR(SEARCH("VALORAR",AB371)))</formula>
    </cfRule>
  </conditionalFormatting>
  <conditionalFormatting sqref="AB373">
    <cfRule type="containsText" dxfId="1269" priority="1555" operator="containsText" text="VALORAR">
      <formula>NOT(ISERROR(SEARCH("VALORAR",AB373)))</formula>
    </cfRule>
    <cfRule type="containsText" dxfId="1268" priority="1557" operator="containsText" text="Alta">
      <formula>NOT(ISERROR(SEARCH("Alta",AB373)))</formula>
    </cfRule>
    <cfRule type="containsText" dxfId="1267" priority="1558" operator="containsText" text="Moderada">
      <formula>NOT(ISERROR(SEARCH("Moderada",AB373)))</formula>
    </cfRule>
    <cfRule type="containsText" dxfId="1266" priority="1559" operator="containsText" text="Baja">
      <formula>NOT(ISERROR(SEARCH("Baja",AB373)))</formula>
    </cfRule>
    <cfRule type="containsText" dxfId="1265" priority="1562" operator="containsText" text="Alta">
      <formula>NOT(ISERROR(SEARCH("Alta",AB373)))</formula>
    </cfRule>
    <cfRule type="containsText" dxfId="1264" priority="1563" operator="containsText" text="Moderada">
      <formula>NOT(ISERROR(SEARCH("Moderada",AB373)))</formula>
    </cfRule>
    <cfRule type="containsText" dxfId="1263" priority="1564" operator="containsText" text="Baja">
      <formula>NOT(ISERROR(SEARCH("Baja",AB373)))</formula>
    </cfRule>
    <cfRule type="containsText" dxfId="1262" priority="1556" operator="containsText" text="Extrema">
      <formula>NOT(ISERROR(SEARCH("Extrema",AB373)))</formula>
    </cfRule>
  </conditionalFormatting>
  <conditionalFormatting sqref="AB375:AB376">
    <cfRule type="containsText" dxfId="1261" priority="1554" operator="containsText" text="Baja">
      <formula>NOT(ISERROR(SEARCH("Baja",AB375)))</formula>
    </cfRule>
    <cfRule type="containsText" dxfId="1260" priority="1553" operator="containsText" text="Moderada">
      <formula>NOT(ISERROR(SEARCH("Moderada",AB375)))</formula>
    </cfRule>
    <cfRule type="containsText" dxfId="1259" priority="1549" operator="containsText" text="Baja">
      <formula>NOT(ISERROR(SEARCH("Baja",AB375)))</formula>
    </cfRule>
    <cfRule type="containsText" dxfId="1258" priority="1551" operator="containsText" text="Extrema">
      <formula>NOT(ISERROR(SEARCH("Extrema",AB375)))</formula>
    </cfRule>
    <cfRule type="containsText" dxfId="1257" priority="1552" operator="containsText" text="Alta">
      <formula>NOT(ISERROR(SEARCH("Alta",AB375)))</formula>
    </cfRule>
    <cfRule type="containsText" dxfId="1256" priority="1550" operator="containsText" text="VALORAR">
      <formula>NOT(ISERROR(SEARCH("VALORAR",AB375)))</formula>
    </cfRule>
    <cfRule type="containsText" dxfId="1255" priority="1547" operator="containsText" text="Alta">
      <formula>NOT(ISERROR(SEARCH("Alta",AB375)))</formula>
    </cfRule>
    <cfRule type="containsText" dxfId="1254" priority="1548" operator="containsText" text="Moderada">
      <formula>NOT(ISERROR(SEARCH("Moderada",AB375)))</formula>
    </cfRule>
  </conditionalFormatting>
  <conditionalFormatting sqref="AB375:AB378">
    <cfRule type="containsText" dxfId="1253" priority="1532" operator="containsText" text="VALORAR">
      <formula>NOT(ISERROR(SEARCH("VALORAR",AB375)))</formula>
    </cfRule>
    <cfRule type="containsText" dxfId="1252" priority="1533" operator="containsText" text="Extrema">
      <formula>NOT(ISERROR(SEARCH("Extrema",AB375)))</formula>
    </cfRule>
  </conditionalFormatting>
  <conditionalFormatting sqref="AB377:AB378">
    <cfRule type="containsText" dxfId="1251" priority="1535" operator="containsText" text="Moderada">
      <formula>NOT(ISERROR(SEARCH("Moderada",AB377)))</formula>
    </cfRule>
    <cfRule type="containsText" dxfId="1250" priority="1536" operator="containsText" text="Baja">
      <formula>NOT(ISERROR(SEARCH("Baja",AB377)))</formula>
    </cfRule>
    <cfRule type="containsText" dxfId="1249" priority="1530" operator="containsText" text="Moderada">
      <formula>NOT(ISERROR(SEARCH("Moderada",AB377)))</formula>
    </cfRule>
    <cfRule type="containsText" dxfId="1248" priority="1529" operator="containsText" text="Alta">
      <formula>NOT(ISERROR(SEARCH("Alta",AB377)))</formula>
    </cfRule>
    <cfRule type="containsText" dxfId="1247" priority="1531" operator="containsText" text="Baja">
      <formula>NOT(ISERROR(SEARCH("Baja",AB377)))</formula>
    </cfRule>
    <cfRule type="containsText" dxfId="1246" priority="1534" operator="containsText" text="Alta">
      <formula>NOT(ISERROR(SEARCH("Alta",AB377)))</formula>
    </cfRule>
  </conditionalFormatting>
  <conditionalFormatting sqref="AB377:AB379">
    <cfRule type="containsText" dxfId="1245" priority="1506" operator="containsText" text="VALORAR">
      <formula>NOT(ISERROR(SEARCH("VALORAR",AB377)))</formula>
    </cfRule>
    <cfRule type="containsText" dxfId="1244" priority="1507" operator="containsText" text="Extrema">
      <formula>NOT(ISERROR(SEARCH("Extrema",AB377)))</formula>
    </cfRule>
  </conditionalFormatting>
  <conditionalFormatting sqref="AB379">
    <cfRule type="containsText" dxfId="1243" priority="1508" operator="containsText" text="Alta">
      <formula>NOT(ISERROR(SEARCH("Alta",AB379)))</formula>
    </cfRule>
    <cfRule type="containsText" dxfId="1242" priority="1509" operator="containsText" text="Moderada">
      <formula>NOT(ISERROR(SEARCH("Moderada",AB379)))</formula>
    </cfRule>
    <cfRule type="containsText" dxfId="1241" priority="1510" operator="containsText" text="Baja">
      <formula>NOT(ISERROR(SEARCH("Baja",AB379)))</formula>
    </cfRule>
    <cfRule type="containsText" dxfId="1240" priority="1503" operator="containsText" text="Alta">
      <formula>NOT(ISERROR(SEARCH("Alta",AB379)))</formula>
    </cfRule>
    <cfRule type="containsText" dxfId="1239" priority="1501" operator="containsText" text="VALORAR">
      <formula>NOT(ISERROR(SEARCH("VALORAR",AB379)))</formula>
    </cfRule>
    <cfRule type="containsText" dxfId="1238" priority="1502" operator="containsText" text="Extrema">
      <formula>NOT(ISERROR(SEARCH("Extrema",AB379)))</formula>
    </cfRule>
    <cfRule type="containsText" dxfId="1237" priority="1504" operator="containsText" text="Moderada">
      <formula>NOT(ISERROR(SEARCH("Moderada",AB379)))</formula>
    </cfRule>
    <cfRule type="containsText" dxfId="1236" priority="1505" operator="containsText" text="Baja">
      <formula>NOT(ISERROR(SEARCH("Baja",AB379)))</formula>
    </cfRule>
  </conditionalFormatting>
  <conditionalFormatting sqref="AB381:AB382">
    <cfRule type="containsText" dxfId="1235" priority="1494" operator="containsText" text="Moderada">
      <formula>NOT(ISERROR(SEARCH("Moderada",AB381)))</formula>
    </cfRule>
    <cfRule type="containsText" dxfId="1234" priority="1495" operator="containsText" text="Baja">
      <formula>NOT(ISERROR(SEARCH("Baja",AB381)))</formula>
    </cfRule>
    <cfRule type="containsText" dxfId="1233" priority="1498" operator="containsText" text="Alta">
      <formula>NOT(ISERROR(SEARCH("Alta",AB381)))</formula>
    </cfRule>
    <cfRule type="containsText" dxfId="1232" priority="1499" operator="containsText" text="Moderada">
      <formula>NOT(ISERROR(SEARCH("Moderada",AB381)))</formula>
    </cfRule>
    <cfRule type="containsText" dxfId="1231" priority="1500" operator="containsText" text="Baja">
      <formula>NOT(ISERROR(SEARCH("Baja",AB381)))</formula>
    </cfRule>
    <cfRule type="containsText" dxfId="1230" priority="1496" operator="containsText" text="VALORAR">
      <formula>NOT(ISERROR(SEARCH("VALORAR",AB381)))</formula>
    </cfRule>
    <cfRule type="containsText" dxfId="1229" priority="1493" operator="containsText" text="Alta">
      <formula>NOT(ISERROR(SEARCH("Alta",AB381)))</formula>
    </cfRule>
    <cfRule type="containsText" dxfId="1228" priority="1497" operator="containsText" text="Extrema">
      <formula>NOT(ISERROR(SEARCH("Extrema",AB381)))</formula>
    </cfRule>
  </conditionalFormatting>
  <conditionalFormatting sqref="AB381:AB384">
    <cfRule type="containsText" dxfId="1227" priority="1478" operator="containsText" text="VALORAR">
      <formula>NOT(ISERROR(SEARCH("VALORAR",AB381)))</formula>
    </cfRule>
    <cfRule type="containsText" dxfId="1226" priority="1479" operator="containsText" text="Extrema">
      <formula>NOT(ISERROR(SEARCH("Extrema",AB381)))</formula>
    </cfRule>
  </conditionalFormatting>
  <conditionalFormatting sqref="AB383:AB384">
    <cfRule type="containsText" dxfId="1225" priority="1476" operator="containsText" text="Moderada">
      <formula>NOT(ISERROR(SEARCH("Moderada",AB383)))</formula>
    </cfRule>
    <cfRule type="containsText" dxfId="1224" priority="1481" operator="containsText" text="Moderada">
      <formula>NOT(ISERROR(SEARCH("Moderada",AB383)))</formula>
    </cfRule>
    <cfRule type="containsText" dxfId="1223" priority="1475" operator="containsText" text="Alta">
      <formula>NOT(ISERROR(SEARCH("Alta",AB383)))</formula>
    </cfRule>
    <cfRule type="containsText" dxfId="1222" priority="1482" operator="containsText" text="Baja">
      <formula>NOT(ISERROR(SEARCH("Baja",AB383)))</formula>
    </cfRule>
    <cfRule type="containsText" dxfId="1221" priority="1480" operator="containsText" text="Alta">
      <formula>NOT(ISERROR(SEARCH("Alta",AB383)))</formula>
    </cfRule>
    <cfRule type="containsText" dxfId="1220" priority="1477" operator="containsText" text="Baja">
      <formula>NOT(ISERROR(SEARCH("Baja",AB383)))</formula>
    </cfRule>
  </conditionalFormatting>
  <conditionalFormatting sqref="AB383:AB385">
    <cfRule type="containsText" dxfId="1219" priority="1453" operator="containsText" text="Extrema">
      <formula>NOT(ISERROR(SEARCH("Extrema",AB383)))</formula>
    </cfRule>
    <cfRule type="containsText" dxfId="1218" priority="1452" operator="containsText" text="VALORAR">
      <formula>NOT(ISERROR(SEARCH("VALORAR",AB383)))</formula>
    </cfRule>
  </conditionalFormatting>
  <conditionalFormatting sqref="AB385">
    <cfRule type="containsText" dxfId="1217" priority="1454" operator="containsText" text="Alta">
      <formula>NOT(ISERROR(SEARCH("Alta",AB385)))</formula>
    </cfRule>
    <cfRule type="containsText" dxfId="1216" priority="1451" operator="containsText" text="Baja">
      <formula>NOT(ISERROR(SEARCH("Baja",AB385)))</formula>
    </cfRule>
    <cfRule type="containsText" dxfId="1215" priority="1455" operator="containsText" text="Moderada">
      <formula>NOT(ISERROR(SEARCH("Moderada",AB385)))</formula>
    </cfRule>
    <cfRule type="containsText" dxfId="1214" priority="1456" operator="containsText" text="Baja">
      <formula>NOT(ISERROR(SEARCH("Baja",AB385)))</formula>
    </cfRule>
    <cfRule type="containsText" dxfId="1213" priority="1447" operator="containsText" text="VALORAR">
      <formula>NOT(ISERROR(SEARCH("VALORAR",AB385)))</formula>
    </cfRule>
    <cfRule type="containsText" dxfId="1212" priority="1448" operator="containsText" text="Extrema">
      <formula>NOT(ISERROR(SEARCH("Extrema",AB385)))</formula>
    </cfRule>
    <cfRule type="containsText" dxfId="1211" priority="1450" operator="containsText" text="Moderada">
      <formula>NOT(ISERROR(SEARCH("Moderada",AB385)))</formula>
    </cfRule>
    <cfRule type="containsText" dxfId="1210" priority="1449" operator="containsText" text="Alta">
      <formula>NOT(ISERROR(SEARCH("Alta",AB385)))</formula>
    </cfRule>
  </conditionalFormatting>
  <conditionalFormatting sqref="AB387:AB388">
    <cfRule type="containsText" dxfId="1209" priority="1445" operator="containsText" text="Moderada">
      <formula>NOT(ISERROR(SEARCH("Moderada",AB387)))</formula>
    </cfRule>
    <cfRule type="containsText" dxfId="1208" priority="1446" operator="containsText" text="Baja">
      <formula>NOT(ISERROR(SEARCH("Baja",AB387)))</formula>
    </cfRule>
    <cfRule type="containsText" dxfId="1207" priority="1440" operator="containsText" text="Moderada">
      <formula>NOT(ISERROR(SEARCH("Moderada",AB387)))</formula>
    </cfRule>
    <cfRule type="containsText" dxfId="1206" priority="1439" operator="containsText" text="Alta">
      <formula>NOT(ISERROR(SEARCH("Alta",AB387)))</formula>
    </cfRule>
    <cfRule type="containsText" dxfId="1205" priority="1441" operator="containsText" text="Baja">
      <formula>NOT(ISERROR(SEARCH("Baja",AB387)))</formula>
    </cfRule>
    <cfRule type="containsText" dxfId="1204" priority="1442" operator="containsText" text="VALORAR">
      <formula>NOT(ISERROR(SEARCH("VALORAR",AB387)))</formula>
    </cfRule>
    <cfRule type="containsText" dxfId="1203" priority="1443" operator="containsText" text="Extrema">
      <formula>NOT(ISERROR(SEARCH("Extrema",AB387)))</formula>
    </cfRule>
    <cfRule type="containsText" dxfId="1202" priority="1444" operator="containsText" text="Alta">
      <formula>NOT(ISERROR(SEARCH("Alta",AB387)))</formula>
    </cfRule>
  </conditionalFormatting>
  <conditionalFormatting sqref="AB387:AB390">
    <cfRule type="containsText" dxfId="1201" priority="1425" operator="containsText" text="Extrema">
      <formula>NOT(ISERROR(SEARCH("Extrema",AB387)))</formula>
    </cfRule>
    <cfRule type="containsText" dxfId="1200" priority="1424" operator="containsText" text="VALORAR">
      <formula>NOT(ISERROR(SEARCH("VALORAR",AB387)))</formula>
    </cfRule>
  </conditionalFormatting>
  <conditionalFormatting sqref="AB389:AB390">
    <cfRule type="containsText" dxfId="1199" priority="1428" operator="containsText" text="Baja">
      <formula>NOT(ISERROR(SEARCH("Baja",AB389)))</formula>
    </cfRule>
    <cfRule type="containsText" dxfId="1198" priority="1427" operator="containsText" text="Moderada">
      <formula>NOT(ISERROR(SEARCH("Moderada",AB389)))</formula>
    </cfRule>
    <cfRule type="containsText" dxfId="1197" priority="1426" operator="containsText" text="Alta">
      <formula>NOT(ISERROR(SEARCH("Alta",AB389)))</formula>
    </cfRule>
    <cfRule type="containsText" dxfId="1196" priority="1423" operator="containsText" text="Baja">
      <formula>NOT(ISERROR(SEARCH("Baja",AB389)))</formula>
    </cfRule>
    <cfRule type="containsText" dxfId="1195" priority="1421" operator="containsText" text="Alta">
      <formula>NOT(ISERROR(SEARCH("Alta",AB389)))</formula>
    </cfRule>
    <cfRule type="containsText" dxfId="1194" priority="1422" operator="containsText" text="Moderada">
      <formula>NOT(ISERROR(SEARCH("Moderada",AB389)))</formula>
    </cfRule>
  </conditionalFormatting>
  <conditionalFormatting sqref="AB389:AB391">
    <cfRule type="containsText" dxfId="1193" priority="1398" operator="containsText" text="VALORAR">
      <formula>NOT(ISERROR(SEARCH("VALORAR",AB389)))</formula>
    </cfRule>
    <cfRule type="containsText" dxfId="1192" priority="1399" operator="containsText" text="Extrema">
      <formula>NOT(ISERROR(SEARCH("Extrema",AB389)))</formula>
    </cfRule>
  </conditionalFormatting>
  <conditionalFormatting sqref="AB391">
    <cfRule type="containsText" dxfId="1191" priority="1402" operator="containsText" text="Baja">
      <formula>NOT(ISERROR(SEARCH("Baja",AB391)))</formula>
    </cfRule>
    <cfRule type="containsText" dxfId="1190" priority="1393" operator="containsText" text="VALORAR">
      <formula>NOT(ISERROR(SEARCH("VALORAR",AB391)))</formula>
    </cfRule>
    <cfRule type="containsText" dxfId="1189" priority="1394" operator="containsText" text="Extrema">
      <formula>NOT(ISERROR(SEARCH("Extrema",AB391)))</formula>
    </cfRule>
    <cfRule type="containsText" dxfId="1188" priority="1395" operator="containsText" text="Alta">
      <formula>NOT(ISERROR(SEARCH("Alta",AB391)))</formula>
    </cfRule>
    <cfRule type="containsText" dxfId="1187" priority="1396" operator="containsText" text="Moderada">
      <formula>NOT(ISERROR(SEARCH("Moderada",AB391)))</formula>
    </cfRule>
    <cfRule type="containsText" dxfId="1186" priority="1397" operator="containsText" text="Baja">
      <formula>NOT(ISERROR(SEARCH("Baja",AB391)))</formula>
    </cfRule>
    <cfRule type="containsText" dxfId="1185" priority="1400" operator="containsText" text="Alta">
      <formula>NOT(ISERROR(SEARCH("Alta",AB391)))</formula>
    </cfRule>
    <cfRule type="containsText" dxfId="1184" priority="1401" operator="containsText" text="Moderada">
      <formula>NOT(ISERROR(SEARCH("Moderada",AB391)))</formula>
    </cfRule>
  </conditionalFormatting>
  <conditionalFormatting sqref="AB393:AB394">
    <cfRule type="containsText" dxfId="1183" priority="1389" operator="containsText" text="Extrema">
      <formula>NOT(ISERROR(SEARCH("Extrema",AB393)))</formula>
    </cfRule>
    <cfRule type="containsText" dxfId="1182" priority="1386" operator="containsText" text="Moderada">
      <formula>NOT(ISERROR(SEARCH("Moderada",AB393)))</formula>
    </cfRule>
    <cfRule type="containsText" dxfId="1181" priority="1390" operator="containsText" text="Alta">
      <formula>NOT(ISERROR(SEARCH("Alta",AB393)))</formula>
    </cfRule>
    <cfRule type="containsText" dxfId="1180" priority="1388" operator="containsText" text="VALORAR">
      <formula>NOT(ISERROR(SEARCH("VALORAR",AB393)))</formula>
    </cfRule>
    <cfRule type="containsText" dxfId="1179" priority="1391" operator="containsText" text="Moderada">
      <formula>NOT(ISERROR(SEARCH("Moderada",AB393)))</formula>
    </cfRule>
    <cfRule type="containsText" dxfId="1178" priority="1392" operator="containsText" text="Baja">
      <formula>NOT(ISERROR(SEARCH("Baja",AB393)))</formula>
    </cfRule>
    <cfRule type="containsText" dxfId="1177" priority="1387" operator="containsText" text="Baja">
      <formula>NOT(ISERROR(SEARCH("Baja",AB393)))</formula>
    </cfRule>
    <cfRule type="containsText" dxfId="1176" priority="1385" operator="containsText" text="Alta">
      <formula>NOT(ISERROR(SEARCH("Alta",AB393)))</formula>
    </cfRule>
  </conditionalFormatting>
  <conditionalFormatting sqref="AB393:AB396">
    <cfRule type="containsText" dxfId="1175" priority="1371" operator="containsText" text="Extrema">
      <formula>NOT(ISERROR(SEARCH("Extrema",AB393)))</formula>
    </cfRule>
    <cfRule type="containsText" dxfId="1174" priority="1370" operator="containsText" text="VALORAR">
      <formula>NOT(ISERROR(SEARCH("VALORAR",AB393)))</formula>
    </cfRule>
  </conditionalFormatting>
  <conditionalFormatting sqref="AB395:AB396">
    <cfRule type="containsText" dxfId="1173" priority="1369" operator="containsText" text="Baja">
      <formula>NOT(ISERROR(SEARCH("Baja",AB395)))</formula>
    </cfRule>
    <cfRule type="containsText" dxfId="1172" priority="1368" operator="containsText" text="Moderada">
      <formula>NOT(ISERROR(SEARCH("Moderada",AB395)))</formula>
    </cfRule>
    <cfRule type="containsText" dxfId="1171" priority="1372" operator="containsText" text="Alta">
      <formula>NOT(ISERROR(SEARCH("Alta",AB395)))</formula>
    </cfRule>
    <cfRule type="containsText" dxfId="1170" priority="1373" operator="containsText" text="Moderada">
      <formula>NOT(ISERROR(SEARCH("Moderada",AB395)))</formula>
    </cfRule>
    <cfRule type="containsText" dxfId="1169" priority="1367" operator="containsText" text="Alta">
      <formula>NOT(ISERROR(SEARCH("Alta",AB395)))</formula>
    </cfRule>
    <cfRule type="containsText" dxfId="1168" priority="1374" operator="containsText" text="Baja">
      <formula>NOT(ISERROR(SEARCH("Baja",AB395)))</formula>
    </cfRule>
  </conditionalFormatting>
  <conditionalFormatting sqref="AB395:AB397">
    <cfRule type="containsText" dxfId="1167" priority="1345" operator="containsText" text="Extrema">
      <formula>NOT(ISERROR(SEARCH("Extrema",AB395)))</formula>
    </cfRule>
    <cfRule type="containsText" dxfId="1166" priority="1344" operator="containsText" text="VALORAR">
      <formula>NOT(ISERROR(SEARCH("VALORAR",AB395)))</formula>
    </cfRule>
  </conditionalFormatting>
  <conditionalFormatting sqref="AB397">
    <cfRule type="containsText" dxfId="1165" priority="1346" operator="containsText" text="Alta">
      <formula>NOT(ISERROR(SEARCH("Alta",AB397)))</formula>
    </cfRule>
    <cfRule type="containsText" dxfId="1164" priority="1343" operator="containsText" text="Baja">
      <formula>NOT(ISERROR(SEARCH("Baja",AB397)))</formula>
    </cfRule>
    <cfRule type="containsText" dxfId="1163" priority="1340" operator="containsText" text="Extrema">
      <formula>NOT(ISERROR(SEARCH("Extrema",AB397)))</formula>
    </cfRule>
    <cfRule type="containsText" dxfId="1162" priority="1342" operator="containsText" text="Moderada">
      <formula>NOT(ISERROR(SEARCH("Moderada",AB397)))</formula>
    </cfRule>
    <cfRule type="containsText" dxfId="1161" priority="1341" operator="containsText" text="Alta">
      <formula>NOT(ISERROR(SEARCH("Alta",AB397)))</formula>
    </cfRule>
    <cfRule type="containsText" dxfId="1160" priority="1339" operator="containsText" text="VALORAR">
      <formula>NOT(ISERROR(SEARCH("VALORAR",AB397)))</formula>
    </cfRule>
    <cfRule type="containsText" dxfId="1159" priority="1347" operator="containsText" text="Moderada">
      <formula>NOT(ISERROR(SEARCH("Moderada",AB397)))</formula>
    </cfRule>
    <cfRule type="containsText" dxfId="1158" priority="1348" operator="containsText" text="Baja">
      <formula>NOT(ISERROR(SEARCH("Baja",AB397)))</formula>
    </cfRule>
  </conditionalFormatting>
  <conditionalFormatting sqref="AB399:AB400">
    <cfRule type="containsText" dxfId="1157" priority="1331" operator="containsText" text="Alta">
      <formula>NOT(ISERROR(SEARCH("Alta",AB399)))</formula>
    </cfRule>
    <cfRule type="containsText" dxfId="1156" priority="1332" operator="containsText" text="Moderada">
      <formula>NOT(ISERROR(SEARCH("Moderada",AB399)))</formula>
    </cfRule>
    <cfRule type="containsText" dxfId="1155" priority="1333" operator="containsText" text="Baja">
      <formula>NOT(ISERROR(SEARCH("Baja",AB399)))</formula>
    </cfRule>
    <cfRule type="containsText" dxfId="1154" priority="1335" operator="containsText" text="Extrema">
      <formula>NOT(ISERROR(SEARCH("Extrema",AB399)))</formula>
    </cfRule>
    <cfRule type="containsText" dxfId="1153" priority="1336" operator="containsText" text="Alta">
      <formula>NOT(ISERROR(SEARCH("Alta",AB399)))</formula>
    </cfRule>
    <cfRule type="containsText" dxfId="1152" priority="1337" operator="containsText" text="Moderada">
      <formula>NOT(ISERROR(SEARCH("Moderada",AB399)))</formula>
    </cfRule>
    <cfRule type="containsText" dxfId="1151" priority="1338" operator="containsText" text="Baja">
      <formula>NOT(ISERROR(SEARCH("Baja",AB399)))</formula>
    </cfRule>
    <cfRule type="containsText" dxfId="1150" priority="1334" operator="containsText" text="VALORAR">
      <formula>NOT(ISERROR(SEARCH("VALORAR",AB399)))</formula>
    </cfRule>
  </conditionalFormatting>
  <conditionalFormatting sqref="AB399:AB402">
    <cfRule type="containsText" dxfId="1149" priority="1317" operator="containsText" text="Extrema">
      <formula>NOT(ISERROR(SEARCH("Extrema",AB399)))</formula>
    </cfRule>
    <cfRule type="containsText" dxfId="1148" priority="1316" operator="containsText" text="VALORAR">
      <formula>NOT(ISERROR(SEARCH("VALORAR",AB399)))</formula>
    </cfRule>
  </conditionalFormatting>
  <conditionalFormatting sqref="AB401:AB402">
    <cfRule type="containsText" dxfId="1147" priority="1313" operator="containsText" text="Alta">
      <formula>NOT(ISERROR(SEARCH("Alta",AB401)))</formula>
    </cfRule>
    <cfRule type="containsText" dxfId="1146" priority="1314" operator="containsText" text="Moderada">
      <formula>NOT(ISERROR(SEARCH("Moderada",AB401)))</formula>
    </cfRule>
    <cfRule type="containsText" dxfId="1145" priority="1315" operator="containsText" text="Baja">
      <formula>NOT(ISERROR(SEARCH("Baja",AB401)))</formula>
    </cfRule>
    <cfRule type="containsText" dxfId="1144" priority="1318" operator="containsText" text="Alta">
      <formula>NOT(ISERROR(SEARCH("Alta",AB401)))</formula>
    </cfRule>
    <cfRule type="containsText" dxfId="1143" priority="1319" operator="containsText" text="Moderada">
      <formula>NOT(ISERROR(SEARCH("Moderada",AB401)))</formula>
    </cfRule>
    <cfRule type="containsText" dxfId="1142" priority="1320" operator="containsText" text="Baja">
      <formula>NOT(ISERROR(SEARCH("Baja",AB401)))</formula>
    </cfRule>
  </conditionalFormatting>
  <conditionalFormatting sqref="AB401:AB403">
    <cfRule type="containsText" dxfId="1141" priority="1291" operator="containsText" text="Extrema">
      <formula>NOT(ISERROR(SEARCH("Extrema",AB401)))</formula>
    </cfRule>
    <cfRule type="containsText" dxfId="1140" priority="1290" operator="containsText" text="VALORAR">
      <formula>NOT(ISERROR(SEARCH("VALORAR",AB401)))</formula>
    </cfRule>
  </conditionalFormatting>
  <conditionalFormatting sqref="AB403">
    <cfRule type="containsText" dxfId="1139" priority="1289" operator="containsText" text="Baja">
      <formula>NOT(ISERROR(SEARCH("Baja",AB403)))</formula>
    </cfRule>
    <cfRule type="containsText" dxfId="1138" priority="1288" operator="containsText" text="Moderada">
      <formula>NOT(ISERROR(SEARCH("Moderada",AB403)))</formula>
    </cfRule>
    <cfRule type="containsText" dxfId="1137" priority="1286" operator="containsText" text="Extrema">
      <formula>NOT(ISERROR(SEARCH("Extrema",AB403)))</formula>
    </cfRule>
    <cfRule type="containsText" dxfId="1136" priority="1285" operator="containsText" text="VALORAR">
      <formula>NOT(ISERROR(SEARCH("VALORAR",AB403)))</formula>
    </cfRule>
    <cfRule type="containsText" dxfId="1135" priority="1287" operator="containsText" text="Alta">
      <formula>NOT(ISERROR(SEARCH("Alta",AB403)))</formula>
    </cfRule>
    <cfRule type="containsText" dxfId="1134" priority="1293" operator="containsText" text="Moderada">
      <formula>NOT(ISERROR(SEARCH("Moderada",AB403)))</formula>
    </cfRule>
    <cfRule type="containsText" dxfId="1133" priority="1294" operator="containsText" text="Baja">
      <formula>NOT(ISERROR(SEARCH("Baja",AB403)))</formula>
    </cfRule>
    <cfRule type="containsText" dxfId="1132" priority="1292" operator="containsText" text="Alta">
      <formula>NOT(ISERROR(SEARCH("Alta",AB403)))</formula>
    </cfRule>
  </conditionalFormatting>
  <conditionalFormatting sqref="AB405:AB406">
    <cfRule type="containsText" dxfId="1131" priority="1284" operator="containsText" text="Baja">
      <formula>NOT(ISERROR(SEARCH("Baja",AB405)))</formula>
    </cfRule>
    <cfRule type="containsText" dxfId="1130" priority="1282" operator="containsText" text="Alta">
      <formula>NOT(ISERROR(SEARCH("Alta",AB405)))</formula>
    </cfRule>
    <cfRule type="containsText" dxfId="1129" priority="1277" operator="containsText" text="Alta">
      <formula>NOT(ISERROR(SEARCH("Alta",AB405)))</formula>
    </cfRule>
    <cfRule type="containsText" dxfId="1128" priority="1278" operator="containsText" text="Moderada">
      <formula>NOT(ISERROR(SEARCH("Moderada",AB405)))</formula>
    </cfRule>
    <cfRule type="containsText" dxfId="1127" priority="1279" operator="containsText" text="Baja">
      <formula>NOT(ISERROR(SEARCH("Baja",AB405)))</formula>
    </cfRule>
    <cfRule type="containsText" dxfId="1126" priority="1280" operator="containsText" text="VALORAR">
      <formula>NOT(ISERROR(SEARCH("VALORAR",AB405)))</formula>
    </cfRule>
    <cfRule type="containsText" dxfId="1125" priority="1281" operator="containsText" text="Extrema">
      <formula>NOT(ISERROR(SEARCH("Extrema",AB405)))</formula>
    </cfRule>
    <cfRule type="containsText" dxfId="1124" priority="1283" operator="containsText" text="Moderada">
      <formula>NOT(ISERROR(SEARCH("Moderada",AB405)))</formula>
    </cfRule>
  </conditionalFormatting>
  <conditionalFormatting sqref="AB405:AB408">
    <cfRule type="containsText" dxfId="1123" priority="1262" operator="containsText" text="VALORAR">
      <formula>NOT(ISERROR(SEARCH("VALORAR",AB405)))</formula>
    </cfRule>
    <cfRule type="containsText" dxfId="1122" priority="1263" operator="containsText" text="Extrema">
      <formula>NOT(ISERROR(SEARCH("Extrema",AB405)))</formula>
    </cfRule>
  </conditionalFormatting>
  <conditionalFormatting sqref="AB407:AB408">
    <cfRule type="containsText" dxfId="1121" priority="1259" operator="containsText" text="Alta">
      <formula>NOT(ISERROR(SEARCH("Alta",AB407)))</formula>
    </cfRule>
    <cfRule type="containsText" dxfId="1120" priority="1260" operator="containsText" text="Moderada">
      <formula>NOT(ISERROR(SEARCH("Moderada",AB407)))</formula>
    </cfRule>
    <cfRule type="containsText" dxfId="1119" priority="1264" operator="containsText" text="Alta">
      <formula>NOT(ISERROR(SEARCH("Alta",AB407)))</formula>
    </cfRule>
    <cfRule type="containsText" dxfId="1118" priority="1265" operator="containsText" text="Moderada">
      <formula>NOT(ISERROR(SEARCH("Moderada",AB407)))</formula>
    </cfRule>
    <cfRule type="containsText" dxfId="1117" priority="1266" operator="containsText" text="Baja">
      <formula>NOT(ISERROR(SEARCH("Baja",AB407)))</formula>
    </cfRule>
    <cfRule type="containsText" dxfId="1116" priority="1261" operator="containsText" text="Baja">
      <formula>NOT(ISERROR(SEARCH("Baja",AB407)))</formula>
    </cfRule>
  </conditionalFormatting>
  <conditionalFormatting sqref="AB407:AB409">
    <cfRule type="containsText" dxfId="1115" priority="1236" operator="containsText" text="VALORAR">
      <formula>NOT(ISERROR(SEARCH("VALORAR",AB407)))</formula>
    </cfRule>
    <cfRule type="containsText" dxfId="1114" priority="1237" operator="containsText" text="Extrema">
      <formula>NOT(ISERROR(SEARCH("Extrema",AB407)))</formula>
    </cfRule>
  </conditionalFormatting>
  <conditionalFormatting sqref="AB409">
    <cfRule type="containsText" dxfId="1113" priority="1231" operator="containsText" text="VALORAR">
      <formula>NOT(ISERROR(SEARCH("VALORAR",AB409)))</formula>
    </cfRule>
    <cfRule type="containsText" dxfId="1112" priority="1232" operator="containsText" text="Extrema">
      <formula>NOT(ISERROR(SEARCH("Extrema",AB409)))</formula>
    </cfRule>
    <cfRule type="containsText" dxfId="1111" priority="1233" operator="containsText" text="Alta">
      <formula>NOT(ISERROR(SEARCH("Alta",AB409)))</formula>
    </cfRule>
    <cfRule type="containsText" dxfId="1110" priority="1234" operator="containsText" text="Moderada">
      <formula>NOT(ISERROR(SEARCH("Moderada",AB409)))</formula>
    </cfRule>
    <cfRule type="containsText" dxfId="1109" priority="1235" operator="containsText" text="Baja">
      <formula>NOT(ISERROR(SEARCH("Baja",AB409)))</formula>
    </cfRule>
    <cfRule type="containsText" dxfId="1108" priority="1238" operator="containsText" text="Alta">
      <formula>NOT(ISERROR(SEARCH("Alta",AB409)))</formula>
    </cfRule>
    <cfRule type="containsText" dxfId="1107" priority="1239" operator="containsText" text="Moderada">
      <formula>NOT(ISERROR(SEARCH("Moderada",AB409)))</formula>
    </cfRule>
    <cfRule type="containsText" dxfId="1106" priority="1240" operator="containsText" text="Baja">
      <formula>NOT(ISERROR(SEARCH("Baja",AB409)))</formula>
    </cfRule>
  </conditionalFormatting>
  <conditionalFormatting sqref="AB411:AB412">
    <cfRule type="containsText" dxfId="1105" priority="1226" operator="containsText" text="VALORAR">
      <formula>NOT(ISERROR(SEARCH("VALORAR",AB411)))</formula>
    </cfRule>
    <cfRule type="containsText" dxfId="1104" priority="1225" operator="containsText" text="Baja">
      <formula>NOT(ISERROR(SEARCH("Baja",AB411)))</formula>
    </cfRule>
    <cfRule type="containsText" dxfId="1103" priority="1224" operator="containsText" text="Moderada">
      <formula>NOT(ISERROR(SEARCH("Moderada",AB411)))</formula>
    </cfRule>
    <cfRule type="containsText" dxfId="1102" priority="1223" operator="containsText" text="Alta">
      <formula>NOT(ISERROR(SEARCH("Alta",AB411)))</formula>
    </cfRule>
    <cfRule type="containsText" dxfId="1101" priority="1229" operator="containsText" text="Moderada">
      <formula>NOT(ISERROR(SEARCH("Moderada",AB411)))</formula>
    </cfRule>
    <cfRule type="containsText" dxfId="1100" priority="1228" operator="containsText" text="Alta">
      <formula>NOT(ISERROR(SEARCH("Alta",AB411)))</formula>
    </cfRule>
    <cfRule type="containsText" dxfId="1099" priority="1227" operator="containsText" text="Extrema">
      <formula>NOT(ISERROR(SEARCH("Extrema",AB411)))</formula>
    </cfRule>
    <cfRule type="containsText" dxfId="1098" priority="1230" operator="containsText" text="Baja">
      <formula>NOT(ISERROR(SEARCH("Baja",AB411)))</formula>
    </cfRule>
  </conditionalFormatting>
  <conditionalFormatting sqref="AB411:AB414">
    <cfRule type="containsText" dxfId="1097" priority="1209" operator="containsText" text="Extrema">
      <formula>NOT(ISERROR(SEARCH("Extrema",AB411)))</formula>
    </cfRule>
    <cfRule type="containsText" dxfId="1096" priority="1208" operator="containsText" text="VALORAR">
      <formula>NOT(ISERROR(SEARCH("VALORAR",AB411)))</formula>
    </cfRule>
  </conditionalFormatting>
  <conditionalFormatting sqref="AB413:AB414">
    <cfRule type="containsText" dxfId="1095" priority="1212" operator="containsText" text="Baja">
      <formula>NOT(ISERROR(SEARCH("Baja",AB413)))</formula>
    </cfRule>
    <cfRule type="containsText" dxfId="1094" priority="1211" operator="containsText" text="Moderada">
      <formula>NOT(ISERROR(SEARCH("Moderada",AB413)))</formula>
    </cfRule>
    <cfRule type="containsText" dxfId="1093" priority="1207" operator="containsText" text="Baja">
      <formula>NOT(ISERROR(SEARCH("Baja",AB413)))</formula>
    </cfRule>
    <cfRule type="containsText" dxfId="1092" priority="1206" operator="containsText" text="Moderada">
      <formula>NOT(ISERROR(SEARCH("Moderada",AB413)))</formula>
    </cfRule>
    <cfRule type="containsText" dxfId="1091" priority="1210" operator="containsText" text="Alta">
      <formula>NOT(ISERROR(SEARCH("Alta",AB413)))</formula>
    </cfRule>
    <cfRule type="containsText" dxfId="1090" priority="1205" operator="containsText" text="Alta">
      <formula>NOT(ISERROR(SEARCH("Alta",AB413)))</formula>
    </cfRule>
  </conditionalFormatting>
  <conditionalFormatting sqref="AB413:AB415">
    <cfRule type="containsText" dxfId="1089" priority="1183" operator="containsText" text="Extrema">
      <formula>NOT(ISERROR(SEARCH("Extrema",AB413)))</formula>
    </cfRule>
    <cfRule type="containsText" dxfId="1088" priority="1182" operator="containsText" text="VALORAR">
      <formula>NOT(ISERROR(SEARCH("VALORAR",AB413)))</formula>
    </cfRule>
  </conditionalFormatting>
  <conditionalFormatting sqref="AB415">
    <cfRule type="containsText" dxfId="1087" priority="1181" operator="containsText" text="Baja">
      <formula>NOT(ISERROR(SEARCH("Baja",AB415)))</formula>
    </cfRule>
    <cfRule type="containsText" dxfId="1086" priority="1180" operator="containsText" text="Moderada">
      <formula>NOT(ISERROR(SEARCH("Moderada",AB415)))</formula>
    </cfRule>
    <cfRule type="containsText" dxfId="1085" priority="1179" operator="containsText" text="Alta">
      <formula>NOT(ISERROR(SEARCH("Alta",AB415)))</formula>
    </cfRule>
    <cfRule type="containsText" dxfId="1084" priority="1178" operator="containsText" text="Extrema">
      <formula>NOT(ISERROR(SEARCH("Extrema",AB415)))</formula>
    </cfRule>
    <cfRule type="containsText" dxfId="1083" priority="1177" operator="containsText" text="VALORAR">
      <formula>NOT(ISERROR(SEARCH("VALORAR",AB415)))</formula>
    </cfRule>
    <cfRule type="containsText" dxfId="1082" priority="1186" operator="containsText" text="Baja">
      <formula>NOT(ISERROR(SEARCH("Baja",AB415)))</formula>
    </cfRule>
    <cfRule type="containsText" dxfId="1081" priority="1185" operator="containsText" text="Moderada">
      <formula>NOT(ISERROR(SEARCH("Moderada",AB415)))</formula>
    </cfRule>
    <cfRule type="containsText" dxfId="1080" priority="1184" operator="containsText" text="Alta">
      <formula>NOT(ISERROR(SEARCH("Alta",AB415)))</formula>
    </cfRule>
  </conditionalFormatting>
  <conditionalFormatting sqref="AB417:AB418">
    <cfRule type="containsText" dxfId="1079" priority="1172" operator="containsText" text="VALORAR">
      <formula>NOT(ISERROR(SEARCH("VALORAR",AB417)))</formula>
    </cfRule>
    <cfRule type="containsText" dxfId="1078" priority="1171" operator="containsText" text="Baja">
      <formula>NOT(ISERROR(SEARCH("Baja",AB417)))</formula>
    </cfRule>
    <cfRule type="containsText" dxfId="1077" priority="1170" operator="containsText" text="Moderada">
      <formula>NOT(ISERROR(SEARCH("Moderada",AB417)))</formula>
    </cfRule>
    <cfRule type="containsText" dxfId="1076" priority="1169" operator="containsText" text="Alta">
      <formula>NOT(ISERROR(SEARCH("Alta",AB417)))</formula>
    </cfRule>
    <cfRule type="containsText" dxfId="1075" priority="1176" operator="containsText" text="Baja">
      <formula>NOT(ISERROR(SEARCH("Baja",AB417)))</formula>
    </cfRule>
    <cfRule type="containsText" dxfId="1074" priority="1175" operator="containsText" text="Moderada">
      <formula>NOT(ISERROR(SEARCH("Moderada",AB417)))</formula>
    </cfRule>
    <cfRule type="containsText" dxfId="1073" priority="1174" operator="containsText" text="Alta">
      <formula>NOT(ISERROR(SEARCH("Alta",AB417)))</formula>
    </cfRule>
    <cfRule type="containsText" dxfId="1072" priority="1173" operator="containsText" text="Extrema">
      <formula>NOT(ISERROR(SEARCH("Extrema",AB417)))</formula>
    </cfRule>
  </conditionalFormatting>
  <conditionalFormatting sqref="AB417:AB420">
    <cfRule type="containsText" dxfId="1071" priority="1155" operator="containsText" text="Extrema">
      <formula>NOT(ISERROR(SEARCH("Extrema",AB417)))</formula>
    </cfRule>
    <cfRule type="containsText" dxfId="1070" priority="1154" operator="containsText" text="VALORAR">
      <formula>NOT(ISERROR(SEARCH("VALORAR",AB417)))</formula>
    </cfRule>
  </conditionalFormatting>
  <conditionalFormatting sqref="AB419:AB420">
    <cfRule type="containsText" dxfId="1069" priority="1151" operator="containsText" text="Alta">
      <formula>NOT(ISERROR(SEARCH("Alta",AB419)))</formula>
    </cfRule>
    <cfRule type="containsText" dxfId="1068" priority="1158" operator="containsText" text="Baja">
      <formula>NOT(ISERROR(SEARCH("Baja",AB419)))</formula>
    </cfRule>
    <cfRule type="containsText" dxfId="1067" priority="1157" operator="containsText" text="Moderada">
      <formula>NOT(ISERROR(SEARCH("Moderada",AB419)))</formula>
    </cfRule>
    <cfRule type="containsText" dxfId="1066" priority="1156" operator="containsText" text="Alta">
      <formula>NOT(ISERROR(SEARCH("Alta",AB419)))</formula>
    </cfRule>
    <cfRule type="containsText" dxfId="1065" priority="1153" operator="containsText" text="Baja">
      <formula>NOT(ISERROR(SEARCH("Baja",AB419)))</formula>
    </cfRule>
    <cfRule type="containsText" dxfId="1064" priority="1152" operator="containsText" text="Moderada">
      <formula>NOT(ISERROR(SEARCH("Moderada",AB419)))</formula>
    </cfRule>
  </conditionalFormatting>
  <conditionalFormatting sqref="AB419:AB421">
    <cfRule type="containsText" dxfId="1063" priority="1128" operator="containsText" text="VALORAR">
      <formula>NOT(ISERROR(SEARCH("VALORAR",AB419)))</formula>
    </cfRule>
    <cfRule type="containsText" dxfId="1062" priority="1129" operator="containsText" text="Extrema">
      <formula>NOT(ISERROR(SEARCH("Extrema",AB419)))</formula>
    </cfRule>
  </conditionalFormatting>
  <conditionalFormatting sqref="AB421">
    <cfRule type="containsText" dxfId="1061" priority="1132" operator="containsText" text="Baja">
      <formula>NOT(ISERROR(SEARCH("Baja",AB421)))</formula>
    </cfRule>
    <cfRule type="containsText" dxfId="1060" priority="1126" operator="containsText" text="Moderada">
      <formula>NOT(ISERROR(SEARCH("Moderada",AB421)))</formula>
    </cfRule>
    <cfRule type="containsText" dxfId="1059" priority="1124" operator="containsText" text="Extrema">
      <formula>NOT(ISERROR(SEARCH("Extrema",AB421)))</formula>
    </cfRule>
    <cfRule type="containsText" dxfId="1058" priority="1123" operator="containsText" text="VALORAR">
      <formula>NOT(ISERROR(SEARCH("VALORAR",AB421)))</formula>
    </cfRule>
    <cfRule type="containsText" dxfId="1057" priority="1125" operator="containsText" text="Alta">
      <formula>NOT(ISERROR(SEARCH("Alta",AB421)))</formula>
    </cfRule>
    <cfRule type="containsText" dxfId="1056" priority="1127" operator="containsText" text="Baja">
      <formula>NOT(ISERROR(SEARCH("Baja",AB421)))</formula>
    </cfRule>
    <cfRule type="containsText" dxfId="1055" priority="1130" operator="containsText" text="Alta">
      <formula>NOT(ISERROR(SEARCH("Alta",AB421)))</formula>
    </cfRule>
    <cfRule type="containsText" dxfId="1054" priority="1131" operator="containsText" text="Moderada">
      <formula>NOT(ISERROR(SEARCH("Moderada",AB421)))</formula>
    </cfRule>
  </conditionalFormatting>
  <conditionalFormatting sqref="AB423:AB424">
    <cfRule type="containsText" dxfId="1053" priority="1115" operator="containsText" text="Alta">
      <formula>NOT(ISERROR(SEARCH("Alta",AB423)))</formula>
    </cfRule>
    <cfRule type="containsText" dxfId="1052" priority="1122" operator="containsText" text="Baja">
      <formula>NOT(ISERROR(SEARCH("Baja",AB423)))</formula>
    </cfRule>
    <cfRule type="containsText" dxfId="1051" priority="1120" operator="containsText" text="Alta">
      <formula>NOT(ISERROR(SEARCH("Alta",AB423)))</formula>
    </cfRule>
    <cfRule type="containsText" dxfId="1050" priority="1119" operator="containsText" text="Extrema">
      <formula>NOT(ISERROR(SEARCH("Extrema",AB423)))</formula>
    </cfRule>
    <cfRule type="containsText" dxfId="1049" priority="1118" operator="containsText" text="VALORAR">
      <formula>NOT(ISERROR(SEARCH("VALORAR",AB423)))</formula>
    </cfRule>
    <cfRule type="containsText" dxfId="1048" priority="1117" operator="containsText" text="Baja">
      <formula>NOT(ISERROR(SEARCH("Baja",AB423)))</formula>
    </cfRule>
    <cfRule type="containsText" dxfId="1047" priority="1121" operator="containsText" text="Moderada">
      <formula>NOT(ISERROR(SEARCH("Moderada",AB423)))</formula>
    </cfRule>
    <cfRule type="containsText" dxfId="1046" priority="1116" operator="containsText" text="Moderada">
      <formula>NOT(ISERROR(SEARCH("Moderada",AB423)))</formula>
    </cfRule>
  </conditionalFormatting>
  <conditionalFormatting sqref="AB423:AB426">
    <cfRule type="containsText" dxfId="1045" priority="1100" operator="containsText" text="VALORAR">
      <formula>NOT(ISERROR(SEARCH("VALORAR",AB423)))</formula>
    </cfRule>
    <cfRule type="containsText" dxfId="1044" priority="1101" operator="containsText" text="Extrema">
      <formula>NOT(ISERROR(SEARCH("Extrema",AB423)))</formula>
    </cfRule>
  </conditionalFormatting>
  <conditionalFormatting sqref="AB425:AB426">
    <cfRule type="containsText" dxfId="1043" priority="1104" operator="containsText" text="Baja">
      <formula>NOT(ISERROR(SEARCH("Baja",AB425)))</formula>
    </cfRule>
    <cfRule type="containsText" dxfId="1042" priority="1103" operator="containsText" text="Moderada">
      <formula>NOT(ISERROR(SEARCH("Moderada",AB425)))</formula>
    </cfRule>
    <cfRule type="containsText" dxfId="1041" priority="1102" operator="containsText" text="Alta">
      <formula>NOT(ISERROR(SEARCH("Alta",AB425)))</formula>
    </cfRule>
    <cfRule type="containsText" dxfId="1040" priority="1097" operator="containsText" text="Alta">
      <formula>NOT(ISERROR(SEARCH("Alta",AB425)))</formula>
    </cfRule>
    <cfRule type="containsText" dxfId="1039" priority="1099" operator="containsText" text="Baja">
      <formula>NOT(ISERROR(SEARCH("Baja",AB425)))</formula>
    </cfRule>
    <cfRule type="containsText" dxfId="1038" priority="1098" operator="containsText" text="Moderada">
      <formula>NOT(ISERROR(SEARCH("Moderada",AB425)))</formula>
    </cfRule>
  </conditionalFormatting>
  <conditionalFormatting sqref="AB425:AB427">
    <cfRule type="containsText" dxfId="1037" priority="1074" operator="containsText" text="VALORAR">
      <formula>NOT(ISERROR(SEARCH("VALORAR",AB425)))</formula>
    </cfRule>
    <cfRule type="containsText" dxfId="1036" priority="1075" operator="containsText" text="Extrema">
      <formula>NOT(ISERROR(SEARCH("Extrema",AB425)))</formula>
    </cfRule>
  </conditionalFormatting>
  <conditionalFormatting sqref="AB427">
    <cfRule type="containsText" dxfId="1035" priority="1076" operator="containsText" text="Alta">
      <formula>NOT(ISERROR(SEARCH("Alta",AB427)))</formula>
    </cfRule>
    <cfRule type="containsText" dxfId="1034" priority="1069" operator="containsText" text="VALORAR">
      <formula>NOT(ISERROR(SEARCH("VALORAR",AB427)))</formula>
    </cfRule>
    <cfRule type="containsText" dxfId="1033" priority="1071" operator="containsText" text="Alta">
      <formula>NOT(ISERROR(SEARCH("Alta",AB427)))</formula>
    </cfRule>
    <cfRule type="containsText" dxfId="1032" priority="1072" operator="containsText" text="Moderada">
      <formula>NOT(ISERROR(SEARCH("Moderada",AB427)))</formula>
    </cfRule>
    <cfRule type="containsText" dxfId="1031" priority="1073" operator="containsText" text="Baja">
      <formula>NOT(ISERROR(SEARCH("Baja",AB427)))</formula>
    </cfRule>
    <cfRule type="containsText" dxfId="1030" priority="1077" operator="containsText" text="Moderada">
      <formula>NOT(ISERROR(SEARCH("Moderada",AB427)))</formula>
    </cfRule>
    <cfRule type="containsText" dxfId="1029" priority="1078" operator="containsText" text="Baja">
      <formula>NOT(ISERROR(SEARCH("Baja",AB427)))</formula>
    </cfRule>
    <cfRule type="containsText" dxfId="1028" priority="1070" operator="containsText" text="Extrema">
      <formula>NOT(ISERROR(SEARCH("Extrema",AB427)))</formula>
    </cfRule>
  </conditionalFormatting>
  <conditionalFormatting sqref="AB429:AB430">
    <cfRule type="containsText" dxfId="1027" priority="1066" operator="containsText" text="Alta">
      <formula>NOT(ISERROR(SEARCH("Alta",AB429)))</formula>
    </cfRule>
    <cfRule type="containsText" dxfId="1026" priority="1068" operator="containsText" text="Baja">
      <formula>NOT(ISERROR(SEARCH("Baja",AB429)))</formula>
    </cfRule>
    <cfRule type="containsText" dxfId="1025" priority="1067" operator="containsText" text="Moderada">
      <formula>NOT(ISERROR(SEARCH("Moderada",AB429)))</formula>
    </cfRule>
    <cfRule type="containsText" dxfId="1024" priority="1061" operator="containsText" text="Alta">
      <formula>NOT(ISERROR(SEARCH("Alta",AB429)))</formula>
    </cfRule>
    <cfRule type="containsText" dxfId="1023" priority="1065" operator="containsText" text="Extrema">
      <formula>NOT(ISERROR(SEARCH("Extrema",AB429)))</formula>
    </cfRule>
    <cfRule type="containsText" dxfId="1022" priority="1064" operator="containsText" text="VALORAR">
      <formula>NOT(ISERROR(SEARCH("VALORAR",AB429)))</formula>
    </cfRule>
    <cfRule type="containsText" dxfId="1021" priority="1063" operator="containsText" text="Baja">
      <formula>NOT(ISERROR(SEARCH("Baja",AB429)))</formula>
    </cfRule>
    <cfRule type="containsText" dxfId="1020" priority="1062" operator="containsText" text="Moderada">
      <formula>NOT(ISERROR(SEARCH("Moderada",AB429)))</formula>
    </cfRule>
  </conditionalFormatting>
  <conditionalFormatting sqref="AB429:AB432">
    <cfRule type="containsText" dxfId="1019" priority="1047" operator="containsText" text="Extrema">
      <formula>NOT(ISERROR(SEARCH("Extrema",AB429)))</formula>
    </cfRule>
    <cfRule type="containsText" dxfId="1018" priority="1046" operator="containsText" text="VALORAR">
      <formula>NOT(ISERROR(SEARCH("VALORAR",AB429)))</formula>
    </cfRule>
  </conditionalFormatting>
  <conditionalFormatting sqref="AB431:AB432">
    <cfRule type="containsText" dxfId="1017" priority="1049" operator="containsText" text="Moderada">
      <formula>NOT(ISERROR(SEARCH("Moderada",AB431)))</formula>
    </cfRule>
    <cfRule type="containsText" dxfId="1016" priority="1048" operator="containsText" text="Alta">
      <formula>NOT(ISERROR(SEARCH("Alta",AB431)))</formula>
    </cfRule>
    <cfRule type="containsText" dxfId="1015" priority="1045" operator="containsText" text="Baja">
      <formula>NOT(ISERROR(SEARCH("Baja",AB431)))</formula>
    </cfRule>
    <cfRule type="containsText" dxfId="1014" priority="1044" operator="containsText" text="Moderada">
      <formula>NOT(ISERROR(SEARCH("Moderada",AB431)))</formula>
    </cfRule>
    <cfRule type="containsText" dxfId="1013" priority="1050" operator="containsText" text="Baja">
      <formula>NOT(ISERROR(SEARCH("Baja",AB431)))</formula>
    </cfRule>
    <cfRule type="containsText" dxfId="1012" priority="1043" operator="containsText" text="Alta">
      <formula>NOT(ISERROR(SEARCH("Alta",AB431)))</formula>
    </cfRule>
  </conditionalFormatting>
  <conditionalFormatting sqref="AB431:AB433">
    <cfRule type="containsText" dxfId="1011" priority="1020" operator="containsText" text="VALORAR">
      <formula>NOT(ISERROR(SEARCH("VALORAR",AB431)))</formula>
    </cfRule>
    <cfRule type="containsText" dxfId="1010" priority="1021" operator="containsText" text="Extrema">
      <formula>NOT(ISERROR(SEARCH("Extrema",AB431)))</formula>
    </cfRule>
  </conditionalFormatting>
  <conditionalFormatting sqref="AB433">
    <cfRule type="containsText" dxfId="1009" priority="1022" operator="containsText" text="Alta">
      <formula>NOT(ISERROR(SEARCH("Alta",AB433)))</formula>
    </cfRule>
    <cfRule type="containsText" dxfId="1008" priority="1016" operator="containsText" text="Extrema">
      <formula>NOT(ISERROR(SEARCH("Extrema",AB433)))</formula>
    </cfRule>
    <cfRule type="containsText" dxfId="1007" priority="1019" operator="containsText" text="Baja">
      <formula>NOT(ISERROR(SEARCH("Baja",AB433)))</formula>
    </cfRule>
    <cfRule type="containsText" dxfId="1006" priority="1018" operator="containsText" text="Moderada">
      <formula>NOT(ISERROR(SEARCH("Moderada",AB433)))</formula>
    </cfRule>
    <cfRule type="containsText" dxfId="1005" priority="1017" operator="containsText" text="Alta">
      <formula>NOT(ISERROR(SEARCH("Alta",AB433)))</formula>
    </cfRule>
    <cfRule type="containsText" dxfId="1004" priority="1024" operator="containsText" text="Baja">
      <formula>NOT(ISERROR(SEARCH("Baja",AB433)))</formula>
    </cfRule>
    <cfRule type="containsText" dxfId="1003" priority="1015" operator="containsText" text="VALORAR">
      <formula>NOT(ISERROR(SEARCH("VALORAR",AB433)))</formula>
    </cfRule>
    <cfRule type="containsText" dxfId="1002" priority="1023" operator="containsText" text="Moderada">
      <formula>NOT(ISERROR(SEARCH("Moderada",AB433)))</formula>
    </cfRule>
  </conditionalFormatting>
  <conditionalFormatting sqref="AB435:AB436">
    <cfRule type="containsText" dxfId="1001" priority="1009" operator="containsText" text="Baja">
      <formula>NOT(ISERROR(SEARCH("Baja",AB435)))</formula>
    </cfRule>
    <cfRule type="containsText" dxfId="1000" priority="1008" operator="containsText" text="Moderada">
      <formula>NOT(ISERROR(SEARCH("Moderada",AB435)))</formula>
    </cfRule>
    <cfRule type="containsText" dxfId="999" priority="1014" operator="containsText" text="Baja">
      <formula>NOT(ISERROR(SEARCH("Baja",AB435)))</formula>
    </cfRule>
    <cfRule type="containsText" dxfId="998" priority="1013" operator="containsText" text="Moderada">
      <formula>NOT(ISERROR(SEARCH("Moderada",AB435)))</formula>
    </cfRule>
    <cfRule type="containsText" dxfId="997" priority="1007" operator="containsText" text="Alta">
      <formula>NOT(ISERROR(SEARCH("Alta",AB435)))</formula>
    </cfRule>
    <cfRule type="containsText" dxfId="996" priority="1012" operator="containsText" text="Alta">
      <formula>NOT(ISERROR(SEARCH("Alta",AB435)))</formula>
    </cfRule>
    <cfRule type="containsText" dxfId="995" priority="1011" operator="containsText" text="Extrema">
      <formula>NOT(ISERROR(SEARCH("Extrema",AB435)))</formula>
    </cfRule>
    <cfRule type="containsText" dxfId="994" priority="1010" operator="containsText" text="VALORAR">
      <formula>NOT(ISERROR(SEARCH("VALORAR",AB435)))</formula>
    </cfRule>
  </conditionalFormatting>
  <conditionalFormatting sqref="AB435:AB438">
    <cfRule type="containsText" dxfId="993" priority="993" operator="containsText" text="Extrema">
      <formula>NOT(ISERROR(SEARCH("Extrema",AB435)))</formula>
    </cfRule>
    <cfRule type="containsText" dxfId="992" priority="992" operator="containsText" text="VALORAR">
      <formula>NOT(ISERROR(SEARCH("VALORAR",AB435)))</formula>
    </cfRule>
  </conditionalFormatting>
  <conditionalFormatting sqref="AB437:AB438">
    <cfRule type="containsText" dxfId="991" priority="996" operator="containsText" text="Baja">
      <formula>NOT(ISERROR(SEARCH("Baja",AB437)))</formula>
    </cfRule>
    <cfRule type="containsText" dxfId="990" priority="989" operator="containsText" text="Alta">
      <formula>NOT(ISERROR(SEARCH("Alta",AB437)))</formula>
    </cfRule>
    <cfRule type="containsText" dxfId="989" priority="990" operator="containsText" text="Moderada">
      <formula>NOT(ISERROR(SEARCH("Moderada",AB437)))</formula>
    </cfRule>
    <cfRule type="containsText" dxfId="988" priority="991" operator="containsText" text="Baja">
      <formula>NOT(ISERROR(SEARCH("Baja",AB437)))</formula>
    </cfRule>
    <cfRule type="containsText" dxfId="987" priority="994" operator="containsText" text="Alta">
      <formula>NOT(ISERROR(SEARCH("Alta",AB437)))</formula>
    </cfRule>
    <cfRule type="containsText" dxfId="986" priority="995" operator="containsText" text="Moderada">
      <formula>NOT(ISERROR(SEARCH("Moderada",AB437)))</formula>
    </cfRule>
  </conditionalFormatting>
  <conditionalFormatting sqref="AB437:AB439">
    <cfRule type="containsText" dxfId="985" priority="967" operator="containsText" text="Extrema">
      <formula>NOT(ISERROR(SEARCH("Extrema",AB437)))</formula>
    </cfRule>
    <cfRule type="containsText" dxfId="984" priority="966" operator="containsText" text="VALORAR">
      <formula>NOT(ISERROR(SEARCH("VALORAR",AB437)))</formula>
    </cfRule>
  </conditionalFormatting>
  <conditionalFormatting sqref="AB439">
    <cfRule type="containsText" dxfId="983" priority="969" operator="containsText" text="Moderada">
      <formula>NOT(ISERROR(SEARCH("Moderada",AB439)))</formula>
    </cfRule>
    <cfRule type="containsText" dxfId="982" priority="970" operator="containsText" text="Baja">
      <formula>NOT(ISERROR(SEARCH("Baja",AB439)))</formula>
    </cfRule>
    <cfRule type="containsText" dxfId="981" priority="962" operator="containsText" text="Extrema">
      <formula>NOT(ISERROR(SEARCH("Extrema",AB439)))</formula>
    </cfRule>
    <cfRule type="containsText" dxfId="980" priority="968" operator="containsText" text="Alta">
      <formula>NOT(ISERROR(SEARCH("Alta",AB439)))</formula>
    </cfRule>
    <cfRule type="containsText" dxfId="979" priority="961" operator="containsText" text="VALORAR">
      <formula>NOT(ISERROR(SEARCH("VALORAR",AB439)))</formula>
    </cfRule>
    <cfRule type="containsText" dxfId="978" priority="963" operator="containsText" text="Alta">
      <formula>NOT(ISERROR(SEARCH("Alta",AB439)))</formula>
    </cfRule>
    <cfRule type="containsText" dxfId="977" priority="964" operator="containsText" text="Moderada">
      <formula>NOT(ISERROR(SEARCH("Moderada",AB439)))</formula>
    </cfRule>
    <cfRule type="containsText" dxfId="976" priority="965" operator="containsText" text="Baja">
      <formula>NOT(ISERROR(SEARCH("Baja",AB439)))</formula>
    </cfRule>
  </conditionalFormatting>
  <conditionalFormatting sqref="AB441:AB442">
    <cfRule type="containsText" dxfId="975" priority="953" operator="containsText" text="Alta">
      <formula>NOT(ISERROR(SEARCH("Alta",AB441)))</formula>
    </cfRule>
    <cfRule type="containsText" dxfId="974" priority="954" operator="containsText" text="Moderada">
      <formula>NOT(ISERROR(SEARCH("Moderada",AB441)))</formula>
    </cfRule>
    <cfRule type="containsText" dxfId="973" priority="960" operator="containsText" text="Baja">
      <formula>NOT(ISERROR(SEARCH("Baja",AB441)))</formula>
    </cfRule>
    <cfRule type="containsText" dxfId="972" priority="958" operator="containsText" text="Alta">
      <formula>NOT(ISERROR(SEARCH("Alta",AB441)))</formula>
    </cfRule>
    <cfRule type="containsText" dxfId="971" priority="957" operator="containsText" text="Extrema">
      <formula>NOT(ISERROR(SEARCH("Extrema",AB441)))</formula>
    </cfRule>
    <cfRule type="containsText" dxfId="970" priority="956" operator="containsText" text="VALORAR">
      <formula>NOT(ISERROR(SEARCH("VALORAR",AB441)))</formula>
    </cfRule>
    <cfRule type="containsText" dxfId="969" priority="955" operator="containsText" text="Baja">
      <formula>NOT(ISERROR(SEARCH("Baja",AB441)))</formula>
    </cfRule>
    <cfRule type="containsText" dxfId="968" priority="959" operator="containsText" text="Moderada">
      <formula>NOT(ISERROR(SEARCH("Moderada",AB441)))</formula>
    </cfRule>
  </conditionalFormatting>
  <conditionalFormatting sqref="AB441:AB444">
    <cfRule type="containsText" dxfId="967" priority="938" operator="containsText" text="VALORAR">
      <formula>NOT(ISERROR(SEARCH("VALORAR",AB441)))</formula>
    </cfRule>
    <cfRule type="containsText" dxfId="966" priority="939" operator="containsText" text="Extrema">
      <formula>NOT(ISERROR(SEARCH("Extrema",AB441)))</formula>
    </cfRule>
  </conditionalFormatting>
  <conditionalFormatting sqref="AB443:AB444">
    <cfRule type="containsText" dxfId="965" priority="942" operator="containsText" text="Baja">
      <formula>NOT(ISERROR(SEARCH("Baja",AB443)))</formula>
    </cfRule>
    <cfRule type="containsText" dxfId="964" priority="935" operator="containsText" text="Alta">
      <formula>NOT(ISERROR(SEARCH("Alta",AB443)))</formula>
    </cfRule>
    <cfRule type="containsText" dxfId="963" priority="936" operator="containsText" text="Moderada">
      <formula>NOT(ISERROR(SEARCH("Moderada",AB443)))</formula>
    </cfRule>
    <cfRule type="containsText" dxfId="962" priority="937" operator="containsText" text="Baja">
      <formula>NOT(ISERROR(SEARCH("Baja",AB443)))</formula>
    </cfRule>
    <cfRule type="containsText" dxfId="961" priority="941" operator="containsText" text="Moderada">
      <formula>NOT(ISERROR(SEARCH("Moderada",AB443)))</formula>
    </cfRule>
    <cfRule type="containsText" dxfId="960" priority="940" operator="containsText" text="Alta">
      <formula>NOT(ISERROR(SEARCH("Alta",AB443)))</formula>
    </cfRule>
  </conditionalFormatting>
  <conditionalFormatting sqref="AB443:AB445">
    <cfRule type="containsText" dxfId="959" priority="913" operator="containsText" text="Extrema">
      <formula>NOT(ISERROR(SEARCH("Extrema",AB443)))</formula>
    </cfRule>
    <cfRule type="containsText" dxfId="958" priority="912" operator="containsText" text="VALORAR">
      <formula>NOT(ISERROR(SEARCH("VALORAR",AB443)))</formula>
    </cfRule>
  </conditionalFormatting>
  <conditionalFormatting sqref="AB445">
    <cfRule type="containsText" dxfId="957" priority="908" operator="containsText" text="Extrema">
      <formula>NOT(ISERROR(SEARCH("Extrema",AB445)))</formula>
    </cfRule>
    <cfRule type="containsText" dxfId="956" priority="907" operator="containsText" text="VALORAR">
      <formula>NOT(ISERROR(SEARCH("VALORAR",AB445)))</formula>
    </cfRule>
    <cfRule type="containsText" dxfId="955" priority="909" operator="containsText" text="Alta">
      <formula>NOT(ISERROR(SEARCH("Alta",AB445)))</formula>
    </cfRule>
    <cfRule type="containsText" dxfId="954" priority="915" operator="containsText" text="Moderada">
      <formula>NOT(ISERROR(SEARCH("Moderada",AB445)))</formula>
    </cfRule>
    <cfRule type="containsText" dxfId="953" priority="916" operator="containsText" text="Baja">
      <formula>NOT(ISERROR(SEARCH("Baja",AB445)))</formula>
    </cfRule>
    <cfRule type="containsText" dxfId="952" priority="910" operator="containsText" text="Moderada">
      <formula>NOT(ISERROR(SEARCH("Moderada",AB445)))</formula>
    </cfRule>
    <cfRule type="containsText" dxfId="951" priority="911" operator="containsText" text="Baja">
      <formula>NOT(ISERROR(SEARCH("Baja",AB445)))</formula>
    </cfRule>
    <cfRule type="containsText" dxfId="950" priority="914" operator="containsText" text="Alta">
      <formula>NOT(ISERROR(SEARCH("Alta",AB445)))</formula>
    </cfRule>
  </conditionalFormatting>
  <conditionalFormatting sqref="AB447:AB448">
    <cfRule type="containsText" dxfId="949" priority="904" operator="containsText" text="Alta">
      <formula>NOT(ISERROR(SEARCH("Alta",AB447)))</formula>
    </cfRule>
    <cfRule type="containsText" dxfId="948" priority="905" operator="containsText" text="Moderada">
      <formula>NOT(ISERROR(SEARCH("Moderada",AB447)))</formula>
    </cfRule>
    <cfRule type="containsText" dxfId="947" priority="906" operator="containsText" text="Baja">
      <formula>NOT(ISERROR(SEARCH("Baja",AB447)))</formula>
    </cfRule>
    <cfRule type="containsText" dxfId="946" priority="903" operator="containsText" text="Extrema">
      <formula>NOT(ISERROR(SEARCH("Extrema",AB447)))</formula>
    </cfRule>
    <cfRule type="containsText" dxfId="945" priority="899" operator="containsText" text="Alta">
      <formula>NOT(ISERROR(SEARCH("Alta",AB447)))</formula>
    </cfRule>
    <cfRule type="containsText" dxfId="944" priority="900" operator="containsText" text="Moderada">
      <formula>NOT(ISERROR(SEARCH("Moderada",AB447)))</formula>
    </cfRule>
    <cfRule type="containsText" dxfId="943" priority="901" operator="containsText" text="Baja">
      <formula>NOT(ISERROR(SEARCH("Baja",AB447)))</formula>
    </cfRule>
    <cfRule type="containsText" dxfId="942" priority="902" operator="containsText" text="VALORAR">
      <formula>NOT(ISERROR(SEARCH("VALORAR",AB447)))</formula>
    </cfRule>
  </conditionalFormatting>
  <conditionalFormatting sqref="AB447:AB450">
    <cfRule type="containsText" dxfId="941" priority="884" operator="containsText" text="VALORAR">
      <formula>NOT(ISERROR(SEARCH("VALORAR",AB447)))</formula>
    </cfRule>
    <cfRule type="containsText" dxfId="940" priority="885" operator="containsText" text="Extrema">
      <formula>NOT(ISERROR(SEARCH("Extrema",AB447)))</formula>
    </cfRule>
  </conditionalFormatting>
  <conditionalFormatting sqref="AB449:AB450">
    <cfRule type="containsText" dxfId="939" priority="881" operator="containsText" text="Alta">
      <formula>NOT(ISERROR(SEARCH("Alta",AB449)))</formula>
    </cfRule>
    <cfRule type="containsText" dxfId="938" priority="882" operator="containsText" text="Moderada">
      <formula>NOT(ISERROR(SEARCH("Moderada",AB449)))</formula>
    </cfRule>
    <cfRule type="containsText" dxfId="937" priority="883" operator="containsText" text="Baja">
      <formula>NOT(ISERROR(SEARCH("Baja",AB449)))</formula>
    </cfRule>
    <cfRule type="containsText" dxfId="936" priority="888" operator="containsText" text="Baja">
      <formula>NOT(ISERROR(SEARCH("Baja",AB449)))</formula>
    </cfRule>
    <cfRule type="containsText" dxfId="935" priority="887" operator="containsText" text="Moderada">
      <formula>NOT(ISERROR(SEARCH("Moderada",AB449)))</formula>
    </cfRule>
    <cfRule type="containsText" dxfId="934" priority="886" operator="containsText" text="Alta">
      <formula>NOT(ISERROR(SEARCH("Alta",AB449)))</formula>
    </cfRule>
  </conditionalFormatting>
  <conditionalFormatting sqref="AB449:AB451">
    <cfRule type="containsText" dxfId="933" priority="859" operator="containsText" text="Extrema">
      <formula>NOT(ISERROR(SEARCH("Extrema",AB449)))</formula>
    </cfRule>
    <cfRule type="containsText" dxfId="932" priority="858" operator="containsText" text="VALORAR">
      <formula>NOT(ISERROR(SEARCH("VALORAR",AB449)))</formula>
    </cfRule>
  </conditionalFormatting>
  <conditionalFormatting sqref="AB451">
    <cfRule type="containsText" dxfId="931" priority="857" operator="containsText" text="Baja">
      <formula>NOT(ISERROR(SEARCH("Baja",AB451)))</formula>
    </cfRule>
    <cfRule type="containsText" dxfId="930" priority="856" operator="containsText" text="Moderada">
      <formula>NOT(ISERROR(SEARCH("Moderada",AB451)))</formula>
    </cfRule>
    <cfRule type="containsText" dxfId="929" priority="855" operator="containsText" text="Alta">
      <formula>NOT(ISERROR(SEARCH("Alta",AB451)))</formula>
    </cfRule>
    <cfRule type="containsText" dxfId="928" priority="853" operator="containsText" text="VALORAR">
      <formula>NOT(ISERROR(SEARCH("VALORAR",AB451)))</formula>
    </cfRule>
    <cfRule type="containsText" dxfId="927" priority="860" operator="containsText" text="Alta">
      <formula>NOT(ISERROR(SEARCH("Alta",AB451)))</formula>
    </cfRule>
    <cfRule type="containsText" dxfId="926" priority="861" operator="containsText" text="Moderada">
      <formula>NOT(ISERROR(SEARCH("Moderada",AB451)))</formula>
    </cfRule>
    <cfRule type="containsText" dxfId="925" priority="862" operator="containsText" text="Baja">
      <formula>NOT(ISERROR(SEARCH("Baja",AB451)))</formula>
    </cfRule>
    <cfRule type="containsText" dxfId="924" priority="854" operator="containsText" text="Extrema">
      <formula>NOT(ISERROR(SEARCH("Extrema",AB451)))</formula>
    </cfRule>
  </conditionalFormatting>
  <conditionalFormatting sqref="AB453:AB454">
    <cfRule type="containsText" dxfId="923" priority="848" operator="containsText" text="VALORAR">
      <formula>NOT(ISERROR(SEARCH("VALORAR",AB453)))</formula>
    </cfRule>
    <cfRule type="containsText" dxfId="922" priority="845" operator="containsText" text="Alta">
      <formula>NOT(ISERROR(SEARCH("Alta",AB453)))</formula>
    </cfRule>
    <cfRule type="containsText" dxfId="921" priority="846" operator="containsText" text="Moderada">
      <formula>NOT(ISERROR(SEARCH("Moderada",AB453)))</formula>
    </cfRule>
    <cfRule type="containsText" dxfId="920" priority="847" operator="containsText" text="Baja">
      <formula>NOT(ISERROR(SEARCH("Baja",AB453)))</formula>
    </cfRule>
    <cfRule type="containsText" dxfId="919" priority="849" operator="containsText" text="Extrema">
      <formula>NOT(ISERROR(SEARCH("Extrema",AB453)))</formula>
    </cfRule>
    <cfRule type="containsText" dxfId="918" priority="850" operator="containsText" text="Alta">
      <formula>NOT(ISERROR(SEARCH("Alta",AB453)))</formula>
    </cfRule>
    <cfRule type="containsText" dxfId="917" priority="851" operator="containsText" text="Moderada">
      <formula>NOT(ISERROR(SEARCH("Moderada",AB453)))</formula>
    </cfRule>
    <cfRule type="containsText" dxfId="916" priority="852" operator="containsText" text="Baja">
      <formula>NOT(ISERROR(SEARCH("Baja",AB453)))</formula>
    </cfRule>
  </conditionalFormatting>
  <conditionalFormatting sqref="AB453:AB456">
    <cfRule type="containsText" dxfId="915" priority="831" operator="containsText" text="Extrema">
      <formula>NOT(ISERROR(SEARCH("Extrema",AB453)))</formula>
    </cfRule>
    <cfRule type="containsText" dxfId="914" priority="830" operator="containsText" text="VALORAR">
      <formula>NOT(ISERROR(SEARCH("VALORAR",AB453)))</formula>
    </cfRule>
  </conditionalFormatting>
  <conditionalFormatting sqref="AB455:AB456">
    <cfRule type="containsText" dxfId="913" priority="833" operator="containsText" text="Moderada">
      <formula>NOT(ISERROR(SEARCH("Moderada",AB455)))</formula>
    </cfRule>
    <cfRule type="containsText" dxfId="912" priority="834" operator="containsText" text="Baja">
      <formula>NOT(ISERROR(SEARCH("Baja",AB455)))</formula>
    </cfRule>
    <cfRule type="containsText" dxfId="911" priority="832" operator="containsText" text="Alta">
      <formula>NOT(ISERROR(SEARCH("Alta",AB455)))</formula>
    </cfRule>
    <cfRule type="containsText" dxfId="910" priority="829" operator="containsText" text="Baja">
      <formula>NOT(ISERROR(SEARCH("Baja",AB455)))</formula>
    </cfRule>
    <cfRule type="containsText" dxfId="909" priority="828" operator="containsText" text="Moderada">
      <formula>NOT(ISERROR(SEARCH("Moderada",AB455)))</formula>
    </cfRule>
    <cfRule type="containsText" dxfId="908" priority="827" operator="containsText" text="Alta">
      <formula>NOT(ISERROR(SEARCH("Alta",AB455)))</formula>
    </cfRule>
  </conditionalFormatting>
  <conditionalFormatting sqref="AB455:AB457">
    <cfRule type="containsText" dxfId="907" priority="805" operator="containsText" text="Extrema">
      <formula>NOT(ISERROR(SEARCH("Extrema",AB455)))</formula>
    </cfRule>
    <cfRule type="containsText" dxfId="906" priority="804" operator="containsText" text="VALORAR">
      <formula>NOT(ISERROR(SEARCH("VALORAR",AB455)))</formula>
    </cfRule>
  </conditionalFormatting>
  <conditionalFormatting sqref="AB457">
    <cfRule type="containsText" dxfId="905" priority="803" operator="containsText" text="Baja">
      <formula>NOT(ISERROR(SEARCH("Baja",AB457)))</formula>
    </cfRule>
    <cfRule type="containsText" dxfId="904" priority="802" operator="containsText" text="Moderada">
      <formula>NOT(ISERROR(SEARCH("Moderada",AB457)))</formula>
    </cfRule>
    <cfRule type="containsText" dxfId="903" priority="799" operator="containsText" text="VALORAR">
      <formula>NOT(ISERROR(SEARCH("VALORAR",AB457)))</formula>
    </cfRule>
    <cfRule type="containsText" dxfId="902" priority="801" operator="containsText" text="Alta">
      <formula>NOT(ISERROR(SEARCH("Alta",AB457)))</formula>
    </cfRule>
    <cfRule type="containsText" dxfId="901" priority="800" operator="containsText" text="Extrema">
      <formula>NOT(ISERROR(SEARCH("Extrema",AB457)))</formula>
    </cfRule>
    <cfRule type="containsText" dxfId="900" priority="808" operator="containsText" text="Baja">
      <formula>NOT(ISERROR(SEARCH("Baja",AB457)))</formula>
    </cfRule>
    <cfRule type="containsText" dxfId="899" priority="807" operator="containsText" text="Moderada">
      <formula>NOT(ISERROR(SEARCH("Moderada",AB457)))</formula>
    </cfRule>
    <cfRule type="containsText" dxfId="898" priority="806" operator="containsText" text="Alta">
      <formula>NOT(ISERROR(SEARCH("Alta",AB457)))</formula>
    </cfRule>
  </conditionalFormatting>
  <conditionalFormatting sqref="AB459:AB460">
    <cfRule type="containsText" dxfId="897" priority="795" operator="containsText" text="Extrema">
      <formula>NOT(ISERROR(SEARCH("Extrema",AB459)))</formula>
    </cfRule>
    <cfRule type="containsText" dxfId="896" priority="794" operator="containsText" text="VALORAR">
      <formula>NOT(ISERROR(SEARCH("VALORAR",AB459)))</formula>
    </cfRule>
    <cfRule type="containsText" dxfId="895" priority="793" operator="containsText" text="Baja">
      <formula>NOT(ISERROR(SEARCH("Baja",AB459)))</formula>
    </cfRule>
    <cfRule type="containsText" dxfId="894" priority="792" operator="containsText" text="Moderada">
      <formula>NOT(ISERROR(SEARCH("Moderada",AB459)))</formula>
    </cfRule>
    <cfRule type="containsText" dxfId="893" priority="791" operator="containsText" text="Alta">
      <formula>NOT(ISERROR(SEARCH("Alta",AB459)))</formula>
    </cfRule>
    <cfRule type="containsText" dxfId="892" priority="798" operator="containsText" text="Baja">
      <formula>NOT(ISERROR(SEARCH("Baja",AB459)))</formula>
    </cfRule>
    <cfRule type="containsText" dxfId="891" priority="797" operator="containsText" text="Moderada">
      <formula>NOT(ISERROR(SEARCH("Moderada",AB459)))</formula>
    </cfRule>
    <cfRule type="containsText" dxfId="890" priority="796" operator="containsText" text="Alta">
      <formula>NOT(ISERROR(SEARCH("Alta",AB459)))</formula>
    </cfRule>
  </conditionalFormatting>
  <conditionalFormatting sqref="AB459:AB462">
    <cfRule type="containsText" dxfId="889" priority="776" operator="containsText" text="VALORAR">
      <formula>NOT(ISERROR(SEARCH("VALORAR",AB459)))</formula>
    </cfRule>
    <cfRule type="containsText" dxfId="888" priority="777" operator="containsText" text="Extrema">
      <formula>NOT(ISERROR(SEARCH("Extrema",AB459)))</formula>
    </cfRule>
  </conditionalFormatting>
  <conditionalFormatting sqref="AB461:AB462">
    <cfRule type="containsText" dxfId="887" priority="773" operator="containsText" text="Alta">
      <formula>NOT(ISERROR(SEARCH("Alta",AB461)))</formula>
    </cfRule>
    <cfRule type="containsText" dxfId="886" priority="774" operator="containsText" text="Moderada">
      <formula>NOT(ISERROR(SEARCH("Moderada",AB461)))</formula>
    </cfRule>
    <cfRule type="containsText" dxfId="885" priority="775" operator="containsText" text="Baja">
      <formula>NOT(ISERROR(SEARCH("Baja",AB461)))</formula>
    </cfRule>
    <cfRule type="containsText" dxfId="884" priority="778" operator="containsText" text="Alta">
      <formula>NOT(ISERROR(SEARCH("Alta",AB461)))</formula>
    </cfRule>
    <cfRule type="containsText" dxfId="883" priority="779" operator="containsText" text="Moderada">
      <formula>NOT(ISERROR(SEARCH("Moderada",AB461)))</formula>
    </cfRule>
    <cfRule type="containsText" dxfId="882" priority="780" operator="containsText" text="Baja">
      <formula>NOT(ISERROR(SEARCH("Baja",AB461)))</formula>
    </cfRule>
  </conditionalFormatting>
  <conditionalFormatting sqref="AB461:AB463">
    <cfRule type="containsText" dxfId="881" priority="750" operator="containsText" text="VALORAR">
      <formula>NOT(ISERROR(SEARCH("VALORAR",AB461)))</formula>
    </cfRule>
    <cfRule type="containsText" dxfId="880" priority="751" operator="containsText" text="Extrema">
      <formula>NOT(ISERROR(SEARCH("Extrema",AB461)))</formula>
    </cfRule>
  </conditionalFormatting>
  <conditionalFormatting sqref="AB463">
    <cfRule type="containsText" dxfId="879" priority="747" operator="containsText" text="Alta">
      <formula>NOT(ISERROR(SEARCH("Alta",AB463)))</formula>
    </cfRule>
    <cfRule type="containsText" dxfId="878" priority="746" operator="containsText" text="Extrema">
      <formula>NOT(ISERROR(SEARCH("Extrema",AB463)))</formula>
    </cfRule>
    <cfRule type="containsText" dxfId="877" priority="748" operator="containsText" text="Moderada">
      <formula>NOT(ISERROR(SEARCH("Moderada",AB463)))</formula>
    </cfRule>
    <cfRule type="containsText" dxfId="876" priority="754" operator="containsText" text="Baja">
      <formula>NOT(ISERROR(SEARCH("Baja",AB463)))</formula>
    </cfRule>
    <cfRule type="containsText" dxfId="875" priority="753" operator="containsText" text="Moderada">
      <formula>NOT(ISERROR(SEARCH("Moderada",AB463)))</formula>
    </cfRule>
    <cfRule type="containsText" dxfId="874" priority="745" operator="containsText" text="VALORAR">
      <formula>NOT(ISERROR(SEARCH("VALORAR",AB463)))</formula>
    </cfRule>
    <cfRule type="containsText" dxfId="873" priority="752" operator="containsText" text="Alta">
      <formula>NOT(ISERROR(SEARCH("Alta",AB463)))</formula>
    </cfRule>
    <cfRule type="containsText" dxfId="872" priority="749" operator="containsText" text="Baja">
      <formula>NOT(ISERROR(SEARCH("Baja",AB463)))</formula>
    </cfRule>
  </conditionalFormatting>
  <conditionalFormatting sqref="AB465:AB466">
    <cfRule type="containsText" dxfId="871" priority="738" operator="containsText" text="Moderada">
      <formula>NOT(ISERROR(SEARCH("Moderada",AB465)))</formula>
    </cfRule>
    <cfRule type="containsText" dxfId="870" priority="739" operator="containsText" text="Baja">
      <formula>NOT(ISERROR(SEARCH("Baja",AB465)))</formula>
    </cfRule>
    <cfRule type="containsText" dxfId="869" priority="737" operator="containsText" text="Alta">
      <formula>NOT(ISERROR(SEARCH("Alta",AB465)))</formula>
    </cfRule>
    <cfRule type="containsText" dxfId="868" priority="744" operator="containsText" text="Baja">
      <formula>NOT(ISERROR(SEARCH("Baja",AB465)))</formula>
    </cfRule>
    <cfRule type="containsText" dxfId="867" priority="742" operator="containsText" text="Alta">
      <formula>NOT(ISERROR(SEARCH("Alta",AB465)))</formula>
    </cfRule>
    <cfRule type="containsText" dxfId="866" priority="741" operator="containsText" text="Extrema">
      <formula>NOT(ISERROR(SEARCH("Extrema",AB465)))</formula>
    </cfRule>
    <cfRule type="containsText" dxfId="865" priority="740" operator="containsText" text="VALORAR">
      <formula>NOT(ISERROR(SEARCH("VALORAR",AB465)))</formula>
    </cfRule>
    <cfRule type="containsText" dxfId="864" priority="743" operator="containsText" text="Moderada">
      <formula>NOT(ISERROR(SEARCH("Moderada",AB465)))</formula>
    </cfRule>
  </conditionalFormatting>
  <conditionalFormatting sqref="AB465:AB468">
    <cfRule type="containsText" dxfId="863" priority="723" operator="containsText" text="Extrema">
      <formula>NOT(ISERROR(SEARCH("Extrema",AB465)))</formula>
    </cfRule>
    <cfRule type="containsText" dxfId="862" priority="722" operator="containsText" text="VALORAR">
      <formula>NOT(ISERROR(SEARCH("VALORAR",AB465)))</formula>
    </cfRule>
  </conditionalFormatting>
  <conditionalFormatting sqref="AB467:AB468">
    <cfRule type="containsText" dxfId="861" priority="724" operator="containsText" text="Alta">
      <formula>NOT(ISERROR(SEARCH("Alta",AB467)))</formula>
    </cfRule>
    <cfRule type="containsText" dxfId="860" priority="726" operator="containsText" text="Baja">
      <formula>NOT(ISERROR(SEARCH("Baja",AB467)))</formula>
    </cfRule>
    <cfRule type="containsText" dxfId="859" priority="721" operator="containsText" text="Baja">
      <formula>NOT(ISERROR(SEARCH("Baja",AB467)))</formula>
    </cfRule>
    <cfRule type="containsText" dxfId="858" priority="720" operator="containsText" text="Moderada">
      <formula>NOT(ISERROR(SEARCH("Moderada",AB467)))</formula>
    </cfRule>
    <cfRule type="containsText" dxfId="857" priority="725" operator="containsText" text="Moderada">
      <formula>NOT(ISERROR(SEARCH("Moderada",AB467)))</formula>
    </cfRule>
    <cfRule type="containsText" dxfId="856" priority="719" operator="containsText" text="Alta">
      <formula>NOT(ISERROR(SEARCH("Alta",AB467)))</formula>
    </cfRule>
  </conditionalFormatting>
  <conditionalFormatting sqref="AB467:AB469">
    <cfRule type="containsText" dxfId="855" priority="696" operator="containsText" text="VALORAR">
      <formula>NOT(ISERROR(SEARCH("VALORAR",AB467)))</formula>
    </cfRule>
    <cfRule type="containsText" dxfId="854" priority="697" operator="containsText" text="Extrema">
      <formula>NOT(ISERROR(SEARCH("Extrema",AB467)))</formula>
    </cfRule>
  </conditionalFormatting>
  <conditionalFormatting sqref="AB469">
    <cfRule type="containsText" dxfId="853" priority="699" operator="containsText" text="Moderada">
      <formula>NOT(ISERROR(SEARCH("Moderada",AB469)))</formula>
    </cfRule>
    <cfRule type="containsText" dxfId="852" priority="695" operator="containsText" text="Baja">
      <formula>NOT(ISERROR(SEARCH("Baja",AB469)))</formula>
    </cfRule>
    <cfRule type="containsText" dxfId="851" priority="694" operator="containsText" text="Moderada">
      <formula>NOT(ISERROR(SEARCH("Moderada",AB469)))</formula>
    </cfRule>
    <cfRule type="containsText" dxfId="850" priority="693" operator="containsText" text="Alta">
      <formula>NOT(ISERROR(SEARCH("Alta",AB469)))</formula>
    </cfRule>
    <cfRule type="containsText" dxfId="849" priority="692" operator="containsText" text="Extrema">
      <formula>NOT(ISERROR(SEARCH("Extrema",AB469)))</formula>
    </cfRule>
    <cfRule type="containsText" dxfId="848" priority="691" operator="containsText" text="VALORAR">
      <formula>NOT(ISERROR(SEARCH("VALORAR",AB469)))</formula>
    </cfRule>
    <cfRule type="containsText" dxfId="847" priority="698" operator="containsText" text="Alta">
      <formula>NOT(ISERROR(SEARCH("Alta",AB469)))</formula>
    </cfRule>
    <cfRule type="containsText" dxfId="846" priority="700" operator="containsText" text="Baja">
      <formula>NOT(ISERROR(SEARCH("Baja",AB469)))</formula>
    </cfRule>
  </conditionalFormatting>
  <conditionalFormatting sqref="AB471:AB472">
    <cfRule type="containsText" dxfId="845" priority="686" operator="containsText" text="VALORAR">
      <formula>NOT(ISERROR(SEARCH("VALORAR",AB471)))</formula>
    </cfRule>
    <cfRule type="containsText" dxfId="844" priority="687" operator="containsText" text="Extrema">
      <formula>NOT(ISERROR(SEARCH("Extrema",AB471)))</formula>
    </cfRule>
    <cfRule type="containsText" dxfId="843" priority="688" operator="containsText" text="Alta">
      <formula>NOT(ISERROR(SEARCH("Alta",AB471)))</formula>
    </cfRule>
    <cfRule type="containsText" dxfId="842" priority="683" operator="containsText" text="Alta">
      <formula>NOT(ISERROR(SEARCH("Alta",AB471)))</formula>
    </cfRule>
    <cfRule type="containsText" dxfId="841" priority="689" operator="containsText" text="Moderada">
      <formula>NOT(ISERROR(SEARCH("Moderada",AB471)))</formula>
    </cfRule>
    <cfRule type="containsText" dxfId="840" priority="684" operator="containsText" text="Moderada">
      <formula>NOT(ISERROR(SEARCH("Moderada",AB471)))</formula>
    </cfRule>
    <cfRule type="containsText" dxfId="839" priority="685" operator="containsText" text="Baja">
      <formula>NOT(ISERROR(SEARCH("Baja",AB471)))</formula>
    </cfRule>
    <cfRule type="containsText" dxfId="838" priority="690" operator="containsText" text="Baja">
      <formula>NOT(ISERROR(SEARCH("Baja",AB471)))</formula>
    </cfRule>
  </conditionalFormatting>
  <conditionalFormatting sqref="AB471:AB474">
    <cfRule type="containsText" dxfId="837" priority="668" operator="containsText" text="VALORAR">
      <formula>NOT(ISERROR(SEARCH("VALORAR",AB471)))</formula>
    </cfRule>
    <cfRule type="containsText" dxfId="836" priority="669" operator="containsText" text="Extrema">
      <formula>NOT(ISERROR(SEARCH("Extrema",AB471)))</formula>
    </cfRule>
  </conditionalFormatting>
  <conditionalFormatting sqref="AB473:AB474">
    <cfRule type="containsText" dxfId="835" priority="665" operator="containsText" text="Alta">
      <formula>NOT(ISERROR(SEARCH("Alta",AB473)))</formula>
    </cfRule>
    <cfRule type="containsText" dxfId="834" priority="666" operator="containsText" text="Moderada">
      <formula>NOT(ISERROR(SEARCH("Moderada",AB473)))</formula>
    </cfRule>
    <cfRule type="containsText" dxfId="833" priority="670" operator="containsText" text="Alta">
      <formula>NOT(ISERROR(SEARCH("Alta",AB473)))</formula>
    </cfRule>
    <cfRule type="containsText" dxfId="832" priority="671" operator="containsText" text="Moderada">
      <formula>NOT(ISERROR(SEARCH("Moderada",AB473)))</formula>
    </cfRule>
    <cfRule type="containsText" dxfId="831" priority="667" operator="containsText" text="Baja">
      <formula>NOT(ISERROR(SEARCH("Baja",AB473)))</formula>
    </cfRule>
    <cfRule type="containsText" dxfId="830" priority="672" operator="containsText" text="Baja">
      <formula>NOT(ISERROR(SEARCH("Baja",AB473)))</formula>
    </cfRule>
  </conditionalFormatting>
  <conditionalFormatting sqref="AB473:AB475">
    <cfRule type="containsText" dxfId="829" priority="643" operator="containsText" text="Extrema">
      <formula>NOT(ISERROR(SEARCH("Extrema",AB473)))</formula>
    </cfRule>
    <cfRule type="containsText" dxfId="828" priority="642" operator="containsText" text="VALORAR">
      <formula>NOT(ISERROR(SEARCH("VALORAR",AB473)))</formula>
    </cfRule>
  </conditionalFormatting>
  <conditionalFormatting sqref="AB475">
    <cfRule type="containsText" dxfId="827" priority="639" operator="containsText" text="Alta">
      <formula>NOT(ISERROR(SEARCH("Alta",AB475)))</formula>
    </cfRule>
    <cfRule type="containsText" dxfId="826" priority="644" operator="containsText" text="Alta">
      <formula>NOT(ISERROR(SEARCH("Alta",AB475)))</formula>
    </cfRule>
    <cfRule type="containsText" dxfId="825" priority="645" operator="containsText" text="Moderada">
      <formula>NOT(ISERROR(SEARCH("Moderada",AB475)))</formula>
    </cfRule>
    <cfRule type="containsText" dxfId="824" priority="646" operator="containsText" text="Baja">
      <formula>NOT(ISERROR(SEARCH("Baja",AB475)))</formula>
    </cfRule>
    <cfRule type="containsText" dxfId="823" priority="640" operator="containsText" text="Moderada">
      <formula>NOT(ISERROR(SEARCH("Moderada",AB475)))</formula>
    </cfRule>
    <cfRule type="containsText" dxfId="822" priority="641" operator="containsText" text="Baja">
      <formula>NOT(ISERROR(SEARCH("Baja",AB475)))</formula>
    </cfRule>
    <cfRule type="containsText" dxfId="821" priority="638" operator="containsText" text="Extrema">
      <formula>NOT(ISERROR(SEARCH("Extrema",AB475)))</formula>
    </cfRule>
    <cfRule type="containsText" dxfId="820" priority="637" operator="containsText" text="VALORAR">
      <formula>NOT(ISERROR(SEARCH("VALORAR",AB475)))</formula>
    </cfRule>
  </conditionalFormatting>
  <conditionalFormatting sqref="AB477:AB478">
    <cfRule type="containsText" dxfId="819" priority="633" operator="containsText" text="Extrema">
      <formula>NOT(ISERROR(SEARCH("Extrema",AB477)))</formula>
    </cfRule>
    <cfRule type="containsText" dxfId="818" priority="635" operator="containsText" text="Moderada">
      <formula>NOT(ISERROR(SEARCH("Moderada",AB477)))</formula>
    </cfRule>
    <cfRule type="containsText" dxfId="817" priority="636" operator="containsText" text="Baja">
      <formula>NOT(ISERROR(SEARCH("Baja",AB477)))</formula>
    </cfRule>
    <cfRule type="containsText" dxfId="816" priority="631" operator="containsText" text="Baja">
      <formula>NOT(ISERROR(SEARCH("Baja",AB477)))</formula>
    </cfRule>
    <cfRule type="containsText" dxfId="815" priority="634" operator="containsText" text="Alta">
      <formula>NOT(ISERROR(SEARCH("Alta",AB477)))</formula>
    </cfRule>
    <cfRule type="containsText" dxfId="814" priority="629" operator="containsText" text="Alta">
      <formula>NOT(ISERROR(SEARCH("Alta",AB477)))</formula>
    </cfRule>
    <cfRule type="containsText" dxfId="813" priority="630" operator="containsText" text="Moderada">
      <formula>NOT(ISERROR(SEARCH("Moderada",AB477)))</formula>
    </cfRule>
    <cfRule type="containsText" dxfId="812" priority="632" operator="containsText" text="VALORAR">
      <formula>NOT(ISERROR(SEARCH("VALORAR",AB477)))</formula>
    </cfRule>
  </conditionalFormatting>
  <conditionalFormatting sqref="AB477:AB480">
    <cfRule type="containsText" dxfId="811" priority="614" operator="containsText" text="VALORAR">
      <formula>NOT(ISERROR(SEARCH("VALORAR",AB477)))</formula>
    </cfRule>
    <cfRule type="containsText" dxfId="810" priority="615" operator="containsText" text="Extrema">
      <formula>NOT(ISERROR(SEARCH("Extrema",AB477)))</formula>
    </cfRule>
  </conditionalFormatting>
  <conditionalFormatting sqref="AB479:AB480">
    <cfRule type="containsText" dxfId="809" priority="613" operator="containsText" text="Baja">
      <formula>NOT(ISERROR(SEARCH("Baja",AB479)))</formula>
    </cfRule>
    <cfRule type="containsText" dxfId="808" priority="618" operator="containsText" text="Baja">
      <formula>NOT(ISERROR(SEARCH("Baja",AB479)))</formula>
    </cfRule>
    <cfRule type="containsText" dxfId="807" priority="617" operator="containsText" text="Moderada">
      <formula>NOT(ISERROR(SEARCH("Moderada",AB479)))</formula>
    </cfRule>
    <cfRule type="containsText" dxfId="806" priority="616" operator="containsText" text="Alta">
      <formula>NOT(ISERROR(SEARCH("Alta",AB479)))</formula>
    </cfRule>
    <cfRule type="containsText" dxfId="805" priority="611" operator="containsText" text="Alta">
      <formula>NOT(ISERROR(SEARCH("Alta",AB479)))</formula>
    </cfRule>
    <cfRule type="containsText" dxfId="804" priority="612" operator="containsText" text="Moderada">
      <formula>NOT(ISERROR(SEARCH("Moderada",AB479)))</formula>
    </cfRule>
  </conditionalFormatting>
  <conditionalFormatting sqref="AB479:AB481">
    <cfRule type="containsText" dxfId="803" priority="588" operator="containsText" text="VALORAR">
      <formula>NOT(ISERROR(SEARCH("VALORAR",AB479)))</formula>
    </cfRule>
    <cfRule type="containsText" dxfId="802" priority="589" operator="containsText" text="Extrema">
      <formula>NOT(ISERROR(SEARCH("Extrema",AB479)))</formula>
    </cfRule>
  </conditionalFormatting>
  <conditionalFormatting sqref="AB481">
    <cfRule type="containsText" dxfId="801" priority="591" operator="containsText" text="Moderada">
      <formula>NOT(ISERROR(SEARCH("Moderada",AB481)))</formula>
    </cfRule>
    <cfRule type="containsText" dxfId="800" priority="587" operator="containsText" text="Baja">
      <formula>NOT(ISERROR(SEARCH("Baja",AB481)))</formula>
    </cfRule>
    <cfRule type="containsText" dxfId="799" priority="586" operator="containsText" text="Moderada">
      <formula>NOT(ISERROR(SEARCH("Moderada",AB481)))</formula>
    </cfRule>
    <cfRule type="containsText" dxfId="798" priority="585" operator="containsText" text="Alta">
      <formula>NOT(ISERROR(SEARCH("Alta",AB481)))</formula>
    </cfRule>
    <cfRule type="containsText" dxfId="797" priority="592" operator="containsText" text="Baja">
      <formula>NOT(ISERROR(SEARCH("Baja",AB481)))</formula>
    </cfRule>
    <cfRule type="containsText" dxfId="796" priority="583" operator="containsText" text="VALORAR">
      <formula>NOT(ISERROR(SEARCH("VALORAR",AB481)))</formula>
    </cfRule>
    <cfRule type="containsText" dxfId="795" priority="584" operator="containsText" text="Extrema">
      <formula>NOT(ISERROR(SEARCH("Extrema",AB481)))</formula>
    </cfRule>
    <cfRule type="containsText" dxfId="794" priority="590" operator="containsText" text="Alta">
      <formula>NOT(ISERROR(SEARCH("Alta",AB481)))</formula>
    </cfRule>
  </conditionalFormatting>
  <conditionalFormatting sqref="AX9">
    <cfRule type="containsText" dxfId="789" priority="7275" operator="containsText" text="VALORAR">
      <formula>NOT(ISERROR(SEARCH("VALORAR",AX9)))</formula>
    </cfRule>
    <cfRule type="containsText" dxfId="788" priority="7274" operator="containsText" text="Baja">
      <formula>NOT(ISERROR(SEARCH("Baja",AX9)))</formula>
    </cfRule>
    <cfRule type="containsText" dxfId="787" priority="7273" operator="containsText" text="Moderada">
      <formula>NOT(ISERROR(SEARCH("Moderada",AX9)))</formula>
    </cfRule>
    <cfRule type="containsText" dxfId="786" priority="7270" operator="containsText" text="VALORAR">
      <formula>NOT(ISERROR(SEARCH("VALORAR",AX9)))</formula>
    </cfRule>
    <cfRule type="containsText" dxfId="785" priority="7276" operator="containsText" text="Extrema">
      <formula>NOT(ISERROR(SEARCH("Extrema",AX9)))</formula>
    </cfRule>
    <cfRule type="containsText" dxfId="784" priority="7271" operator="containsText" text="Extrema">
      <formula>NOT(ISERROR(SEARCH("Extrema",AX9)))</formula>
    </cfRule>
    <cfRule type="containsText" dxfId="783" priority="7272" operator="containsText" text="Alta">
      <formula>NOT(ISERROR(SEARCH("Alta",AX9)))</formula>
    </cfRule>
    <cfRule type="containsText" dxfId="782" priority="7277" operator="containsText" text="Alta">
      <formula>NOT(ISERROR(SEARCH("Alta",AX9)))</formula>
    </cfRule>
    <cfRule type="containsText" dxfId="781" priority="7278" operator="containsText" text="Moderada">
      <formula>NOT(ISERROR(SEARCH("Moderada",AX9)))</formula>
    </cfRule>
    <cfRule type="containsText" dxfId="780" priority="7279" operator="containsText" text="Baja">
      <formula>NOT(ISERROR(SEARCH("Baja",AX9)))</formula>
    </cfRule>
  </conditionalFormatting>
  <conditionalFormatting sqref="AX15">
    <cfRule type="containsText" dxfId="779" priority="7157" operator="containsText" text="Extrema">
      <formula>NOT(ISERROR(SEARCH("Extrema",AX15)))</formula>
    </cfRule>
    <cfRule type="containsText" dxfId="778" priority="7156" operator="containsText" text="VALORAR">
      <formula>NOT(ISERROR(SEARCH("VALORAR",AX15)))</formula>
    </cfRule>
    <cfRule type="containsText" dxfId="777" priority="7161" operator="containsText" text="VALORAR">
      <formula>NOT(ISERROR(SEARCH("VALORAR",AX15)))</formula>
    </cfRule>
    <cfRule type="containsText" dxfId="776" priority="7164" operator="containsText" text="Moderada">
      <formula>NOT(ISERROR(SEARCH("Moderada",AX15)))</formula>
    </cfRule>
    <cfRule type="containsText" dxfId="775" priority="7163" operator="containsText" text="Alta">
      <formula>NOT(ISERROR(SEARCH("Alta",AX15)))</formula>
    </cfRule>
    <cfRule type="containsText" dxfId="774" priority="7162" operator="containsText" text="Extrema">
      <formula>NOT(ISERROR(SEARCH("Extrema",AX15)))</formula>
    </cfRule>
    <cfRule type="containsText" dxfId="773" priority="7160" operator="containsText" text="Baja">
      <formula>NOT(ISERROR(SEARCH("Baja",AX15)))</formula>
    </cfRule>
    <cfRule type="containsText" dxfId="772" priority="7159" operator="containsText" text="Moderada">
      <formula>NOT(ISERROR(SEARCH("Moderada",AX15)))</formula>
    </cfRule>
    <cfRule type="containsText" dxfId="771" priority="7165" operator="containsText" text="Baja">
      <formula>NOT(ISERROR(SEARCH("Baja",AX15)))</formula>
    </cfRule>
    <cfRule type="containsText" dxfId="770" priority="7158" operator="containsText" text="Alta">
      <formula>NOT(ISERROR(SEARCH("Alta",AX15)))</formula>
    </cfRule>
  </conditionalFormatting>
  <conditionalFormatting sqref="AX21">
    <cfRule type="containsText" dxfId="769" priority="7155" operator="containsText" text="Baja">
      <formula>NOT(ISERROR(SEARCH("Baja",AX21)))</formula>
    </cfRule>
    <cfRule type="containsText" dxfId="768" priority="7153" operator="containsText" text="Alta">
      <formula>NOT(ISERROR(SEARCH("Alta",AX21)))</formula>
    </cfRule>
    <cfRule type="containsText" dxfId="767" priority="7146" operator="containsText" text="VALORAR">
      <formula>NOT(ISERROR(SEARCH("VALORAR",AX21)))</formula>
    </cfRule>
    <cfRule type="containsText" dxfId="766" priority="7147" operator="containsText" text="Extrema">
      <formula>NOT(ISERROR(SEARCH("Extrema",AX21)))</formula>
    </cfRule>
    <cfRule type="containsText" dxfId="765" priority="7148" operator="containsText" text="Alta">
      <formula>NOT(ISERROR(SEARCH("Alta",AX21)))</formula>
    </cfRule>
    <cfRule type="containsText" dxfId="764" priority="7149" operator="containsText" text="Moderada">
      <formula>NOT(ISERROR(SEARCH("Moderada",AX21)))</formula>
    </cfRule>
    <cfRule type="containsText" dxfId="763" priority="7150" operator="containsText" text="Baja">
      <formula>NOT(ISERROR(SEARCH("Baja",AX21)))</formula>
    </cfRule>
    <cfRule type="containsText" dxfId="762" priority="7151" operator="containsText" text="VALORAR">
      <formula>NOT(ISERROR(SEARCH("VALORAR",AX21)))</formula>
    </cfRule>
    <cfRule type="containsText" dxfId="761" priority="7152" operator="containsText" text="Extrema">
      <formula>NOT(ISERROR(SEARCH("Extrema",AX21)))</formula>
    </cfRule>
    <cfRule type="containsText" dxfId="760" priority="7154" operator="containsText" text="Moderada">
      <formula>NOT(ISERROR(SEARCH("Moderada",AX21)))</formula>
    </cfRule>
  </conditionalFormatting>
  <conditionalFormatting sqref="AX27">
    <cfRule type="containsText" dxfId="759" priority="7139" operator="containsText" text="Moderada">
      <formula>NOT(ISERROR(SEARCH("Moderada",AX27)))</formula>
    </cfRule>
    <cfRule type="containsText" dxfId="758" priority="7138" operator="containsText" text="Alta">
      <formula>NOT(ISERROR(SEARCH("Alta",AX27)))</formula>
    </cfRule>
    <cfRule type="containsText" dxfId="757" priority="7137" operator="containsText" text="Extrema">
      <formula>NOT(ISERROR(SEARCH("Extrema",AX27)))</formula>
    </cfRule>
    <cfRule type="containsText" dxfId="756" priority="7136" operator="containsText" text="VALORAR">
      <formula>NOT(ISERROR(SEARCH("VALORAR",AX27)))</formula>
    </cfRule>
    <cfRule type="containsText" dxfId="755" priority="7140" operator="containsText" text="Baja">
      <formula>NOT(ISERROR(SEARCH("Baja",AX27)))</formula>
    </cfRule>
    <cfRule type="containsText" dxfId="754" priority="7141" operator="containsText" text="VALORAR">
      <formula>NOT(ISERROR(SEARCH("VALORAR",AX27)))</formula>
    </cfRule>
    <cfRule type="containsText" dxfId="753" priority="7142" operator="containsText" text="Extrema">
      <formula>NOT(ISERROR(SEARCH("Extrema",AX27)))</formula>
    </cfRule>
    <cfRule type="containsText" dxfId="752" priority="7143" operator="containsText" text="Alta">
      <formula>NOT(ISERROR(SEARCH("Alta",AX27)))</formula>
    </cfRule>
    <cfRule type="containsText" dxfId="751" priority="7144" operator="containsText" text="Moderada">
      <formula>NOT(ISERROR(SEARCH("Moderada",AX27)))</formula>
    </cfRule>
    <cfRule type="containsText" dxfId="750" priority="7145" operator="containsText" text="Baja">
      <formula>NOT(ISERROR(SEARCH("Baja",AX27)))</formula>
    </cfRule>
  </conditionalFormatting>
  <conditionalFormatting sqref="AX33">
    <cfRule type="containsText" dxfId="749" priority="6757" operator="containsText" text="Baja">
      <formula>NOT(ISERROR(SEARCH("Baja",AX33)))</formula>
    </cfRule>
    <cfRule type="containsText" dxfId="748" priority="6756" operator="containsText" text="Moderada">
      <formula>NOT(ISERROR(SEARCH("Moderada",AX33)))</formula>
    </cfRule>
    <cfRule type="containsText" dxfId="747" priority="6755" operator="containsText" text="Alta">
      <formula>NOT(ISERROR(SEARCH("Alta",AX33)))</formula>
    </cfRule>
    <cfRule type="containsText" dxfId="746" priority="6754" operator="containsText" text="Extrema">
      <formula>NOT(ISERROR(SEARCH("Extrema",AX33)))</formula>
    </cfRule>
    <cfRule type="containsText" dxfId="745" priority="6753" operator="containsText" text="VALORAR">
      <formula>NOT(ISERROR(SEARCH("VALORAR",AX33)))</formula>
    </cfRule>
    <cfRule type="containsText" dxfId="744" priority="6752" operator="containsText" text="Baja">
      <formula>NOT(ISERROR(SEARCH("Baja",AX33)))</formula>
    </cfRule>
    <cfRule type="containsText" dxfId="743" priority="6751" operator="containsText" text="Moderada">
      <formula>NOT(ISERROR(SEARCH("Moderada",AX33)))</formula>
    </cfRule>
    <cfRule type="containsText" dxfId="742" priority="6750" operator="containsText" text="Alta">
      <formula>NOT(ISERROR(SEARCH("Alta",AX33)))</formula>
    </cfRule>
    <cfRule type="containsText" dxfId="741" priority="6749" operator="containsText" text="Extrema">
      <formula>NOT(ISERROR(SEARCH("Extrema",AX33)))</formula>
    </cfRule>
    <cfRule type="containsText" dxfId="740" priority="6748" operator="containsText" text="VALORAR">
      <formula>NOT(ISERROR(SEARCH("VALORAR",AX33)))</formula>
    </cfRule>
  </conditionalFormatting>
  <conditionalFormatting sqref="AX39">
    <cfRule type="containsText" dxfId="739" priority="6615" operator="containsText" text="Moderada">
      <formula>NOT(ISERROR(SEARCH("Moderada",AX39)))</formula>
    </cfRule>
    <cfRule type="containsText" dxfId="738" priority="6616" operator="containsText" text="Baja">
      <formula>NOT(ISERROR(SEARCH("Baja",AX39)))</formula>
    </cfRule>
    <cfRule type="containsText" dxfId="737" priority="6617" operator="containsText" text="VALORAR">
      <formula>NOT(ISERROR(SEARCH("VALORAR",AX39)))</formula>
    </cfRule>
    <cfRule type="containsText" dxfId="736" priority="6618" operator="containsText" text="Extrema">
      <formula>NOT(ISERROR(SEARCH("Extrema",AX39)))</formula>
    </cfRule>
    <cfRule type="containsText" dxfId="735" priority="6619" operator="containsText" text="Alta">
      <formula>NOT(ISERROR(SEARCH("Alta",AX39)))</formula>
    </cfRule>
    <cfRule type="containsText" dxfId="734" priority="6620" operator="containsText" text="Moderada">
      <formula>NOT(ISERROR(SEARCH("Moderada",AX39)))</formula>
    </cfRule>
    <cfRule type="containsText" dxfId="733" priority="6621" operator="containsText" text="Baja">
      <formula>NOT(ISERROR(SEARCH("Baja",AX39)))</formula>
    </cfRule>
    <cfRule type="containsText" dxfId="732" priority="6614" operator="containsText" text="Alta">
      <formula>NOT(ISERROR(SEARCH("Alta",AX39)))</formula>
    </cfRule>
    <cfRule type="containsText" dxfId="731" priority="6612" operator="containsText" text="VALORAR">
      <formula>NOT(ISERROR(SEARCH("VALORAR",AX39)))</formula>
    </cfRule>
    <cfRule type="containsText" dxfId="730" priority="6613" operator="containsText" text="Extrema">
      <formula>NOT(ISERROR(SEARCH("Extrema",AX39)))</formula>
    </cfRule>
  </conditionalFormatting>
  <conditionalFormatting sqref="AX45">
    <cfRule type="containsText" dxfId="729" priority="6484" operator="containsText" text="Moderada">
      <formula>NOT(ISERROR(SEARCH("Moderada",AX45)))</formula>
    </cfRule>
    <cfRule type="containsText" dxfId="728" priority="6482" operator="containsText" text="Extrema">
      <formula>NOT(ISERROR(SEARCH("Extrema",AX45)))</formula>
    </cfRule>
    <cfRule type="containsText" dxfId="727" priority="6483" operator="containsText" text="Alta">
      <formula>NOT(ISERROR(SEARCH("Alta",AX45)))</formula>
    </cfRule>
    <cfRule type="containsText" dxfId="726" priority="6476" operator="containsText" text="VALORAR">
      <formula>NOT(ISERROR(SEARCH("VALORAR",AX45)))</formula>
    </cfRule>
    <cfRule type="containsText" dxfId="725" priority="6477" operator="containsText" text="Extrema">
      <formula>NOT(ISERROR(SEARCH("Extrema",AX45)))</formula>
    </cfRule>
    <cfRule type="containsText" dxfId="724" priority="6485" operator="containsText" text="Baja">
      <formula>NOT(ISERROR(SEARCH("Baja",AX45)))</formula>
    </cfRule>
    <cfRule type="containsText" dxfId="723" priority="6479" operator="containsText" text="Moderada">
      <formula>NOT(ISERROR(SEARCH("Moderada",AX45)))</formula>
    </cfRule>
    <cfRule type="containsText" dxfId="722" priority="6478" operator="containsText" text="Alta">
      <formula>NOT(ISERROR(SEARCH("Alta",AX45)))</formula>
    </cfRule>
    <cfRule type="containsText" dxfId="721" priority="6480" operator="containsText" text="Baja">
      <formula>NOT(ISERROR(SEARCH("Baja",AX45)))</formula>
    </cfRule>
    <cfRule type="containsText" dxfId="720" priority="6481" operator="containsText" text="VALORAR">
      <formula>NOT(ISERROR(SEARCH("VALORAR",AX45)))</formula>
    </cfRule>
  </conditionalFormatting>
  <conditionalFormatting sqref="AX51">
    <cfRule type="containsText" dxfId="719" priority="6324" operator="containsText" text="VALORAR">
      <formula>NOT(ISERROR(SEARCH("VALORAR",AX51)))</formula>
    </cfRule>
    <cfRule type="containsText" dxfId="718" priority="6328" operator="containsText" text="Baja">
      <formula>NOT(ISERROR(SEARCH("Baja",AX51)))</formula>
    </cfRule>
    <cfRule type="containsText" dxfId="717" priority="6329" operator="containsText" text="VALORAR">
      <formula>NOT(ISERROR(SEARCH("VALORAR",AX51)))</formula>
    </cfRule>
    <cfRule type="containsText" dxfId="716" priority="6325" operator="containsText" text="Extrema">
      <formula>NOT(ISERROR(SEARCH("Extrema",AX51)))</formula>
    </cfRule>
    <cfRule type="containsText" dxfId="715" priority="6330" operator="containsText" text="Extrema">
      <formula>NOT(ISERROR(SEARCH("Extrema",AX51)))</formula>
    </cfRule>
    <cfRule type="containsText" dxfId="714" priority="6331" operator="containsText" text="Alta">
      <formula>NOT(ISERROR(SEARCH("Alta",AX51)))</formula>
    </cfRule>
    <cfRule type="containsText" dxfId="713" priority="6332" operator="containsText" text="Moderada">
      <formula>NOT(ISERROR(SEARCH("Moderada",AX51)))</formula>
    </cfRule>
    <cfRule type="containsText" dxfId="712" priority="6333" operator="containsText" text="Baja">
      <formula>NOT(ISERROR(SEARCH("Baja",AX51)))</formula>
    </cfRule>
    <cfRule type="containsText" dxfId="711" priority="6326" operator="containsText" text="Alta">
      <formula>NOT(ISERROR(SEARCH("Alta",AX51)))</formula>
    </cfRule>
    <cfRule type="containsText" dxfId="710" priority="6327" operator="containsText" text="Moderada">
      <formula>NOT(ISERROR(SEARCH("Moderada",AX51)))</formula>
    </cfRule>
  </conditionalFormatting>
  <conditionalFormatting sqref="AX57">
    <cfRule type="containsText" dxfId="709" priority="6177" operator="containsText" text="VALORAR">
      <formula>NOT(ISERROR(SEARCH("VALORAR",AX57)))</formula>
    </cfRule>
    <cfRule type="containsText" dxfId="708" priority="6176" operator="containsText" text="Baja">
      <formula>NOT(ISERROR(SEARCH("Baja",AX57)))</formula>
    </cfRule>
    <cfRule type="containsText" dxfId="707" priority="6172" operator="containsText" text="VALORAR">
      <formula>NOT(ISERROR(SEARCH("VALORAR",AX57)))</formula>
    </cfRule>
    <cfRule type="containsText" dxfId="706" priority="6178" operator="containsText" text="Extrema">
      <formula>NOT(ISERROR(SEARCH("Extrema",AX57)))</formula>
    </cfRule>
    <cfRule type="containsText" dxfId="705" priority="6180" operator="containsText" text="Moderada">
      <formula>NOT(ISERROR(SEARCH("Moderada",AX57)))</formula>
    </cfRule>
    <cfRule type="containsText" dxfId="704" priority="6175" operator="containsText" text="Moderada">
      <formula>NOT(ISERROR(SEARCH("Moderada",AX57)))</formula>
    </cfRule>
    <cfRule type="containsText" dxfId="703" priority="6174" operator="containsText" text="Alta">
      <formula>NOT(ISERROR(SEARCH("Alta",AX57)))</formula>
    </cfRule>
    <cfRule type="containsText" dxfId="702" priority="6173" operator="containsText" text="Extrema">
      <formula>NOT(ISERROR(SEARCH("Extrema",AX57)))</formula>
    </cfRule>
    <cfRule type="containsText" dxfId="701" priority="6179" operator="containsText" text="Alta">
      <formula>NOT(ISERROR(SEARCH("Alta",AX57)))</formula>
    </cfRule>
    <cfRule type="containsText" dxfId="700" priority="6181" operator="containsText" text="Baja">
      <formula>NOT(ISERROR(SEARCH("Baja",AX57)))</formula>
    </cfRule>
  </conditionalFormatting>
  <conditionalFormatting sqref="AX63">
    <cfRule type="containsText" dxfId="699" priority="6044" operator="containsText" text="Moderada">
      <formula>NOT(ISERROR(SEARCH("Moderada",AX63)))</formula>
    </cfRule>
    <cfRule type="containsText" dxfId="698" priority="6043" operator="containsText" text="Alta">
      <formula>NOT(ISERROR(SEARCH("Alta",AX63)))</formula>
    </cfRule>
    <cfRule type="containsText" dxfId="697" priority="6042" operator="containsText" text="Extrema">
      <formula>NOT(ISERROR(SEARCH("Extrema",AX63)))</formula>
    </cfRule>
    <cfRule type="containsText" dxfId="696" priority="6041" operator="containsText" text="VALORAR">
      <formula>NOT(ISERROR(SEARCH("VALORAR",AX63)))</formula>
    </cfRule>
    <cfRule type="containsText" dxfId="695" priority="6040" operator="containsText" text="Baja">
      <formula>NOT(ISERROR(SEARCH("Baja",AX63)))</formula>
    </cfRule>
    <cfRule type="containsText" dxfId="694" priority="6039" operator="containsText" text="Moderada">
      <formula>NOT(ISERROR(SEARCH("Moderada",AX63)))</formula>
    </cfRule>
    <cfRule type="containsText" dxfId="693" priority="6038" operator="containsText" text="Alta">
      <formula>NOT(ISERROR(SEARCH("Alta",AX63)))</formula>
    </cfRule>
    <cfRule type="containsText" dxfId="692" priority="6037" operator="containsText" text="Extrema">
      <formula>NOT(ISERROR(SEARCH("Extrema",AX63)))</formula>
    </cfRule>
    <cfRule type="containsText" dxfId="691" priority="6036" operator="containsText" text="VALORAR">
      <formula>NOT(ISERROR(SEARCH("VALORAR",AX63)))</formula>
    </cfRule>
    <cfRule type="containsText" dxfId="690" priority="6045" operator="containsText" text="Baja">
      <formula>NOT(ISERROR(SEARCH("Baja",AX63)))</formula>
    </cfRule>
  </conditionalFormatting>
  <conditionalFormatting sqref="AX69">
    <cfRule type="containsText" dxfId="689" priority="5900" operator="containsText" text="VALORAR">
      <formula>NOT(ISERROR(SEARCH("VALORAR",AX69)))</formula>
    </cfRule>
    <cfRule type="containsText" dxfId="688" priority="5909" operator="containsText" text="Baja">
      <formula>NOT(ISERROR(SEARCH("Baja",AX69)))</formula>
    </cfRule>
    <cfRule type="containsText" dxfId="687" priority="5908" operator="containsText" text="Moderada">
      <formula>NOT(ISERROR(SEARCH("Moderada",AX69)))</formula>
    </cfRule>
    <cfRule type="containsText" dxfId="686" priority="5907" operator="containsText" text="Alta">
      <formula>NOT(ISERROR(SEARCH("Alta",AX69)))</formula>
    </cfRule>
    <cfRule type="containsText" dxfId="685" priority="5906" operator="containsText" text="Extrema">
      <formula>NOT(ISERROR(SEARCH("Extrema",AX69)))</formula>
    </cfRule>
    <cfRule type="containsText" dxfId="684" priority="5905" operator="containsText" text="VALORAR">
      <formula>NOT(ISERROR(SEARCH("VALORAR",AX69)))</formula>
    </cfRule>
    <cfRule type="containsText" dxfId="683" priority="5904" operator="containsText" text="Baja">
      <formula>NOT(ISERROR(SEARCH("Baja",AX69)))</formula>
    </cfRule>
    <cfRule type="containsText" dxfId="682" priority="5903" operator="containsText" text="Moderada">
      <formula>NOT(ISERROR(SEARCH("Moderada",AX69)))</formula>
    </cfRule>
    <cfRule type="containsText" dxfId="681" priority="5902" operator="containsText" text="Alta">
      <formula>NOT(ISERROR(SEARCH("Alta",AX69)))</formula>
    </cfRule>
    <cfRule type="containsText" dxfId="680" priority="5901" operator="containsText" text="Extrema">
      <formula>NOT(ISERROR(SEARCH("Extrema",AX69)))</formula>
    </cfRule>
  </conditionalFormatting>
  <conditionalFormatting sqref="AX75">
    <cfRule type="containsText" dxfId="679" priority="5752" operator="containsText" text="Baja">
      <formula>NOT(ISERROR(SEARCH("Baja",AX75)))</formula>
    </cfRule>
    <cfRule type="containsText" dxfId="678" priority="5748" operator="containsText" text="VALORAR">
      <formula>NOT(ISERROR(SEARCH("VALORAR",AX75)))</formula>
    </cfRule>
    <cfRule type="containsText" dxfId="677" priority="5750" operator="containsText" text="Alta">
      <formula>NOT(ISERROR(SEARCH("Alta",AX75)))</formula>
    </cfRule>
    <cfRule type="containsText" dxfId="676" priority="5751" operator="containsText" text="Moderada">
      <formula>NOT(ISERROR(SEARCH("Moderada",AX75)))</formula>
    </cfRule>
    <cfRule type="containsText" dxfId="675" priority="5749" operator="containsText" text="Extrema">
      <formula>NOT(ISERROR(SEARCH("Extrema",AX75)))</formula>
    </cfRule>
    <cfRule type="containsText" dxfId="674" priority="5757" operator="containsText" text="Baja">
      <formula>NOT(ISERROR(SEARCH("Baja",AX75)))</formula>
    </cfRule>
    <cfRule type="containsText" dxfId="673" priority="5756" operator="containsText" text="Moderada">
      <formula>NOT(ISERROR(SEARCH("Moderada",AX75)))</formula>
    </cfRule>
    <cfRule type="containsText" dxfId="672" priority="5755" operator="containsText" text="Alta">
      <formula>NOT(ISERROR(SEARCH("Alta",AX75)))</formula>
    </cfRule>
    <cfRule type="containsText" dxfId="671" priority="5753" operator="containsText" text="VALORAR">
      <formula>NOT(ISERROR(SEARCH("VALORAR",AX75)))</formula>
    </cfRule>
    <cfRule type="containsText" dxfId="670" priority="5754" operator="containsText" text="Extrema">
      <formula>NOT(ISERROR(SEARCH("Extrema",AX75)))</formula>
    </cfRule>
  </conditionalFormatting>
  <conditionalFormatting sqref="AX81">
    <cfRule type="containsText" dxfId="669" priority="5588" operator="containsText" text="Moderada">
      <formula>NOT(ISERROR(SEARCH("Moderada",AX81)))</formula>
    </cfRule>
    <cfRule type="containsText" dxfId="668" priority="5589" operator="containsText" text="Baja">
      <formula>NOT(ISERROR(SEARCH("Baja",AX81)))</formula>
    </cfRule>
    <cfRule type="containsText" dxfId="667" priority="5587" operator="containsText" text="Alta">
      <formula>NOT(ISERROR(SEARCH("Alta",AX81)))</formula>
    </cfRule>
    <cfRule type="containsText" dxfId="666" priority="5585" operator="containsText" text="VALORAR">
      <formula>NOT(ISERROR(SEARCH("VALORAR",AX81)))</formula>
    </cfRule>
    <cfRule type="containsText" dxfId="665" priority="5586" operator="containsText" text="Extrema">
      <formula>NOT(ISERROR(SEARCH("Extrema",AX81)))</formula>
    </cfRule>
    <cfRule type="containsText" dxfId="664" priority="5580" operator="containsText" text="VALORAR">
      <formula>NOT(ISERROR(SEARCH("VALORAR",AX81)))</formula>
    </cfRule>
    <cfRule type="containsText" dxfId="663" priority="5581" operator="containsText" text="Extrema">
      <formula>NOT(ISERROR(SEARCH("Extrema",AX81)))</formula>
    </cfRule>
    <cfRule type="containsText" dxfId="662" priority="5582" operator="containsText" text="Alta">
      <formula>NOT(ISERROR(SEARCH("Alta",AX81)))</formula>
    </cfRule>
    <cfRule type="containsText" dxfId="661" priority="5583" operator="containsText" text="Moderada">
      <formula>NOT(ISERROR(SEARCH("Moderada",AX81)))</formula>
    </cfRule>
    <cfRule type="containsText" dxfId="660" priority="5584" operator="containsText" text="Baja">
      <formula>NOT(ISERROR(SEARCH("Baja",AX81)))</formula>
    </cfRule>
  </conditionalFormatting>
  <conditionalFormatting sqref="AX87">
    <cfRule type="containsText" dxfId="659" priority="5421" operator="containsText" text="Baja">
      <formula>NOT(ISERROR(SEARCH("Baja",AX87)))</formula>
    </cfRule>
    <cfRule type="containsText" dxfId="658" priority="5420" operator="containsText" text="Moderada">
      <formula>NOT(ISERROR(SEARCH("Moderada",AX87)))</formula>
    </cfRule>
    <cfRule type="containsText" dxfId="657" priority="5419" operator="containsText" text="Alta">
      <formula>NOT(ISERROR(SEARCH("Alta",AX87)))</formula>
    </cfRule>
    <cfRule type="containsText" dxfId="656" priority="5412" operator="containsText" text="VALORAR">
      <formula>NOT(ISERROR(SEARCH("VALORAR",AX87)))</formula>
    </cfRule>
    <cfRule type="containsText" dxfId="655" priority="5413" operator="containsText" text="Extrema">
      <formula>NOT(ISERROR(SEARCH("Extrema",AX87)))</formula>
    </cfRule>
    <cfRule type="containsText" dxfId="654" priority="5418" operator="containsText" text="Extrema">
      <formula>NOT(ISERROR(SEARCH("Extrema",AX87)))</formula>
    </cfRule>
    <cfRule type="containsText" dxfId="653" priority="5417" operator="containsText" text="VALORAR">
      <formula>NOT(ISERROR(SEARCH("VALORAR",AX87)))</formula>
    </cfRule>
    <cfRule type="containsText" dxfId="652" priority="5415" operator="containsText" text="Moderada">
      <formula>NOT(ISERROR(SEARCH("Moderada",AX87)))</formula>
    </cfRule>
    <cfRule type="containsText" dxfId="651" priority="5414" operator="containsText" text="Alta">
      <formula>NOT(ISERROR(SEARCH("Alta",AX87)))</formula>
    </cfRule>
    <cfRule type="containsText" dxfId="650" priority="5416" operator="containsText" text="Baja">
      <formula>NOT(ISERROR(SEARCH("Baja",AX87)))</formula>
    </cfRule>
  </conditionalFormatting>
  <conditionalFormatting sqref="AX93">
    <cfRule type="containsText" dxfId="649" priority="5085" operator="containsText" text="Baja">
      <formula>NOT(ISERROR(SEARCH("Baja",AX93)))</formula>
    </cfRule>
    <cfRule type="containsText" dxfId="648" priority="5084" operator="containsText" text="Moderada">
      <formula>NOT(ISERROR(SEARCH("Moderada",AX93)))</formula>
    </cfRule>
    <cfRule type="containsText" dxfId="647" priority="5083" operator="containsText" text="Alta">
      <formula>NOT(ISERROR(SEARCH("Alta",AX93)))</formula>
    </cfRule>
    <cfRule type="containsText" dxfId="646" priority="5081" operator="containsText" text="VALORAR">
      <formula>NOT(ISERROR(SEARCH("VALORAR",AX93)))</formula>
    </cfRule>
    <cfRule type="containsText" dxfId="645" priority="5078" operator="containsText" text="Alta">
      <formula>NOT(ISERROR(SEARCH("Alta",AX93)))</formula>
    </cfRule>
    <cfRule type="containsText" dxfId="644" priority="5079" operator="containsText" text="Moderada">
      <formula>NOT(ISERROR(SEARCH("Moderada",AX93)))</formula>
    </cfRule>
    <cfRule type="containsText" dxfId="643" priority="5080" operator="containsText" text="Baja">
      <formula>NOT(ISERROR(SEARCH("Baja",AX93)))</formula>
    </cfRule>
    <cfRule type="containsText" dxfId="642" priority="5082" operator="containsText" text="Extrema">
      <formula>NOT(ISERROR(SEARCH("Extrema",AX93)))</formula>
    </cfRule>
    <cfRule type="containsText" dxfId="641" priority="5076" operator="containsText" text="VALORAR">
      <formula>NOT(ISERROR(SEARCH("VALORAR",AX93)))</formula>
    </cfRule>
    <cfRule type="containsText" dxfId="640" priority="5077" operator="containsText" text="Extrema">
      <formula>NOT(ISERROR(SEARCH("Extrema",AX93)))</formula>
    </cfRule>
  </conditionalFormatting>
  <conditionalFormatting sqref="AX99">
    <cfRule type="containsText" dxfId="639" priority="5252" operator="containsText" text="Moderada">
      <formula>NOT(ISERROR(SEARCH("Moderada",AX99)))</formula>
    </cfRule>
    <cfRule type="containsText" dxfId="638" priority="5253" operator="containsText" text="Baja">
      <formula>NOT(ISERROR(SEARCH("Baja",AX99)))</formula>
    </cfRule>
    <cfRule type="containsText" dxfId="637" priority="5249" operator="containsText" text="VALORAR">
      <formula>NOT(ISERROR(SEARCH("VALORAR",AX99)))</formula>
    </cfRule>
    <cfRule type="containsText" dxfId="636" priority="5248" operator="containsText" text="Baja">
      <formula>NOT(ISERROR(SEARCH("Baja",AX99)))</formula>
    </cfRule>
    <cfRule type="containsText" dxfId="635" priority="5247" operator="containsText" text="Moderada">
      <formula>NOT(ISERROR(SEARCH("Moderada",AX99)))</formula>
    </cfRule>
    <cfRule type="containsText" dxfId="634" priority="5246" operator="containsText" text="Alta">
      <formula>NOT(ISERROR(SEARCH("Alta",AX99)))</formula>
    </cfRule>
    <cfRule type="containsText" dxfId="633" priority="5245" operator="containsText" text="Extrema">
      <formula>NOT(ISERROR(SEARCH("Extrema",AX99)))</formula>
    </cfRule>
    <cfRule type="containsText" dxfId="632" priority="5244" operator="containsText" text="VALORAR">
      <formula>NOT(ISERROR(SEARCH("VALORAR",AX99)))</formula>
    </cfRule>
    <cfRule type="containsText" dxfId="631" priority="5250" operator="containsText" text="Extrema">
      <formula>NOT(ISERROR(SEARCH("Extrema",AX99)))</formula>
    </cfRule>
    <cfRule type="containsText" dxfId="630" priority="5251" operator="containsText" text="Alta">
      <formula>NOT(ISERROR(SEARCH("Alta",AX99)))</formula>
    </cfRule>
  </conditionalFormatting>
  <conditionalFormatting sqref="AX105">
    <cfRule type="containsText" dxfId="629" priority="3860" operator="containsText" text="Extrema">
      <formula>NOT(ISERROR(SEARCH("Extrema",AX105)))</formula>
    </cfRule>
    <cfRule type="containsText" dxfId="628" priority="3864" operator="containsText" text="VALORAR">
      <formula>NOT(ISERROR(SEARCH("VALORAR",AX105)))</formula>
    </cfRule>
    <cfRule type="containsText" dxfId="627" priority="3868" operator="containsText" text="Baja">
      <formula>NOT(ISERROR(SEARCH("Baja",AX105)))</formula>
    </cfRule>
    <cfRule type="containsText" dxfId="626" priority="3867" operator="containsText" text="Moderada">
      <formula>NOT(ISERROR(SEARCH("Moderada",AX105)))</formula>
    </cfRule>
    <cfRule type="containsText" dxfId="625" priority="3863" operator="containsText" text="Baja">
      <formula>NOT(ISERROR(SEARCH("Baja",AX105)))</formula>
    </cfRule>
    <cfRule type="containsText" dxfId="624" priority="3865" operator="containsText" text="Extrema">
      <formula>NOT(ISERROR(SEARCH("Extrema",AX105)))</formula>
    </cfRule>
    <cfRule type="containsText" dxfId="623" priority="3862" operator="containsText" text="Moderada">
      <formula>NOT(ISERROR(SEARCH("Moderada",AX105)))</formula>
    </cfRule>
    <cfRule type="containsText" dxfId="622" priority="3861" operator="containsText" text="Alta">
      <formula>NOT(ISERROR(SEARCH("Alta",AX105)))</formula>
    </cfRule>
    <cfRule type="containsText" dxfId="621" priority="3859" operator="containsText" text="VALORAR">
      <formula>NOT(ISERROR(SEARCH("VALORAR",AX105)))</formula>
    </cfRule>
    <cfRule type="containsText" dxfId="620" priority="3866" operator="containsText" text="Alta">
      <formula>NOT(ISERROR(SEARCH("Alta",AX105)))</formula>
    </cfRule>
  </conditionalFormatting>
  <conditionalFormatting sqref="AX111">
    <cfRule type="containsText" dxfId="619" priority="142" operator="containsText" text="Baja">
      <formula>NOT(ISERROR(SEARCH("Baja",AX111)))</formula>
    </cfRule>
    <cfRule type="containsText" dxfId="618" priority="134" operator="containsText" text="Extrema">
      <formula>NOT(ISERROR(SEARCH("Extrema",AX111)))</formula>
    </cfRule>
    <cfRule type="containsText" dxfId="617" priority="138" operator="containsText" text="VALORAR">
      <formula>NOT(ISERROR(SEARCH("VALORAR",AX111)))</formula>
    </cfRule>
    <cfRule type="containsText" dxfId="616" priority="135" operator="containsText" text="Alta">
      <formula>NOT(ISERROR(SEARCH("Alta",AX111)))</formula>
    </cfRule>
    <cfRule type="containsText" dxfId="615" priority="136" operator="containsText" text="Moderada">
      <formula>NOT(ISERROR(SEARCH("Moderada",AX111)))</formula>
    </cfRule>
    <cfRule type="containsText" dxfId="614" priority="137" operator="containsText" text="Baja">
      <formula>NOT(ISERROR(SEARCH("Baja",AX111)))</formula>
    </cfRule>
    <cfRule type="containsText" dxfId="613" priority="133" operator="containsText" text="VALORAR">
      <formula>NOT(ISERROR(SEARCH("VALORAR",AX111)))</formula>
    </cfRule>
    <cfRule type="containsText" dxfId="612" priority="141" operator="containsText" text="Moderada">
      <formula>NOT(ISERROR(SEARCH("Moderada",AX111)))</formula>
    </cfRule>
    <cfRule type="containsText" dxfId="611" priority="140" operator="containsText" text="Alta">
      <formula>NOT(ISERROR(SEARCH("Alta",AX111)))</formula>
    </cfRule>
    <cfRule type="containsText" dxfId="610" priority="139" operator="containsText" text="Extrema">
      <formula>NOT(ISERROR(SEARCH("Extrema",AX111)))</formula>
    </cfRule>
  </conditionalFormatting>
  <conditionalFormatting sqref="AX117">
    <cfRule type="containsText" dxfId="609" priority="3811" operator="containsText" text="Extrema">
      <formula>NOT(ISERROR(SEARCH("Extrema",AX117)))</formula>
    </cfRule>
    <cfRule type="containsText" dxfId="608" priority="3806" operator="containsText" text="Extrema">
      <formula>NOT(ISERROR(SEARCH("Extrema",AX117)))</formula>
    </cfRule>
    <cfRule type="containsText" dxfId="607" priority="3805" operator="containsText" text="VALORAR">
      <formula>NOT(ISERROR(SEARCH("VALORAR",AX117)))</formula>
    </cfRule>
    <cfRule type="containsText" dxfId="606" priority="3809" operator="containsText" text="Baja">
      <formula>NOT(ISERROR(SEARCH("Baja",AX117)))</formula>
    </cfRule>
    <cfRule type="containsText" dxfId="605" priority="3810" operator="containsText" text="VALORAR">
      <formula>NOT(ISERROR(SEARCH("VALORAR",AX117)))</formula>
    </cfRule>
    <cfRule type="containsText" dxfId="604" priority="3808" operator="containsText" text="Moderada">
      <formula>NOT(ISERROR(SEARCH("Moderada",AX117)))</formula>
    </cfRule>
    <cfRule type="containsText" dxfId="603" priority="3807" operator="containsText" text="Alta">
      <formula>NOT(ISERROR(SEARCH("Alta",AX117)))</formula>
    </cfRule>
    <cfRule type="containsText" dxfId="602" priority="3814" operator="containsText" text="Baja">
      <formula>NOT(ISERROR(SEARCH("Baja",AX117)))</formula>
    </cfRule>
    <cfRule type="containsText" dxfId="601" priority="3813" operator="containsText" text="Moderada">
      <formula>NOT(ISERROR(SEARCH("Moderada",AX117)))</formula>
    </cfRule>
    <cfRule type="containsText" dxfId="600" priority="3812" operator="containsText" text="Alta">
      <formula>NOT(ISERROR(SEARCH("Alta",AX117)))</formula>
    </cfRule>
  </conditionalFormatting>
  <conditionalFormatting sqref="AX123">
    <cfRule type="containsText" dxfId="599" priority="3752" operator="containsText" text="Extrema">
      <formula>NOT(ISERROR(SEARCH("Extrema",AX123)))</formula>
    </cfRule>
    <cfRule type="containsText" dxfId="598" priority="3755" operator="containsText" text="Baja">
      <formula>NOT(ISERROR(SEARCH("Baja",AX123)))</formula>
    </cfRule>
    <cfRule type="containsText" dxfId="597" priority="3751" operator="containsText" text="VALORAR">
      <formula>NOT(ISERROR(SEARCH("VALORAR",AX123)))</formula>
    </cfRule>
    <cfRule type="containsText" dxfId="596" priority="3758" operator="containsText" text="Alta">
      <formula>NOT(ISERROR(SEARCH("Alta",AX123)))</formula>
    </cfRule>
    <cfRule type="containsText" dxfId="595" priority="3756" operator="containsText" text="VALORAR">
      <formula>NOT(ISERROR(SEARCH("VALORAR",AX123)))</formula>
    </cfRule>
    <cfRule type="containsText" dxfId="594" priority="3753" operator="containsText" text="Alta">
      <formula>NOT(ISERROR(SEARCH("Alta",AX123)))</formula>
    </cfRule>
    <cfRule type="containsText" dxfId="593" priority="3754" operator="containsText" text="Moderada">
      <formula>NOT(ISERROR(SEARCH("Moderada",AX123)))</formula>
    </cfRule>
    <cfRule type="containsText" dxfId="592" priority="3759" operator="containsText" text="Moderada">
      <formula>NOT(ISERROR(SEARCH("Moderada",AX123)))</formula>
    </cfRule>
    <cfRule type="containsText" dxfId="591" priority="3760" operator="containsText" text="Baja">
      <formula>NOT(ISERROR(SEARCH("Baja",AX123)))</formula>
    </cfRule>
    <cfRule type="containsText" dxfId="590" priority="3757" operator="containsText" text="Extrema">
      <formula>NOT(ISERROR(SEARCH("Extrema",AX123)))</formula>
    </cfRule>
  </conditionalFormatting>
  <conditionalFormatting sqref="AX129">
    <cfRule type="containsText" dxfId="589" priority="3698" operator="containsText" text="Extrema">
      <formula>NOT(ISERROR(SEARCH("Extrema",AX129)))</formula>
    </cfRule>
    <cfRule type="containsText" dxfId="588" priority="3706" operator="containsText" text="Baja">
      <formula>NOT(ISERROR(SEARCH("Baja",AX129)))</formula>
    </cfRule>
    <cfRule type="containsText" dxfId="587" priority="3705" operator="containsText" text="Moderada">
      <formula>NOT(ISERROR(SEARCH("Moderada",AX129)))</formula>
    </cfRule>
    <cfRule type="containsText" dxfId="586" priority="3704" operator="containsText" text="Alta">
      <formula>NOT(ISERROR(SEARCH("Alta",AX129)))</formula>
    </cfRule>
    <cfRule type="containsText" dxfId="585" priority="3697" operator="containsText" text="VALORAR">
      <formula>NOT(ISERROR(SEARCH("VALORAR",AX129)))</formula>
    </cfRule>
    <cfRule type="containsText" dxfId="584" priority="3702" operator="containsText" text="VALORAR">
      <formula>NOT(ISERROR(SEARCH("VALORAR",AX129)))</formula>
    </cfRule>
    <cfRule type="containsText" dxfId="583" priority="3701" operator="containsText" text="Baja">
      <formula>NOT(ISERROR(SEARCH("Baja",AX129)))</formula>
    </cfRule>
    <cfRule type="containsText" dxfId="582" priority="3699" operator="containsText" text="Alta">
      <formula>NOT(ISERROR(SEARCH("Alta",AX129)))</formula>
    </cfRule>
    <cfRule type="containsText" dxfId="581" priority="3700" operator="containsText" text="Moderada">
      <formula>NOT(ISERROR(SEARCH("Moderada",AX129)))</formula>
    </cfRule>
    <cfRule type="containsText" dxfId="580" priority="3703" operator="containsText" text="Extrema">
      <formula>NOT(ISERROR(SEARCH("Extrema",AX129)))</formula>
    </cfRule>
  </conditionalFormatting>
  <conditionalFormatting sqref="AX135">
    <cfRule type="containsText" dxfId="579" priority="3591" operator="containsText" text="Alta">
      <formula>NOT(ISERROR(SEARCH("Alta",AX135)))</formula>
    </cfRule>
    <cfRule type="containsText" dxfId="578" priority="3592" operator="containsText" text="Moderada">
      <formula>NOT(ISERROR(SEARCH("Moderada",AX135)))</formula>
    </cfRule>
    <cfRule type="containsText" dxfId="577" priority="3593" operator="containsText" text="Baja">
      <formula>NOT(ISERROR(SEARCH("Baja",AX135)))</formula>
    </cfRule>
    <cfRule type="containsText" dxfId="576" priority="3594" operator="containsText" text="VALORAR">
      <formula>NOT(ISERROR(SEARCH("VALORAR",AX135)))</formula>
    </cfRule>
    <cfRule type="containsText" dxfId="575" priority="3595" operator="containsText" text="Extrema">
      <formula>NOT(ISERROR(SEARCH("Extrema",AX135)))</formula>
    </cfRule>
    <cfRule type="containsText" dxfId="574" priority="3596" operator="containsText" text="Alta">
      <formula>NOT(ISERROR(SEARCH("Alta",AX135)))</formula>
    </cfRule>
    <cfRule type="containsText" dxfId="573" priority="3590" operator="containsText" text="Extrema">
      <formula>NOT(ISERROR(SEARCH("Extrema",AX135)))</formula>
    </cfRule>
    <cfRule type="containsText" dxfId="572" priority="3589" operator="containsText" text="VALORAR">
      <formula>NOT(ISERROR(SEARCH("VALORAR",AX135)))</formula>
    </cfRule>
    <cfRule type="containsText" dxfId="571" priority="3597" operator="containsText" text="Moderada">
      <formula>NOT(ISERROR(SEARCH("Moderada",AX135)))</formula>
    </cfRule>
    <cfRule type="containsText" dxfId="570" priority="3598" operator="containsText" text="Baja">
      <formula>NOT(ISERROR(SEARCH("Baja",AX135)))</formula>
    </cfRule>
  </conditionalFormatting>
  <conditionalFormatting sqref="AX141">
    <cfRule type="containsText" dxfId="569" priority="3544" operator="containsText" text="Baja">
      <formula>NOT(ISERROR(SEARCH("Baja",AX141)))</formula>
    </cfRule>
    <cfRule type="containsText" dxfId="568" priority="3539" operator="containsText" text="Baja">
      <formula>NOT(ISERROR(SEARCH("Baja",AX141)))</formula>
    </cfRule>
    <cfRule type="containsText" dxfId="567" priority="3535" operator="containsText" text="VALORAR">
      <formula>NOT(ISERROR(SEARCH("VALORAR",AX141)))</formula>
    </cfRule>
    <cfRule type="containsText" dxfId="566" priority="3536" operator="containsText" text="Extrema">
      <formula>NOT(ISERROR(SEARCH("Extrema",AX141)))</formula>
    </cfRule>
    <cfRule type="containsText" dxfId="565" priority="3537" operator="containsText" text="Alta">
      <formula>NOT(ISERROR(SEARCH("Alta",AX141)))</formula>
    </cfRule>
    <cfRule type="containsText" dxfId="564" priority="3538" operator="containsText" text="Moderada">
      <formula>NOT(ISERROR(SEARCH("Moderada",AX141)))</formula>
    </cfRule>
    <cfRule type="containsText" dxfId="563" priority="3540" operator="containsText" text="VALORAR">
      <formula>NOT(ISERROR(SEARCH("VALORAR",AX141)))</formula>
    </cfRule>
    <cfRule type="containsText" dxfId="562" priority="3541" operator="containsText" text="Extrema">
      <formula>NOT(ISERROR(SEARCH("Extrema",AX141)))</formula>
    </cfRule>
    <cfRule type="containsText" dxfId="561" priority="3542" operator="containsText" text="Alta">
      <formula>NOT(ISERROR(SEARCH("Alta",AX141)))</formula>
    </cfRule>
    <cfRule type="containsText" dxfId="560" priority="3543" operator="containsText" text="Moderada">
      <formula>NOT(ISERROR(SEARCH("Moderada",AX141)))</formula>
    </cfRule>
  </conditionalFormatting>
  <conditionalFormatting sqref="AX147">
    <cfRule type="containsText" dxfId="559" priority="3484" operator="containsText" text="Moderada">
      <formula>NOT(ISERROR(SEARCH("Moderada",AX147)))</formula>
    </cfRule>
    <cfRule type="containsText" dxfId="558" priority="3490" operator="containsText" text="Baja">
      <formula>NOT(ISERROR(SEARCH("Baja",AX147)))</formula>
    </cfRule>
    <cfRule type="containsText" dxfId="557" priority="3483" operator="containsText" text="Alta">
      <formula>NOT(ISERROR(SEARCH("Alta",AX147)))</formula>
    </cfRule>
    <cfRule type="containsText" dxfId="556" priority="3481" operator="containsText" text="VALORAR">
      <formula>NOT(ISERROR(SEARCH("VALORAR",AX147)))</formula>
    </cfRule>
    <cfRule type="containsText" dxfId="555" priority="3489" operator="containsText" text="Moderada">
      <formula>NOT(ISERROR(SEARCH("Moderada",AX147)))</formula>
    </cfRule>
    <cfRule type="containsText" dxfId="554" priority="3482" operator="containsText" text="Extrema">
      <formula>NOT(ISERROR(SEARCH("Extrema",AX147)))</formula>
    </cfRule>
    <cfRule type="containsText" dxfId="553" priority="3487" operator="containsText" text="Extrema">
      <formula>NOT(ISERROR(SEARCH("Extrema",AX147)))</formula>
    </cfRule>
    <cfRule type="containsText" dxfId="552" priority="3488" operator="containsText" text="Alta">
      <formula>NOT(ISERROR(SEARCH("Alta",AX147)))</formula>
    </cfRule>
    <cfRule type="containsText" dxfId="551" priority="3486" operator="containsText" text="VALORAR">
      <formula>NOT(ISERROR(SEARCH("VALORAR",AX147)))</formula>
    </cfRule>
    <cfRule type="containsText" dxfId="550" priority="3485" operator="containsText" text="Baja">
      <formula>NOT(ISERROR(SEARCH("Baja",AX147)))</formula>
    </cfRule>
  </conditionalFormatting>
  <conditionalFormatting sqref="AX153">
    <cfRule type="containsText" dxfId="549" priority="87" operator="containsText" text="Baja">
      <formula>NOT(ISERROR(SEARCH("Baja",AX153)))</formula>
    </cfRule>
    <cfRule type="containsText" dxfId="548" priority="92" operator="containsText" text="Baja">
      <formula>NOT(ISERROR(SEARCH("Baja",AX153)))</formula>
    </cfRule>
    <cfRule type="containsText" dxfId="547" priority="90" operator="containsText" text="Alta">
      <formula>NOT(ISERROR(SEARCH("Alta",AX153)))</formula>
    </cfRule>
    <cfRule type="containsText" dxfId="546" priority="89" operator="containsText" text="Extrema">
      <formula>NOT(ISERROR(SEARCH("Extrema",AX153)))</formula>
    </cfRule>
    <cfRule type="containsText" dxfId="545" priority="88" operator="containsText" text="VALORAR">
      <formula>NOT(ISERROR(SEARCH("VALORAR",AX153)))</formula>
    </cfRule>
    <cfRule type="containsText" dxfId="544" priority="85" operator="containsText" text="Alta">
      <formula>NOT(ISERROR(SEARCH("Alta",AX153)))</formula>
    </cfRule>
    <cfRule type="containsText" dxfId="543" priority="91" operator="containsText" text="Moderada">
      <formula>NOT(ISERROR(SEARCH("Moderada",AX153)))</formula>
    </cfRule>
    <cfRule type="containsText" dxfId="542" priority="83" operator="containsText" text="VALORAR">
      <formula>NOT(ISERROR(SEARCH("VALORAR",AX153)))</formula>
    </cfRule>
    <cfRule type="containsText" dxfId="541" priority="84" operator="containsText" text="Extrema">
      <formula>NOT(ISERROR(SEARCH("Extrema",AX153)))</formula>
    </cfRule>
    <cfRule type="containsText" dxfId="540" priority="86" operator="containsText" text="Moderada">
      <formula>NOT(ISERROR(SEARCH("Moderada",AX153)))</formula>
    </cfRule>
  </conditionalFormatting>
  <conditionalFormatting sqref="AX159">
    <cfRule type="containsText" dxfId="539" priority="3428" operator="containsText" text="Extrema">
      <formula>NOT(ISERROR(SEARCH("Extrema",AX159)))</formula>
    </cfRule>
    <cfRule type="containsText" dxfId="538" priority="3435" operator="containsText" text="Moderada">
      <formula>NOT(ISERROR(SEARCH("Moderada",AX159)))</formula>
    </cfRule>
    <cfRule type="containsText" dxfId="537" priority="3429" operator="containsText" text="Alta">
      <formula>NOT(ISERROR(SEARCH("Alta",AX159)))</formula>
    </cfRule>
    <cfRule type="containsText" dxfId="536" priority="3427" operator="containsText" text="VALORAR">
      <formula>NOT(ISERROR(SEARCH("VALORAR",AX159)))</formula>
    </cfRule>
    <cfRule type="containsText" dxfId="535" priority="3433" operator="containsText" text="Extrema">
      <formula>NOT(ISERROR(SEARCH("Extrema",AX159)))</formula>
    </cfRule>
    <cfRule type="containsText" dxfId="534" priority="3434" operator="containsText" text="Alta">
      <formula>NOT(ISERROR(SEARCH("Alta",AX159)))</formula>
    </cfRule>
    <cfRule type="containsText" dxfId="533" priority="3431" operator="containsText" text="Baja">
      <formula>NOT(ISERROR(SEARCH("Baja",AX159)))</formula>
    </cfRule>
    <cfRule type="containsText" dxfId="532" priority="3430" operator="containsText" text="Moderada">
      <formula>NOT(ISERROR(SEARCH("Moderada",AX159)))</formula>
    </cfRule>
    <cfRule type="containsText" dxfId="531" priority="3436" operator="containsText" text="Baja">
      <formula>NOT(ISERROR(SEARCH("Baja",AX159)))</formula>
    </cfRule>
    <cfRule type="containsText" dxfId="530" priority="3432" operator="containsText" text="VALORAR">
      <formula>NOT(ISERROR(SEARCH("VALORAR",AX159)))</formula>
    </cfRule>
  </conditionalFormatting>
  <conditionalFormatting sqref="AX165">
    <cfRule type="containsText" dxfId="529" priority="3375" operator="containsText" text="Alta">
      <formula>NOT(ISERROR(SEARCH("Alta",AX165)))</formula>
    </cfRule>
    <cfRule type="containsText" dxfId="528" priority="3376" operator="containsText" text="Moderada">
      <formula>NOT(ISERROR(SEARCH("Moderada",AX165)))</formula>
    </cfRule>
    <cfRule type="containsText" dxfId="527" priority="3382" operator="containsText" text="Baja">
      <formula>NOT(ISERROR(SEARCH("Baja",AX165)))</formula>
    </cfRule>
    <cfRule type="containsText" dxfId="526" priority="3381" operator="containsText" text="Moderada">
      <formula>NOT(ISERROR(SEARCH("Moderada",AX165)))</formula>
    </cfRule>
    <cfRule type="containsText" dxfId="525" priority="3379" operator="containsText" text="Extrema">
      <formula>NOT(ISERROR(SEARCH("Extrema",AX165)))</formula>
    </cfRule>
    <cfRule type="containsText" dxfId="524" priority="3378" operator="containsText" text="VALORAR">
      <formula>NOT(ISERROR(SEARCH("VALORAR",AX165)))</formula>
    </cfRule>
    <cfRule type="containsText" dxfId="523" priority="3377" operator="containsText" text="Baja">
      <formula>NOT(ISERROR(SEARCH("Baja",AX165)))</formula>
    </cfRule>
    <cfRule type="containsText" dxfId="522" priority="3373" operator="containsText" text="VALORAR">
      <formula>NOT(ISERROR(SEARCH("VALORAR",AX165)))</formula>
    </cfRule>
    <cfRule type="containsText" dxfId="521" priority="3374" operator="containsText" text="Extrema">
      <formula>NOT(ISERROR(SEARCH("Extrema",AX165)))</formula>
    </cfRule>
    <cfRule type="containsText" dxfId="520" priority="3380" operator="containsText" text="Alta">
      <formula>NOT(ISERROR(SEARCH("Alta",AX165)))</formula>
    </cfRule>
  </conditionalFormatting>
  <conditionalFormatting sqref="AX171">
    <cfRule type="containsText" dxfId="519" priority="3323" operator="containsText" text="Baja">
      <formula>NOT(ISERROR(SEARCH("Baja",AX171)))</formula>
    </cfRule>
    <cfRule type="containsText" dxfId="518" priority="3322" operator="containsText" text="Moderada">
      <formula>NOT(ISERROR(SEARCH("Moderada",AX171)))</formula>
    </cfRule>
    <cfRule type="containsText" dxfId="517" priority="3320" operator="containsText" text="Extrema">
      <formula>NOT(ISERROR(SEARCH("Extrema",AX171)))</formula>
    </cfRule>
    <cfRule type="containsText" dxfId="516" priority="3319" operator="containsText" text="VALORAR">
      <formula>NOT(ISERROR(SEARCH("VALORAR",AX171)))</formula>
    </cfRule>
    <cfRule type="containsText" dxfId="515" priority="3328" operator="containsText" text="Baja">
      <formula>NOT(ISERROR(SEARCH("Baja",AX171)))</formula>
    </cfRule>
    <cfRule type="containsText" dxfId="514" priority="3321" operator="containsText" text="Alta">
      <formula>NOT(ISERROR(SEARCH("Alta",AX171)))</formula>
    </cfRule>
    <cfRule type="containsText" dxfId="513" priority="3327" operator="containsText" text="Moderada">
      <formula>NOT(ISERROR(SEARCH("Moderada",AX171)))</formula>
    </cfRule>
    <cfRule type="containsText" dxfId="512" priority="3326" operator="containsText" text="Alta">
      <formula>NOT(ISERROR(SEARCH("Alta",AX171)))</formula>
    </cfRule>
    <cfRule type="containsText" dxfId="511" priority="3325" operator="containsText" text="Extrema">
      <formula>NOT(ISERROR(SEARCH("Extrema",AX171)))</formula>
    </cfRule>
    <cfRule type="containsText" dxfId="510" priority="3324" operator="containsText" text="VALORAR">
      <formula>NOT(ISERROR(SEARCH("VALORAR",AX171)))</formula>
    </cfRule>
  </conditionalFormatting>
  <conditionalFormatting sqref="AX177">
    <cfRule type="containsText" dxfId="509" priority="3266" operator="containsText" text="Extrema">
      <formula>NOT(ISERROR(SEARCH("Extrema",AX177)))</formula>
    </cfRule>
    <cfRule type="containsText" dxfId="508" priority="3268" operator="containsText" text="Moderada">
      <formula>NOT(ISERROR(SEARCH("Moderada",AX177)))</formula>
    </cfRule>
    <cfRule type="containsText" dxfId="507" priority="3265" operator="containsText" text="VALORAR">
      <formula>NOT(ISERROR(SEARCH("VALORAR",AX177)))</formula>
    </cfRule>
    <cfRule type="containsText" dxfId="506" priority="3269" operator="containsText" text="Baja">
      <formula>NOT(ISERROR(SEARCH("Baja",AX177)))</formula>
    </cfRule>
    <cfRule type="containsText" dxfId="505" priority="3272" operator="containsText" text="Alta">
      <formula>NOT(ISERROR(SEARCH("Alta",AX177)))</formula>
    </cfRule>
    <cfRule type="containsText" dxfId="504" priority="3273" operator="containsText" text="Moderada">
      <formula>NOT(ISERROR(SEARCH("Moderada",AX177)))</formula>
    </cfRule>
    <cfRule type="containsText" dxfId="503" priority="3270" operator="containsText" text="VALORAR">
      <formula>NOT(ISERROR(SEARCH("VALORAR",AX177)))</formula>
    </cfRule>
    <cfRule type="containsText" dxfId="502" priority="3274" operator="containsText" text="Baja">
      <formula>NOT(ISERROR(SEARCH("Baja",AX177)))</formula>
    </cfRule>
    <cfRule type="containsText" dxfId="501" priority="3271" operator="containsText" text="Extrema">
      <formula>NOT(ISERROR(SEARCH("Extrema",AX177)))</formula>
    </cfRule>
    <cfRule type="containsText" dxfId="500" priority="3267" operator="containsText" text="Alta">
      <formula>NOT(ISERROR(SEARCH("Alta",AX177)))</formula>
    </cfRule>
  </conditionalFormatting>
  <conditionalFormatting sqref="AX183">
    <cfRule type="containsText" dxfId="499" priority="3211" operator="containsText" text="VALORAR">
      <formula>NOT(ISERROR(SEARCH("VALORAR",AX183)))</formula>
    </cfRule>
    <cfRule type="containsText" dxfId="498" priority="3212" operator="containsText" text="Extrema">
      <formula>NOT(ISERROR(SEARCH("Extrema",AX183)))</formula>
    </cfRule>
    <cfRule type="containsText" dxfId="497" priority="3213" operator="containsText" text="Alta">
      <formula>NOT(ISERROR(SEARCH("Alta",AX183)))</formula>
    </cfRule>
    <cfRule type="containsText" dxfId="496" priority="3217" operator="containsText" text="Extrema">
      <formula>NOT(ISERROR(SEARCH("Extrema",AX183)))</formula>
    </cfRule>
    <cfRule type="containsText" dxfId="495" priority="3214" operator="containsText" text="Moderada">
      <formula>NOT(ISERROR(SEARCH("Moderada",AX183)))</formula>
    </cfRule>
    <cfRule type="containsText" dxfId="494" priority="3220" operator="containsText" text="Baja">
      <formula>NOT(ISERROR(SEARCH("Baja",AX183)))</formula>
    </cfRule>
    <cfRule type="containsText" dxfId="493" priority="3219" operator="containsText" text="Moderada">
      <formula>NOT(ISERROR(SEARCH("Moderada",AX183)))</formula>
    </cfRule>
    <cfRule type="containsText" dxfId="492" priority="3218" operator="containsText" text="Alta">
      <formula>NOT(ISERROR(SEARCH("Alta",AX183)))</formula>
    </cfRule>
    <cfRule type="containsText" dxfId="491" priority="3216" operator="containsText" text="VALORAR">
      <formula>NOT(ISERROR(SEARCH("VALORAR",AX183)))</formula>
    </cfRule>
    <cfRule type="containsText" dxfId="490" priority="3215" operator="containsText" text="Baja">
      <formula>NOT(ISERROR(SEARCH("Baja",AX183)))</formula>
    </cfRule>
  </conditionalFormatting>
  <conditionalFormatting sqref="AX189">
    <cfRule type="containsText" dxfId="489" priority="3166" operator="containsText" text="Baja">
      <formula>NOT(ISERROR(SEARCH("Baja",AX189)))</formula>
    </cfRule>
    <cfRule type="containsText" dxfId="488" priority="3158" operator="containsText" text="Extrema">
      <formula>NOT(ISERROR(SEARCH("Extrema",AX189)))</formula>
    </cfRule>
    <cfRule type="containsText" dxfId="487" priority="3163" operator="containsText" text="Extrema">
      <formula>NOT(ISERROR(SEARCH("Extrema",AX189)))</formula>
    </cfRule>
    <cfRule type="containsText" dxfId="486" priority="3157" operator="containsText" text="VALORAR">
      <formula>NOT(ISERROR(SEARCH("VALORAR",AX189)))</formula>
    </cfRule>
    <cfRule type="containsText" dxfId="485" priority="3165" operator="containsText" text="Moderada">
      <formula>NOT(ISERROR(SEARCH("Moderada",AX189)))</formula>
    </cfRule>
    <cfRule type="containsText" dxfId="484" priority="3160" operator="containsText" text="Moderada">
      <formula>NOT(ISERROR(SEARCH("Moderada",AX189)))</formula>
    </cfRule>
    <cfRule type="containsText" dxfId="483" priority="3159" operator="containsText" text="Alta">
      <formula>NOT(ISERROR(SEARCH("Alta",AX189)))</formula>
    </cfRule>
    <cfRule type="containsText" dxfId="482" priority="3162" operator="containsText" text="VALORAR">
      <formula>NOT(ISERROR(SEARCH("VALORAR",AX189)))</formula>
    </cfRule>
    <cfRule type="containsText" dxfId="481" priority="3161" operator="containsText" text="Baja">
      <formula>NOT(ISERROR(SEARCH("Baja",AX189)))</formula>
    </cfRule>
    <cfRule type="containsText" dxfId="480" priority="3164" operator="containsText" text="Alta">
      <formula>NOT(ISERROR(SEARCH("Alta",AX189)))</formula>
    </cfRule>
  </conditionalFormatting>
  <conditionalFormatting sqref="AX195">
    <cfRule type="containsText" dxfId="479" priority="34" operator="containsText" text="Extrema">
      <formula>NOT(ISERROR(SEARCH("Extrema",AX195)))</formula>
    </cfRule>
    <cfRule type="containsText" dxfId="478" priority="35" operator="containsText" text="Alta">
      <formula>NOT(ISERROR(SEARCH("Alta",AX195)))</formula>
    </cfRule>
    <cfRule type="containsText" dxfId="477" priority="36" operator="containsText" text="Moderada">
      <formula>NOT(ISERROR(SEARCH("Moderada",AX195)))</formula>
    </cfRule>
    <cfRule type="containsText" dxfId="476" priority="37" operator="containsText" text="Baja">
      <formula>NOT(ISERROR(SEARCH("Baja",AX195)))</formula>
    </cfRule>
    <cfRule type="containsText" dxfId="475" priority="38" operator="containsText" text="VALORAR">
      <formula>NOT(ISERROR(SEARCH("VALORAR",AX195)))</formula>
    </cfRule>
    <cfRule type="containsText" dxfId="474" priority="39" operator="containsText" text="Extrema">
      <formula>NOT(ISERROR(SEARCH("Extrema",AX195)))</formula>
    </cfRule>
    <cfRule type="containsText" dxfId="473" priority="40" operator="containsText" text="Alta">
      <formula>NOT(ISERROR(SEARCH("Alta",AX195)))</formula>
    </cfRule>
    <cfRule type="containsText" dxfId="472" priority="41" operator="containsText" text="Moderada">
      <formula>NOT(ISERROR(SEARCH("Moderada",AX195)))</formula>
    </cfRule>
    <cfRule type="containsText" dxfId="471" priority="33" operator="containsText" text="VALORAR">
      <formula>NOT(ISERROR(SEARCH("VALORAR",AX195)))</formula>
    </cfRule>
    <cfRule type="containsText" dxfId="470" priority="42" operator="containsText" text="Baja">
      <formula>NOT(ISERROR(SEARCH("Baja",AX195)))</formula>
    </cfRule>
  </conditionalFormatting>
  <conditionalFormatting sqref="AX201">
    <cfRule type="containsText" dxfId="469" priority="3103" operator="containsText" text="VALORAR">
      <formula>NOT(ISERROR(SEARCH("VALORAR",AX201)))</formula>
    </cfRule>
    <cfRule type="containsText" dxfId="468" priority="3104" operator="containsText" text="Extrema">
      <formula>NOT(ISERROR(SEARCH("Extrema",AX201)))</formula>
    </cfRule>
    <cfRule type="containsText" dxfId="467" priority="3105" operator="containsText" text="Alta">
      <formula>NOT(ISERROR(SEARCH("Alta",AX201)))</formula>
    </cfRule>
    <cfRule type="containsText" dxfId="466" priority="3106" operator="containsText" text="Moderada">
      <formula>NOT(ISERROR(SEARCH("Moderada",AX201)))</formula>
    </cfRule>
    <cfRule type="containsText" dxfId="465" priority="3107" operator="containsText" text="Baja">
      <formula>NOT(ISERROR(SEARCH("Baja",AX201)))</formula>
    </cfRule>
    <cfRule type="containsText" dxfId="464" priority="3108" operator="containsText" text="VALORAR">
      <formula>NOT(ISERROR(SEARCH("VALORAR",AX201)))</formula>
    </cfRule>
    <cfRule type="containsText" dxfId="463" priority="3109" operator="containsText" text="Extrema">
      <formula>NOT(ISERROR(SEARCH("Extrema",AX201)))</formula>
    </cfRule>
    <cfRule type="containsText" dxfId="462" priority="3110" operator="containsText" text="Alta">
      <formula>NOT(ISERROR(SEARCH("Alta",AX201)))</formula>
    </cfRule>
    <cfRule type="containsText" dxfId="461" priority="3111" operator="containsText" text="Moderada">
      <formula>NOT(ISERROR(SEARCH("Moderada",AX201)))</formula>
    </cfRule>
    <cfRule type="containsText" dxfId="460" priority="3112" operator="containsText" text="Baja">
      <formula>NOT(ISERROR(SEARCH("Baja",AX201)))</formula>
    </cfRule>
  </conditionalFormatting>
  <conditionalFormatting sqref="AX207">
    <cfRule type="containsText" dxfId="459" priority="3051" operator="containsText" text="Alta">
      <formula>NOT(ISERROR(SEARCH("Alta",AX207)))</formula>
    </cfRule>
    <cfRule type="containsText" dxfId="458" priority="3056" operator="containsText" text="Alta">
      <formula>NOT(ISERROR(SEARCH("Alta",AX207)))</formula>
    </cfRule>
    <cfRule type="containsText" dxfId="457" priority="3052" operator="containsText" text="Moderada">
      <formula>NOT(ISERROR(SEARCH("Moderada",AX207)))</formula>
    </cfRule>
    <cfRule type="containsText" dxfId="456" priority="3053" operator="containsText" text="Baja">
      <formula>NOT(ISERROR(SEARCH("Baja",AX207)))</formula>
    </cfRule>
    <cfRule type="containsText" dxfId="455" priority="3057" operator="containsText" text="Moderada">
      <formula>NOT(ISERROR(SEARCH("Moderada",AX207)))</formula>
    </cfRule>
    <cfRule type="containsText" dxfId="454" priority="3058" operator="containsText" text="Baja">
      <formula>NOT(ISERROR(SEARCH("Baja",AX207)))</formula>
    </cfRule>
    <cfRule type="containsText" dxfId="453" priority="3049" operator="containsText" text="VALORAR">
      <formula>NOT(ISERROR(SEARCH("VALORAR",AX207)))</formula>
    </cfRule>
    <cfRule type="containsText" dxfId="452" priority="3054" operator="containsText" text="VALORAR">
      <formula>NOT(ISERROR(SEARCH("VALORAR",AX207)))</formula>
    </cfRule>
    <cfRule type="containsText" dxfId="451" priority="3055" operator="containsText" text="Extrema">
      <formula>NOT(ISERROR(SEARCH("Extrema",AX207)))</formula>
    </cfRule>
    <cfRule type="containsText" dxfId="450" priority="3050" operator="containsText" text="Extrema">
      <formula>NOT(ISERROR(SEARCH("Extrema",AX207)))</formula>
    </cfRule>
  </conditionalFormatting>
  <conditionalFormatting sqref="AX213">
    <cfRule type="containsText" dxfId="449" priority="3001" operator="containsText" text="Extrema">
      <formula>NOT(ISERROR(SEARCH("Extrema",AX213)))</formula>
    </cfRule>
    <cfRule type="containsText" dxfId="448" priority="3004" operator="containsText" text="Baja">
      <formula>NOT(ISERROR(SEARCH("Baja",AX213)))</formula>
    </cfRule>
    <cfRule type="containsText" dxfId="447" priority="3003" operator="containsText" text="Moderada">
      <formula>NOT(ISERROR(SEARCH("Moderada",AX213)))</formula>
    </cfRule>
    <cfRule type="containsText" dxfId="446" priority="3002" operator="containsText" text="Alta">
      <formula>NOT(ISERROR(SEARCH("Alta",AX213)))</formula>
    </cfRule>
    <cfRule type="containsText" dxfId="445" priority="3000" operator="containsText" text="VALORAR">
      <formula>NOT(ISERROR(SEARCH("VALORAR",AX213)))</formula>
    </cfRule>
    <cfRule type="containsText" dxfId="444" priority="2999" operator="containsText" text="Baja">
      <formula>NOT(ISERROR(SEARCH("Baja",AX213)))</formula>
    </cfRule>
    <cfRule type="containsText" dxfId="443" priority="2998" operator="containsText" text="Moderada">
      <formula>NOT(ISERROR(SEARCH("Moderada",AX213)))</formula>
    </cfRule>
    <cfRule type="containsText" dxfId="442" priority="2997" operator="containsText" text="Alta">
      <formula>NOT(ISERROR(SEARCH("Alta",AX213)))</formula>
    </cfRule>
    <cfRule type="containsText" dxfId="441" priority="2996" operator="containsText" text="Extrema">
      <formula>NOT(ISERROR(SEARCH("Extrema",AX213)))</formula>
    </cfRule>
    <cfRule type="containsText" dxfId="440" priority="2995" operator="containsText" text="VALORAR">
      <formula>NOT(ISERROR(SEARCH("VALORAR",AX213)))</formula>
    </cfRule>
  </conditionalFormatting>
  <conditionalFormatting sqref="AX219">
    <cfRule type="containsText" dxfId="439" priority="2949" operator="containsText" text="Moderada">
      <formula>NOT(ISERROR(SEARCH("Moderada",AX219)))</formula>
    </cfRule>
    <cfRule type="containsText" dxfId="438" priority="2947" operator="containsText" text="Extrema">
      <formula>NOT(ISERROR(SEARCH("Extrema",AX219)))</formula>
    </cfRule>
    <cfRule type="containsText" dxfId="437" priority="2946" operator="containsText" text="VALORAR">
      <formula>NOT(ISERROR(SEARCH("VALORAR",AX219)))</formula>
    </cfRule>
    <cfRule type="containsText" dxfId="436" priority="2945" operator="containsText" text="Baja">
      <formula>NOT(ISERROR(SEARCH("Baja",AX219)))</formula>
    </cfRule>
    <cfRule type="containsText" dxfId="435" priority="2944" operator="containsText" text="Moderada">
      <formula>NOT(ISERROR(SEARCH("Moderada",AX219)))</formula>
    </cfRule>
    <cfRule type="containsText" dxfId="434" priority="2943" operator="containsText" text="Alta">
      <formula>NOT(ISERROR(SEARCH("Alta",AX219)))</formula>
    </cfRule>
    <cfRule type="containsText" dxfId="433" priority="2942" operator="containsText" text="Extrema">
      <formula>NOT(ISERROR(SEARCH("Extrema",AX219)))</formula>
    </cfRule>
    <cfRule type="containsText" dxfId="432" priority="2941" operator="containsText" text="VALORAR">
      <formula>NOT(ISERROR(SEARCH("VALORAR",AX219)))</formula>
    </cfRule>
    <cfRule type="containsText" dxfId="431" priority="2950" operator="containsText" text="Baja">
      <formula>NOT(ISERROR(SEARCH("Baja",AX219)))</formula>
    </cfRule>
    <cfRule type="containsText" dxfId="430" priority="2948" operator="containsText" text="Alta">
      <formula>NOT(ISERROR(SEARCH("Alta",AX219)))</formula>
    </cfRule>
  </conditionalFormatting>
  <conditionalFormatting sqref="AX225">
    <cfRule type="containsText" dxfId="429" priority="2888" operator="containsText" text="Extrema">
      <formula>NOT(ISERROR(SEARCH("Extrema",AX225)))</formula>
    </cfRule>
    <cfRule type="containsText" dxfId="428" priority="2887" operator="containsText" text="VALORAR">
      <formula>NOT(ISERROR(SEARCH("VALORAR",AX225)))</formula>
    </cfRule>
    <cfRule type="containsText" dxfId="427" priority="2892" operator="containsText" text="VALORAR">
      <formula>NOT(ISERROR(SEARCH("VALORAR",AX225)))</formula>
    </cfRule>
    <cfRule type="containsText" dxfId="426" priority="2893" operator="containsText" text="Extrema">
      <formula>NOT(ISERROR(SEARCH("Extrema",AX225)))</formula>
    </cfRule>
    <cfRule type="containsText" dxfId="425" priority="2894" operator="containsText" text="Alta">
      <formula>NOT(ISERROR(SEARCH("Alta",AX225)))</formula>
    </cfRule>
    <cfRule type="containsText" dxfId="424" priority="2895" operator="containsText" text="Moderada">
      <formula>NOT(ISERROR(SEARCH("Moderada",AX225)))</formula>
    </cfRule>
    <cfRule type="containsText" dxfId="423" priority="2891" operator="containsText" text="Baja">
      <formula>NOT(ISERROR(SEARCH("Baja",AX225)))</formula>
    </cfRule>
    <cfRule type="containsText" dxfId="422" priority="2890" operator="containsText" text="Moderada">
      <formula>NOT(ISERROR(SEARCH("Moderada",AX225)))</formula>
    </cfRule>
    <cfRule type="containsText" dxfId="421" priority="2896" operator="containsText" text="Baja">
      <formula>NOT(ISERROR(SEARCH("Baja",AX225)))</formula>
    </cfRule>
    <cfRule type="containsText" dxfId="420" priority="2889" operator="containsText" text="Alta">
      <formula>NOT(ISERROR(SEARCH("Alta",AX225)))</formula>
    </cfRule>
  </conditionalFormatting>
  <conditionalFormatting sqref="AX231">
    <cfRule type="containsText" dxfId="419" priority="2836" operator="containsText" text="Moderada">
      <formula>NOT(ISERROR(SEARCH("Moderada",AX231)))</formula>
    </cfRule>
    <cfRule type="containsText" dxfId="418" priority="2838" operator="containsText" text="VALORAR">
      <formula>NOT(ISERROR(SEARCH("VALORAR",AX231)))</formula>
    </cfRule>
    <cfRule type="containsText" dxfId="417" priority="2839" operator="containsText" text="Extrema">
      <formula>NOT(ISERROR(SEARCH("Extrema",AX231)))</formula>
    </cfRule>
    <cfRule type="containsText" dxfId="416" priority="2840" operator="containsText" text="Alta">
      <formula>NOT(ISERROR(SEARCH("Alta",AX231)))</formula>
    </cfRule>
    <cfRule type="containsText" dxfId="415" priority="2841" operator="containsText" text="Moderada">
      <formula>NOT(ISERROR(SEARCH("Moderada",AX231)))</formula>
    </cfRule>
    <cfRule type="containsText" dxfId="414" priority="2835" operator="containsText" text="Alta">
      <formula>NOT(ISERROR(SEARCH("Alta",AX231)))</formula>
    </cfRule>
    <cfRule type="containsText" dxfId="413" priority="2834" operator="containsText" text="Extrema">
      <formula>NOT(ISERROR(SEARCH("Extrema",AX231)))</formula>
    </cfRule>
    <cfRule type="containsText" dxfId="412" priority="2833" operator="containsText" text="VALORAR">
      <formula>NOT(ISERROR(SEARCH("VALORAR",AX231)))</formula>
    </cfRule>
    <cfRule type="containsText" dxfId="411" priority="2842" operator="containsText" text="Baja">
      <formula>NOT(ISERROR(SEARCH("Baja",AX231)))</formula>
    </cfRule>
    <cfRule type="containsText" dxfId="410" priority="2837" operator="containsText" text="Baja">
      <formula>NOT(ISERROR(SEARCH("Baja",AX231)))</formula>
    </cfRule>
  </conditionalFormatting>
  <conditionalFormatting sqref="AX237">
    <cfRule type="containsText" dxfId="409" priority="2787" operator="containsText" text="Moderada">
      <formula>NOT(ISERROR(SEARCH("Moderada",AX237)))</formula>
    </cfRule>
    <cfRule type="containsText" dxfId="408" priority="2783" operator="containsText" text="Baja">
      <formula>NOT(ISERROR(SEARCH("Baja",AX237)))</formula>
    </cfRule>
    <cfRule type="containsText" dxfId="407" priority="2784" operator="containsText" text="VALORAR">
      <formula>NOT(ISERROR(SEARCH("VALORAR",AX237)))</formula>
    </cfRule>
    <cfRule type="containsText" dxfId="406" priority="2782" operator="containsText" text="Moderada">
      <formula>NOT(ISERROR(SEARCH("Moderada",AX237)))</formula>
    </cfRule>
    <cfRule type="containsText" dxfId="405" priority="2781" operator="containsText" text="Alta">
      <formula>NOT(ISERROR(SEARCH("Alta",AX237)))</formula>
    </cfRule>
    <cfRule type="containsText" dxfId="404" priority="2780" operator="containsText" text="Extrema">
      <formula>NOT(ISERROR(SEARCH("Extrema",AX237)))</formula>
    </cfRule>
    <cfRule type="containsText" dxfId="403" priority="2788" operator="containsText" text="Baja">
      <formula>NOT(ISERROR(SEARCH("Baja",AX237)))</formula>
    </cfRule>
    <cfRule type="containsText" dxfId="402" priority="2785" operator="containsText" text="Extrema">
      <formula>NOT(ISERROR(SEARCH("Extrema",AX237)))</formula>
    </cfRule>
    <cfRule type="containsText" dxfId="401" priority="2786" operator="containsText" text="Alta">
      <formula>NOT(ISERROR(SEARCH("Alta",AX237)))</formula>
    </cfRule>
    <cfRule type="containsText" dxfId="400" priority="2779" operator="containsText" text="VALORAR">
      <formula>NOT(ISERROR(SEARCH("VALORAR",AX237)))</formula>
    </cfRule>
  </conditionalFormatting>
  <conditionalFormatting sqref="AX243">
    <cfRule type="containsText" dxfId="399" priority="2729" operator="containsText" text="Baja">
      <formula>NOT(ISERROR(SEARCH("Baja",AX243)))</formula>
    </cfRule>
    <cfRule type="containsText" dxfId="398" priority="2728" operator="containsText" text="Moderada">
      <formula>NOT(ISERROR(SEARCH("Moderada",AX243)))</formula>
    </cfRule>
    <cfRule type="containsText" dxfId="397" priority="2727" operator="containsText" text="Alta">
      <formula>NOT(ISERROR(SEARCH("Alta",AX243)))</formula>
    </cfRule>
    <cfRule type="containsText" dxfId="396" priority="2726" operator="containsText" text="Extrema">
      <formula>NOT(ISERROR(SEARCH("Extrema",AX243)))</formula>
    </cfRule>
    <cfRule type="containsText" dxfId="395" priority="2725" operator="containsText" text="VALORAR">
      <formula>NOT(ISERROR(SEARCH("VALORAR",AX243)))</formula>
    </cfRule>
    <cfRule type="containsText" dxfId="394" priority="2734" operator="containsText" text="Baja">
      <formula>NOT(ISERROR(SEARCH("Baja",AX243)))</formula>
    </cfRule>
    <cfRule type="containsText" dxfId="393" priority="2733" operator="containsText" text="Moderada">
      <formula>NOT(ISERROR(SEARCH("Moderada",AX243)))</formula>
    </cfRule>
    <cfRule type="containsText" dxfId="392" priority="2732" operator="containsText" text="Alta">
      <formula>NOT(ISERROR(SEARCH("Alta",AX243)))</formula>
    </cfRule>
    <cfRule type="containsText" dxfId="391" priority="2731" operator="containsText" text="Extrema">
      <formula>NOT(ISERROR(SEARCH("Extrema",AX243)))</formula>
    </cfRule>
    <cfRule type="containsText" dxfId="390" priority="2730" operator="containsText" text="VALORAR">
      <formula>NOT(ISERROR(SEARCH("VALORAR",AX243)))</formula>
    </cfRule>
  </conditionalFormatting>
  <conditionalFormatting sqref="AX249">
    <cfRule type="containsText" dxfId="389" priority="2675" operator="containsText" text="Baja">
      <formula>NOT(ISERROR(SEARCH("Baja",AX249)))</formula>
    </cfRule>
    <cfRule type="containsText" dxfId="388" priority="2671" operator="containsText" text="VALORAR">
      <formula>NOT(ISERROR(SEARCH("VALORAR",AX249)))</formula>
    </cfRule>
    <cfRule type="containsText" dxfId="387" priority="2677" operator="containsText" text="Extrema">
      <formula>NOT(ISERROR(SEARCH("Extrema",AX249)))</formula>
    </cfRule>
    <cfRule type="containsText" dxfId="386" priority="2678" operator="containsText" text="Alta">
      <formula>NOT(ISERROR(SEARCH("Alta",AX249)))</formula>
    </cfRule>
    <cfRule type="containsText" dxfId="385" priority="2676" operator="containsText" text="VALORAR">
      <formula>NOT(ISERROR(SEARCH("VALORAR",AX249)))</formula>
    </cfRule>
    <cfRule type="containsText" dxfId="384" priority="2674" operator="containsText" text="Moderada">
      <formula>NOT(ISERROR(SEARCH("Moderada",AX249)))</formula>
    </cfRule>
    <cfRule type="containsText" dxfId="383" priority="2673" operator="containsText" text="Alta">
      <formula>NOT(ISERROR(SEARCH("Alta",AX249)))</formula>
    </cfRule>
    <cfRule type="containsText" dxfId="382" priority="2680" operator="containsText" text="Baja">
      <formula>NOT(ISERROR(SEARCH("Baja",AX249)))</formula>
    </cfRule>
    <cfRule type="containsText" dxfId="381" priority="2679" operator="containsText" text="Moderada">
      <formula>NOT(ISERROR(SEARCH("Moderada",AX249)))</formula>
    </cfRule>
    <cfRule type="containsText" dxfId="380" priority="2672" operator="containsText" text="Extrema">
      <formula>NOT(ISERROR(SEARCH("Extrema",AX249)))</formula>
    </cfRule>
  </conditionalFormatting>
  <conditionalFormatting sqref="AX255">
    <cfRule type="containsText" dxfId="379" priority="2618" operator="containsText" text="Extrema">
      <formula>NOT(ISERROR(SEARCH("Extrema",AX255)))</formula>
    </cfRule>
    <cfRule type="containsText" dxfId="378" priority="2619" operator="containsText" text="Alta">
      <formula>NOT(ISERROR(SEARCH("Alta",AX255)))</formula>
    </cfRule>
    <cfRule type="containsText" dxfId="377" priority="2620" operator="containsText" text="Moderada">
      <formula>NOT(ISERROR(SEARCH("Moderada",AX255)))</formula>
    </cfRule>
    <cfRule type="containsText" dxfId="376" priority="2621" operator="containsText" text="Baja">
      <formula>NOT(ISERROR(SEARCH("Baja",AX255)))</formula>
    </cfRule>
    <cfRule type="containsText" dxfId="375" priority="2622" operator="containsText" text="VALORAR">
      <formula>NOT(ISERROR(SEARCH("VALORAR",AX255)))</formula>
    </cfRule>
    <cfRule type="containsText" dxfId="374" priority="2623" operator="containsText" text="Extrema">
      <formula>NOT(ISERROR(SEARCH("Extrema",AX255)))</formula>
    </cfRule>
    <cfRule type="containsText" dxfId="373" priority="2617" operator="containsText" text="VALORAR">
      <formula>NOT(ISERROR(SEARCH("VALORAR",AX255)))</formula>
    </cfRule>
    <cfRule type="containsText" dxfId="372" priority="2626" operator="containsText" text="Baja">
      <formula>NOT(ISERROR(SEARCH("Baja",AX255)))</formula>
    </cfRule>
    <cfRule type="containsText" dxfId="371" priority="2624" operator="containsText" text="Alta">
      <formula>NOT(ISERROR(SEARCH("Alta",AX255)))</formula>
    </cfRule>
    <cfRule type="containsText" dxfId="370" priority="2625" operator="containsText" text="Moderada">
      <formula>NOT(ISERROR(SEARCH("Moderada",AX255)))</formula>
    </cfRule>
  </conditionalFormatting>
  <conditionalFormatting sqref="AX261">
    <cfRule type="containsText" dxfId="369" priority="2566" operator="containsText" text="Moderada">
      <formula>NOT(ISERROR(SEARCH("Moderada",AX261)))</formula>
    </cfRule>
    <cfRule type="containsText" dxfId="368" priority="2565" operator="containsText" text="Alta">
      <formula>NOT(ISERROR(SEARCH("Alta",AX261)))</formula>
    </cfRule>
    <cfRule type="containsText" dxfId="367" priority="2570" operator="containsText" text="Alta">
      <formula>NOT(ISERROR(SEARCH("Alta",AX261)))</formula>
    </cfRule>
    <cfRule type="containsText" dxfId="366" priority="2564" operator="containsText" text="Extrema">
      <formula>NOT(ISERROR(SEARCH("Extrema",AX261)))</formula>
    </cfRule>
    <cfRule type="containsText" dxfId="365" priority="2563" operator="containsText" text="VALORAR">
      <formula>NOT(ISERROR(SEARCH("VALORAR",AX261)))</formula>
    </cfRule>
    <cfRule type="containsText" dxfId="364" priority="2568" operator="containsText" text="VALORAR">
      <formula>NOT(ISERROR(SEARCH("VALORAR",AX261)))</formula>
    </cfRule>
    <cfRule type="containsText" dxfId="363" priority="2569" operator="containsText" text="Extrema">
      <formula>NOT(ISERROR(SEARCH("Extrema",AX261)))</formula>
    </cfRule>
    <cfRule type="containsText" dxfId="362" priority="2571" operator="containsText" text="Moderada">
      <formula>NOT(ISERROR(SEARCH("Moderada",AX261)))</formula>
    </cfRule>
    <cfRule type="containsText" dxfId="361" priority="2572" operator="containsText" text="Baja">
      <formula>NOT(ISERROR(SEARCH("Baja",AX261)))</formula>
    </cfRule>
    <cfRule type="containsText" dxfId="360" priority="2567" operator="containsText" text="Baja">
      <formula>NOT(ISERROR(SEARCH("Baja",AX261)))</formula>
    </cfRule>
  </conditionalFormatting>
  <conditionalFormatting sqref="AX267">
    <cfRule type="containsText" dxfId="359" priority="2510" operator="containsText" text="Extrema">
      <formula>NOT(ISERROR(SEARCH("Extrema",AX267)))</formula>
    </cfRule>
    <cfRule type="containsText" dxfId="358" priority="2518" operator="containsText" text="Baja">
      <formula>NOT(ISERROR(SEARCH("Baja",AX267)))</formula>
    </cfRule>
    <cfRule type="containsText" dxfId="357" priority="2515" operator="containsText" text="Extrema">
      <formula>NOT(ISERROR(SEARCH("Extrema",AX267)))</formula>
    </cfRule>
    <cfRule type="containsText" dxfId="356" priority="2514" operator="containsText" text="VALORAR">
      <formula>NOT(ISERROR(SEARCH("VALORAR",AX267)))</formula>
    </cfRule>
    <cfRule type="containsText" dxfId="355" priority="2513" operator="containsText" text="Baja">
      <formula>NOT(ISERROR(SEARCH("Baja",AX267)))</formula>
    </cfRule>
    <cfRule type="containsText" dxfId="354" priority="2512" operator="containsText" text="Moderada">
      <formula>NOT(ISERROR(SEARCH("Moderada",AX267)))</formula>
    </cfRule>
    <cfRule type="containsText" dxfId="353" priority="2511" operator="containsText" text="Alta">
      <formula>NOT(ISERROR(SEARCH("Alta",AX267)))</formula>
    </cfRule>
    <cfRule type="containsText" dxfId="352" priority="2509" operator="containsText" text="VALORAR">
      <formula>NOT(ISERROR(SEARCH("VALORAR",AX267)))</formula>
    </cfRule>
    <cfRule type="containsText" dxfId="351" priority="2516" operator="containsText" text="Alta">
      <formula>NOT(ISERROR(SEARCH("Alta",AX267)))</formula>
    </cfRule>
    <cfRule type="containsText" dxfId="350" priority="2517" operator="containsText" text="Moderada">
      <formula>NOT(ISERROR(SEARCH("Moderada",AX267)))</formula>
    </cfRule>
  </conditionalFormatting>
  <conditionalFormatting sqref="AX273">
    <cfRule type="containsText" dxfId="349" priority="2463" operator="containsText" text="Moderada">
      <formula>NOT(ISERROR(SEARCH("Moderada",AX273)))</formula>
    </cfRule>
    <cfRule type="containsText" dxfId="348" priority="2462" operator="containsText" text="Alta">
      <formula>NOT(ISERROR(SEARCH("Alta",AX273)))</formula>
    </cfRule>
    <cfRule type="containsText" dxfId="347" priority="2461" operator="containsText" text="Extrema">
      <formula>NOT(ISERROR(SEARCH("Extrema",AX273)))</formula>
    </cfRule>
    <cfRule type="containsText" dxfId="346" priority="2460" operator="containsText" text="VALORAR">
      <formula>NOT(ISERROR(SEARCH("VALORAR",AX273)))</formula>
    </cfRule>
    <cfRule type="containsText" dxfId="345" priority="2459" operator="containsText" text="Baja">
      <formula>NOT(ISERROR(SEARCH("Baja",AX273)))</formula>
    </cfRule>
    <cfRule type="containsText" dxfId="344" priority="2457" operator="containsText" text="Alta">
      <formula>NOT(ISERROR(SEARCH("Alta",AX273)))</formula>
    </cfRule>
    <cfRule type="containsText" dxfId="343" priority="2456" operator="containsText" text="Extrema">
      <formula>NOT(ISERROR(SEARCH("Extrema",AX273)))</formula>
    </cfRule>
    <cfRule type="containsText" dxfId="342" priority="2455" operator="containsText" text="VALORAR">
      <formula>NOT(ISERROR(SEARCH("VALORAR",AX273)))</formula>
    </cfRule>
    <cfRule type="containsText" dxfId="341" priority="2458" operator="containsText" text="Moderada">
      <formula>NOT(ISERROR(SEARCH("Moderada",AX273)))</formula>
    </cfRule>
    <cfRule type="containsText" dxfId="340" priority="2464" operator="containsText" text="Baja">
      <formula>NOT(ISERROR(SEARCH("Baja",AX273)))</formula>
    </cfRule>
  </conditionalFormatting>
  <conditionalFormatting sqref="AX279">
    <cfRule type="containsText" dxfId="339" priority="2403" operator="containsText" text="Alta">
      <formula>NOT(ISERROR(SEARCH("Alta",AX279)))</formula>
    </cfRule>
    <cfRule type="containsText" dxfId="338" priority="2401" operator="containsText" text="VALORAR">
      <formula>NOT(ISERROR(SEARCH("VALORAR",AX279)))</formula>
    </cfRule>
    <cfRule type="containsText" dxfId="337" priority="2404" operator="containsText" text="Moderada">
      <formula>NOT(ISERROR(SEARCH("Moderada",AX279)))</formula>
    </cfRule>
    <cfRule type="containsText" dxfId="336" priority="2409" operator="containsText" text="Moderada">
      <formula>NOT(ISERROR(SEARCH("Moderada",AX279)))</formula>
    </cfRule>
    <cfRule type="containsText" dxfId="335" priority="2408" operator="containsText" text="Alta">
      <formula>NOT(ISERROR(SEARCH("Alta",AX279)))</formula>
    </cfRule>
    <cfRule type="containsText" dxfId="334" priority="2402" operator="containsText" text="Extrema">
      <formula>NOT(ISERROR(SEARCH("Extrema",AX279)))</formula>
    </cfRule>
    <cfRule type="containsText" dxfId="333" priority="2410" operator="containsText" text="Baja">
      <formula>NOT(ISERROR(SEARCH("Baja",AX279)))</formula>
    </cfRule>
    <cfRule type="containsText" dxfId="332" priority="2405" operator="containsText" text="Baja">
      <formula>NOT(ISERROR(SEARCH("Baja",AX279)))</formula>
    </cfRule>
    <cfRule type="containsText" dxfId="331" priority="2406" operator="containsText" text="VALORAR">
      <formula>NOT(ISERROR(SEARCH("VALORAR",AX279)))</formula>
    </cfRule>
    <cfRule type="containsText" dxfId="330" priority="2407" operator="containsText" text="Extrema">
      <formula>NOT(ISERROR(SEARCH("Extrema",AX279)))</formula>
    </cfRule>
  </conditionalFormatting>
  <conditionalFormatting sqref="AX285">
    <cfRule type="containsText" dxfId="329" priority="2352" operator="containsText" text="VALORAR">
      <formula>NOT(ISERROR(SEARCH("VALORAR",AX285)))</formula>
    </cfRule>
    <cfRule type="containsText" dxfId="328" priority="2351" operator="containsText" text="Baja">
      <formula>NOT(ISERROR(SEARCH("Baja",AX285)))</formula>
    </cfRule>
    <cfRule type="containsText" dxfId="327" priority="2350" operator="containsText" text="Moderada">
      <formula>NOT(ISERROR(SEARCH("Moderada",AX285)))</formula>
    </cfRule>
    <cfRule type="containsText" dxfId="326" priority="2348" operator="containsText" text="Extrema">
      <formula>NOT(ISERROR(SEARCH("Extrema",AX285)))</formula>
    </cfRule>
    <cfRule type="containsText" dxfId="325" priority="2347" operator="containsText" text="VALORAR">
      <formula>NOT(ISERROR(SEARCH("VALORAR",AX285)))</formula>
    </cfRule>
    <cfRule type="containsText" dxfId="324" priority="2349" operator="containsText" text="Alta">
      <formula>NOT(ISERROR(SEARCH("Alta",AX285)))</formula>
    </cfRule>
    <cfRule type="containsText" dxfId="323" priority="2356" operator="containsText" text="Baja">
      <formula>NOT(ISERROR(SEARCH("Baja",AX285)))</formula>
    </cfRule>
    <cfRule type="containsText" dxfId="322" priority="2355" operator="containsText" text="Moderada">
      <formula>NOT(ISERROR(SEARCH("Moderada",AX285)))</formula>
    </cfRule>
    <cfRule type="containsText" dxfId="321" priority="2354" operator="containsText" text="Alta">
      <formula>NOT(ISERROR(SEARCH("Alta",AX285)))</formula>
    </cfRule>
    <cfRule type="containsText" dxfId="320" priority="2353" operator="containsText" text="Extrema">
      <formula>NOT(ISERROR(SEARCH("Extrema",AX285)))</formula>
    </cfRule>
  </conditionalFormatting>
  <conditionalFormatting sqref="AX291">
    <cfRule type="containsText" dxfId="319" priority="2299" operator="containsText" text="Extrema">
      <formula>NOT(ISERROR(SEARCH("Extrema",AX291)))</formula>
    </cfRule>
    <cfRule type="containsText" dxfId="318" priority="2302" operator="containsText" text="Baja">
      <formula>NOT(ISERROR(SEARCH("Baja",AX291)))</formula>
    </cfRule>
    <cfRule type="containsText" dxfId="317" priority="2301" operator="containsText" text="Moderada">
      <formula>NOT(ISERROR(SEARCH("Moderada",AX291)))</formula>
    </cfRule>
    <cfRule type="containsText" dxfId="316" priority="2293" operator="containsText" text="VALORAR">
      <formula>NOT(ISERROR(SEARCH("VALORAR",AX291)))</formula>
    </cfRule>
    <cfRule type="containsText" dxfId="315" priority="2294" operator="containsText" text="Extrema">
      <formula>NOT(ISERROR(SEARCH("Extrema",AX291)))</formula>
    </cfRule>
    <cfRule type="containsText" dxfId="314" priority="2295" operator="containsText" text="Alta">
      <formula>NOT(ISERROR(SEARCH("Alta",AX291)))</formula>
    </cfRule>
    <cfRule type="containsText" dxfId="313" priority="2300" operator="containsText" text="Alta">
      <formula>NOT(ISERROR(SEARCH("Alta",AX291)))</formula>
    </cfRule>
    <cfRule type="containsText" dxfId="312" priority="2298" operator="containsText" text="VALORAR">
      <formula>NOT(ISERROR(SEARCH("VALORAR",AX291)))</formula>
    </cfRule>
    <cfRule type="containsText" dxfId="311" priority="2297" operator="containsText" text="Baja">
      <formula>NOT(ISERROR(SEARCH("Baja",AX291)))</formula>
    </cfRule>
    <cfRule type="containsText" dxfId="310" priority="2296" operator="containsText" text="Moderada">
      <formula>NOT(ISERROR(SEARCH("Moderada",AX291)))</formula>
    </cfRule>
  </conditionalFormatting>
  <conditionalFormatting sqref="AX297">
    <cfRule type="containsText" dxfId="309" priority="2239" operator="containsText" text="VALORAR">
      <formula>NOT(ISERROR(SEARCH("VALORAR",AX297)))</formula>
    </cfRule>
    <cfRule type="containsText" dxfId="308" priority="2243" operator="containsText" text="Baja">
      <formula>NOT(ISERROR(SEARCH("Baja",AX297)))</formula>
    </cfRule>
    <cfRule type="containsText" dxfId="307" priority="2245" operator="containsText" text="Extrema">
      <formula>NOT(ISERROR(SEARCH("Extrema",AX297)))</formula>
    </cfRule>
    <cfRule type="containsText" dxfId="306" priority="2246" operator="containsText" text="Alta">
      <formula>NOT(ISERROR(SEARCH("Alta",AX297)))</formula>
    </cfRule>
    <cfRule type="containsText" dxfId="305" priority="2247" operator="containsText" text="Moderada">
      <formula>NOT(ISERROR(SEARCH("Moderada",AX297)))</formula>
    </cfRule>
    <cfRule type="containsText" dxfId="304" priority="2248" operator="containsText" text="Baja">
      <formula>NOT(ISERROR(SEARCH("Baja",AX297)))</formula>
    </cfRule>
    <cfRule type="containsText" dxfId="303" priority="2240" operator="containsText" text="Extrema">
      <formula>NOT(ISERROR(SEARCH("Extrema",AX297)))</formula>
    </cfRule>
    <cfRule type="containsText" dxfId="302" priority="2244" operator="containsText" text="VALORAR">
      <formula>NOT(ISERROR(SEARCH("VALORAR",AX297)))</formula>
    </cfRule>
    <cfRule type="containsText" dxfId="301" priority="2241" operator="containsText" text="Alta">
      <formula>NOT(ISERROR(SEARCH("Alta",AX297)))</formula>
    </cfRule>
    <cfRule type="containsText" dxfId="300" priority="2242" operator="containsText" text="Moderada">
      <formula>NOT(ISERROR(SEARCH("Moderada",AX297)))</formula>
    </cfRule>
  </conditionalFormatting>
  <conditionalFormatting sqref="AX303">
    <cfRule type="containsText" dxfId="299" priority="2187" operator="containsText" text="Alta">
      <formula>NOT(ISERROR(SEARCH("Alta",AX303)))</formula>
    </cfRule>
    <cfRule type="containsText" dxfId="298" priority="2194" operator="containsText" text="Baja">
      <formula>NOT(ISERROR(SEARCH("Baja",AX303)))</formula>
    </cfRule>
    <cfRule type="containsText" dxfId="297" priority="2193" operator="containsText" text="Moderada">
      <formula>NOT(ISERROR(SEARCH("Moderada",AX303)))</formula>
    </cfRule>
    <cfRule type="containsText" dxfId="296" priority="2191" operator="containsText" text="Extrema">
      <formula>NOT(ISERROR(SEARCH("Extrema",AX303)))</formula>
    </cfRule>
    <cfRule type="containsText" dxfId="295" priority="2185" operator="containsText" text="VALORAR">
      <formula>NOT(ISERROR(SEARCH("VALORAR",AX303)))</formula>
    </cfRule>
    <cfRule type="containsText" dxfId="294" priority="2192" operator="containsText" text="Alta">
      <formula>NOT(ISERROR(SEARCH("Alta",AX303)))</formula>
    </cfRule>
    <cfRule type="containsText" dxfId="293" priority="2188" operator="containsText" text="Moderada">
      <formula>NOT(ISERROR(SEARCH("Moderada",AX303)))</formula>
    </cfRule>
    <cfRule type="containsText" dxfId="292" priority="2190" operator="containsText" text="VALORAR">
      <formula>NOT(ISERROR(SEARCH("VALORAR",AX303)))</formula>
    </cfRule>
    <cfRule type="containsText" dxfId="291" priority="2189" operator="containsText" text="Baja">
      <formula>NOT(ISERROR(SEARCH("Baja",AX303)))</formula>
    </cfRule>
    <cfRule type="containsText" dxfId="290" priority="2186" operator="containsText" text="Extrema">
      <formula>NOT(ISERROR(SEARCH("Extrema",AX303)))</formula>
    </cfRule>
  </conditionalFormatting>
  <conditionalFormatting sqref="AX309">
    <cfRule type="containsText" dxfId="289" priority="2132" operator="containsText" text="Extrema">
      <formula>NOT(ISERROR(SEARCH("Extrema",AX309)))</formula>
    </cfRule>
    <cfRule type="containsText" dxfId="288" priority="2137" operator="containsText" text="Extrema">
      <formula>NOT(ISERROR(SEARCH("Extrema",AX309)))</formula>
    </cfRule>
    <cfRule type="containsText" dxfId="287" priority="2131" operator="containsText" text="VALORAR">
      <formula>NOT(ISERROR(SEARCH("VALORAR",AX309)))</formula>
    </cfRule>
    <cfRule type="containsText" dxfId="286" priority="2133" operator="containsText" text="Alta">
      <formula>NOT(ISERROR(SEARCH("Alta",AX309)))</formula>
    </cfRule>
    <cfRule type="containsText" dxfId="285" priority="2138" operator="containsText" text="Alta">
      <formula>NOT(ISERROR(SEARCH("Alta",AX309)))</formula>
    </cfRule>
    <cfRule type="containsText" dxfId="284" priority="2139" operator="containsText" text="Moderada">
      <formula>NOT(ISERROR(SEARCH("Moderada",AX309)))</formula>
    </cfRule>
    <cfRule type="containsText" dxfId="283" priority="2134" operator="containsText" text="Moderada">
      <formula>NOT(ISERROR(SEARCH("Moderada",AX309)))</formula>
    </cfRule>
    <cfRule type="containsText" dxfId="282" priority="2135" operator="containsText" text="Baja">
      <formula>NOT(ISERROR(SEARCH("Baja",AX309)))</formula>
    </cfRule>
    <cfRule type="containsText" dxfId="281" priority="2136" operator="containsText" text="VALORAR">
      <formula>NOT(ISERROR(SEARCH("VALORAR",AX309)))</formula>
    </cfRule>
    <cfRule type="containsText" dxfId="280" priority="2140" operator="containsText" text="Baja">
      <formula>NOT(ISERROR(SEARCH("Baja",AX309)))</formula>
    </cfRule>
  </conditionalFormatting>
  <conditionalFormatting sqref="AX315">
    <cfRule type="containsText" dxfId="279" priority="2078" operator="containsText" text="Extrema">
      <formula>NOT(ISERROR(SEARCH("Extrema",AX315)))</formula>
    </cfRule>
    <cfRule type="containsText" dxfId="278" priority="2079" operator="containsText" text="Alta">
      <formula>NOT(ISERROR(SEARCH("Alta",AX315)))</formula>
    </cfRule>
    <cfRule type="containsText" dxfId="277" priority="2077" operator="containsText" text="VALORAR">
      <formula>NOT(ISERROR(SEARCH("VALORAR",AX315)))</formula>
    </cfRule>
    <cfRule type="containsText" dxfId="276" priority="2081" operator="containsText" text="Baja">
      <formula>NOT(ISERROR(SEARCH("Baja",AX315)))</formula>
    </cfRule>
    <cfRule type="containsText" dxfId="275" priority="2082" operator="containsText" text="VALORAR">
      <formula>NOT(ISERROR(SEARCH("VALORAR",AX315)))</formula>
    </cfRule>
    <cfRule type="containsText" dxfId="274" priority="2083" operator="containsText" text="Extrema">
      <formula>NOT(ISERROR(SEARCH("Extrema",AX315)))</formula>
    </cfRule>
    <cfRule type="containsText" dxfId="273" priority="2084" operator="containsText" text="Alta">
      <formula>NOT(ISERROR(SEARCH("Alta",AX315)))</formula>
    </cfRule>
    <cfRule type="containsText" dxfId="272" priority="2085" operator="containsText" text="Moderada">
      <formula>NOT(ISERROR(SEARCH("Moderada",AX315)))</formula>
    </cfRule>
    <cfRule type="containsText" dxfId="271" priority="2086" operator="containsText" text="Baja">
      <formula>NOT(ISERROR(SEARCH("Baja",AX315)))</formula>
    </cfRule>
    <cfRule type="containsText" dxfId="270" priority="2080" operator="containsText" text="Moderada">
      <formula>NOT(ISERROR(SEARCH("Moderada",AX315)))</formula>
    </cfRule>
  </conditionalFormatting>
  <conditionalFormatting sqref="AX321">
    <cfRule type="containsText" dxfId="269" priority="2031" operator="containsText" text="Moderada">
      <formula>NOT(ISERROR(SEARCH("Moderada",AX321)))</formula>
    </cfRule>
    <cfRule type="containsText" dxfId="268" priority="2030" operator="containsText" text="Alta">
      <formula>NOT(ISERROR(SEARCH("Alta",AX321)))</formula>
    </cfRule>
    <cfRule type="containsText" dxfId="267" priority="2025" operator="containsText" text="Alta">
      <formula>NOT(ISERROR(SEARCH("Alta",AX321)))</formula>
    </cfRule>
    <cfRule type="containsText" dxfId="266" priority="2027" operator="containsText" text="Baja">
      <formula>NOT(ISERROR(SEARCH("Baja",AX321)))</formula>
    </cfRule>
    <cfRule type="containsText" dxfId="265" priority="2024" operator="containsText" text="Extrema">
      <formula>NOT(ISERROR(SEARCH("Extrema",AX321)))</formula>
    </cfRule>
    <cfRule type="containsText" dxfId="264" priority="2023" operator="containsText" text="VALORAR">
      <formula>NOT(ISERROR(SEARCH("VALORAR",AX321)))</formula>
    </cfRule>
    <cfRule type="containsText" dxfId="263" priority="2028" operator="containsText" text="VALORAR">
      <formula>NOT(ISERROR(SEARCH("VALORAR",AX321)))</formula>
    </cfRule>
    <cfRule type="containsText" dxfId="262" priority="2029" operator="containsText" text="Extrema">
      <formula>NOT(ISERROR(SEARCH("Extrema",AX321)))</formula>
    </cfRule>
    <cfRule type="containsText" dxfId="261" priority="2026" operator="containsText" text="Moderada">
      <formula>NOT(ISERROR(SEARCH("Moderada",AX321)))</formula>
    </cfRule>
    <cfRule type="containsText" dxfId="260" priority="2032" operator="containsText" text="Baja">
      <formula>NOT(ISERROR(SEARCH("Baja",AX321)))</formula>
    </cfRule>
  </conditionalFormatting>
  <conditionalFormatting sqref="AX327">
    <cfRule type="containsText" dxfId="259" priority="1973" operator="containsText" text="Baja">
      <formula>NOT(ISERROR(SEARCH("Baja",AX327)))</formula>
    </cfRule>
    <cfRule type="containsText" dxfId="258" priority="1978" operator="containsText" text="Baja">
      <formula>NOT(ISERROR(SEARCH("Baja",AX327)))</formula>
    </cfRule>
    <cfRule type="containsText" dxfId="257" priority="1977" operator="containsText" text="Moderada">
      <formula>NOT(ISERROR(SEARCH("Moderada",AX327)))</formula>
    </cfRule>
    <cfRule type="containsText" dxfId="256" priority="1976" operator="containsText" text="Alta">
      <formula>NOT(ISERROR(SEARCH("Alta",AX327)))</formula>
    </cfRule>
    <cfRule type="containsText" dxfId="255" priority="1975" operator="containsText" text="Extrema">
      <formula>NOT(ISERROR(SEARCH("Extrema",AX327)))</formula>
    </cfRule>
    <cfRule type="containsText" dxfId="254" priority="1974" operator="containsText" text="VALORAR">
      <formula>NOT(ISERROR(SEARCH("VALORAR",AX327)))</formula>
    </cfRule>
    <cfRule type="containsText" dxfId="253" priority="1972" operator="containsText" text="Moderada">
      <formula>NOT(ISERROR(SEARCH("Moderada",AX327)))</formula>
    </cfRule>
    <cfRule type="containsText" dxfId="252" priority="1970" operator="containsText" text="Extrema">
      <formula>NOT(ISERROR(SEARCH("Extrema",AX327)))</formula>
    </cfRule>
    <cfRule type="containsText" dxfId="251" priority="1971" operator="containsText" text="Alta">
      <formula>NOT(ISERROR(SEARCH("Alta",AX327)))</formula>
    </cfRule>
    <cfRule type="containsText" dxfId="250" priority="1969" operator="containsText" text="VALORAR">
      <formula>NOT(ISERROR(SEARCH("VALORAR",AX327)))</formula>
    </cfRule>
  </conditionalFormatting>
  <conditionalFormatting sqref="AX333">
    <cfRule type="containsText" dxfId="249" priority="1917" operator="containsText" text="Alta">
      <formula>NOT(ISERROR(SEARCH("Alta",AX333)))</formula>
    </cfRule>
    <cfRule type="containsText" dxfId="248" priority="1923" operator="containsText" text="Moderada">
      <formula>NOT(ISERROR(SEARCH("Moderada",AX333)))</formula>
    </cfRule>
    <cfRule type="containsText" dxfId="247" priority="1922" operator="containsText" text="Alta">
      <formula>NOT(ISERROR(SEARCH("Alta",AX333)))</formula>
    </cfRule>
    <cfRule type="containsText" dxfId="246" priority="1921" operator="containsText" text="Extrema">
      <formula>NOT(ISERROR(SEARCH("Extrema",AX333)))</formula>
    </cfRule>
    <cfRule type="containsText" dxfId="245" priority="1920" operator="containsText" text="VALORAR">
      <formula>NOT(ISERROR(SEARCH("VALORAR",AX333)))</formula>
    </cfRule>
    <cfRule type="containsText" dxfId="244" priority="1919" operator="containsText" text="Baja">
      <formula>NOT(ISERROR(SEARCH("Baja",AX333)))</formula>
    </cfRule>
    <cfRule type="containsText" dxfId="243" priority="1916" operator="containsText" text="Extrema">
      <formula>NOT(ISERROR(SEARCH("Extrema",AX333)))</formula>
    </cfRule>
    <cfRule type="containsText" dxfId="242" priority="1924" operator="containsText" text="Baja">
      <formula>NOT(ISERROR(SEARCH("Baja",AX333)))</formula>
    </cfRule>
    <cfRule type="containsText" dxfId="241" priority="1918" operator="containsText" text="Moderada">
      <formula>NOT(ISERROR(SEARCH("Moderada",AX333)))</formula>
    </cfRule>
    <cfRule type="containsText" dxfId="240" priority="1915" operator="containsText" text="VALORAR">
      <formula>NOT(ISERROR(SEARCH("VALORAR",AX333)))</formula>
    </cfRule>
  </conditionalFormatting>
  <conditionalFormatting sqref="AX339">
    <cfRule type="containsText" dxfId="239" priority="1865" operator="containsText" text="Baja">
      <formula>NOT(ISERROR(SEARCH("Baja",AX339)))</formula>
    </cfRule>
    <cfRule type="containsText" dxfId="238" priority="1864" operator="containsText" text="Moderada">
      <formula>NOT(ISERROR(SEARCH("Moderada",AX339)))</formula>
    </cfRule>
    <cfRule type="containsText" dxfId="237" priority="1863" operator="containsText" text="Alta">
      <formula>NOT(ISERROR(SEARCH("Alta",AX339)))</formula>
    </cfRule>
    <cfRule type="containsText" dxfId="236" priority="1862" operator="containsText" text="Extrema">
      <formula>NOT(ISERROR(SEARCH("Extrema",AX339)))</formula>
    </cfRule>
    <cfRule type="containsText" dxfId="235" priority="1861" operator="containsText" text="VALORAR">
      <formula>NOT(ISERROR(SEARCH("VALORAR",AX339)))</formula>
    </cfRule>
    <cfRule type="containsText" dxfId="234" priority="1866" operator="containsText" text="VALORAR">
      <formula>NOT(ISERROR(SEARCH("VALORAR",AX339)))</formula>
    </cfRule>
    <cfRule type="containsText" dxfId="233" priority="1867" operator="containsText" text="Extrema">
      <formula>NOT(ISERROR(SEARCH("Extrema",AX339)))</formula>
    </cfRule>
    <cfRule type="containsText" dxfId="232" priority="1868" operator="containsText" text="Alta">
      <formula>NOT(ISERROR(SEARCH("Alta",AX339)))</formula>
    </cfRule>
    <cfRule type="containsText" dxfId="231" priority="1869" operator="containsText" text="Moderada">
      <formula>NOT(ISERROR(SEARCH("Moderada",AX339)))</formula>
    </cfRule>
    <cfRule type="containsText" dxfId="230" priority="1870" operator="containsText" text="Baja">
      <formula>NOT(ISERROR(SEARCH("Baja",AX339)))</formula>
    </cfRule>
  </conditionalFormatting>
  <conditionalFormatting sqref="AX345">
    <cfRule type="containsText" dxfId="229" priority="1807" operator="containsText" text="VALORAR">
      <formula>NOT(ISERROR(SEARCH("VALORAR",AX345)))</formula>
    </cfRule>
    <cfRule type="containsText" dxfId="228" priority="1808" operator="containsText" text="Extrema">
      <formula>NOT(ISERROR(SEARCH("Extrema",AX345)))</formula>
    </cfRule>
    <cfRule type="containsText" dxfId="227" priority="1809" operator="containsText" text="Alta">
      <formula>NOT(ISERROR(SEARCH("Alta",AX345)))</formula>
    </cfRule>
    <cfRule type="containsText" dxfId="226" priority="1810" operator="containsText" text="Moderada">
      <formula>NOT(ISERROR(SEARCH("Moderada",AX345)))</formula>
    </cfRule>
    <cfRule type="containsText" dxfId="225" priority="1811" operator="containsText" text="Baja">
      <formula>NOT(ISERROR(SEARCH("Baja",AX345)))</formula>
    </cfRule>
    <cfRule type="containsText" dxfId="224" priority="1812" operator="containsText" text="VALORAR">
      <formula>NOT(ISERROR(SEARCH("VALORAR",AX345)))</formula>
    </cfRule>
    <cfRule type="containsText" dxfId="223" priority="1813" operator="containsText" text="Extrema">
      <formula>NOT(ISERROR(SEARCH("Extrema",AX345)))</formula>
    </cfRule>
    <cfRule type="containsText" dxfId="222" priority="1814" operator="containsText" text="Alta">
      <formula>NOT(ISERROR(SEARCH("Alta",AX345)))</formula>
    </cfRule>
    <cfRule type="containsText" dxfId="221" priority="1815" operator="containsText" text="Moderada">
      <formula>NOT(ISERROR(SEARCH("Moderada",AX345)))</formula>
    </cfRule>
    <cfRule type="containsText" dxfId="220" priority="1816" operator="containsText" text="Baja">
      <formula>NOT(ISERROR(SEARCH("Baja",AX345)))</formula>
    </cfRule>
  </conditionalFormatting>
  <conditionalFormatting sqref="AX351">
    <cfRule type="containsText" dxfId="219" priority="1754" operator="containsText" text="Extrema">
      <formula>NOT(ISERROR(SEARCH("Extrema",AX351)))</formula>
    </cfRule>
    <cfRule type="containsText" dxfId="218" priority="1755" operator="containsText" text="Alta">
      <formula>NOT(ISERROR(SEARCH("Alta",AX351)))</formula>
    </cfRule>
    <cfRule type="containsText" dxfId="217" priority="1756" operator="containsText" text="Moderada">
      <formula>NOT(ISERROR(SEARCH("Moderada",AX351)))</formula>
    </cfRule>
    <cfRule type="containsText" dxfId="216" priority="1757" operator="containsText" text="Baja">
      <formula>NOT(ISERROR(SEARCH("Baja",AX351)))</formula>
    </cfRule>
    <cfRule type="containsText" dxfId="215" priority="1758" operator="containsText" text="VALORAR">
      <formula>NOT(ISERROR(SEARCH("VALORAR",AX351)))</formula>
    </cfRule>
    <cfRule type="containsText" dxfId="214" priority="1759" operator="containsText" text="Extrema">
      <formula>NOT(ISERROR(SEARCH("Extrema",AX351)))</formula>
    </cfRule>
    <cfRule type="containsText" dxfId="213" priority="1761" operator="containsText" text="Moderada">
      <formula>NOT(ISERROR(SEARCH("Moderada",AX351)))</formula>
    </cfRule>
    <cfRule type="containsText" dxfId="212" priority="1753" operator="containsText" text="VALORAR">
      <formula>NOT(ISERROR(SEARCH("VALORAR",AX351)))</formula>
    </cfRule>
    <cfRule type="containsText" dxfId="211" priority="1762" operator="containsText" text="Baja">
      <formula>NOT(ISERROR(SEARCH("Baja",AX351)))</formula>
    </cfRule>
    <cfRule type="containsText" dxfId="210" priority="1760" operator="containsText" text="Alta">
      <formula>NOT(ISERROR(SEARCH("Alta",AX351)))</formula>
    </cfRule>
  </conditionalFormatting>
  <conditionalFormatting sqref="AX357">
    <cfRule type="containsText" dxfId="209" priority="1701" operator="containsText" text="Alta">
      <formula>NOT(ISERROR(SEARCH("Alta",AX357)))</formula>
    </cfRule>
    <cfRule type="containsText" dxfId="208" priority="1700" operator="containsText" text="Extrema">
      <formula>NOT(ISERROR(SEARCH("Extrema",AX357)))</formula>
    </cfRule>
    <cfRule type="containsText" dxfId="207" priority="1699" operator="containsText" text="VALORAR">
      <formula>NOT(ISERROR(SEARCH("VALORAR",AX357)))</formula>
    </cfRule>
    <cfRule type="containsText" dxfId="206" priority="1703" operator="containsText" text="Baja">
      <formula>NOT(ISERROR(SEARCH("Baja",AX357)))</formula>
    </cfRule>
    <cfRule type="containsText" dxfId="205" priority="1704" operator="containsText" text="VALORAR">
      <formula>NOT(ISERROR(SEARCH("VALORAR",AX357)))</formula>
    </cfRule>
    <cfRule type="containsText" dxfId="204" priority="1706" operator="containsText" text="Alta">
      <formula>NOT(ISERROR(SEARCH("Alta",AX357)))</formula>
    </cfRule>
    <cfRule type="containsText" dxfId="203" priority="1707" operator="containsText" text="Moderada">
      <formula>NOT(ISERROR(SEARCH("Moderada",AX357)))</formula>
    </cfRule>
    <cfRule type="containsText" dxfId="202" priority="1708" operator="containsText" text="Baja">
      <formula>NOT(ISERROR(SEARCH("Baja",AX357)))</formula>
    </cfRule>
    <cfRule type="containsText" dxfId="201" priority="1702" operator="containsText" text="Moderada">
      <formula>NOT(ISERROR(SEARCH("Moderada",AX357)))</formula>
    </cfRule>
    <cfRule type="containsText" dxfId="200" priority="1705" operator="containsText" text="Extrema">
      <formula>NOT(ISERROR(SEARCH("Extrema",AX357)))</formula>
    </cfRule>
  </conditionalFormatting>
  <conditionalFormatting sqref="AX363">
    <cfRule type="containsText" dxfId="199" priority="1654" operator="containsText" text="Baja">
      <formula>NOT(ISERROR(SEARCH("Baja",AX363)))</formula>
    </cfRule>
    <cfRule type="containsText" dxfId="198" priority="1653" operator="containsText" text="Moderada">
      <formula>NOT(ISERROR(SEARCH("Moderada",AX363)))</formula>
    </cfRule>
    <cfRule type="containsText" dxfId="197" priority="1652" operator="containsText" text="Alta">
      <formula>NOT(ISERROR(SEARCH("Alta",AX363)))</formula>
    </cfRule>
    <cfRule type="containsText" dxfId="196" priority="1651" operator="containsText" text="Extrema">
      <formula>NOT(ISERROR(SEARCH("Extrema",AX363)))</formula>
    </cfRule>
    <cfRule type="containsText" dxfId="195" priority="1650" operator="containsText" text="VALORAR">
      <formula>NOT(ISERROR(SEARCH("VALORAR",AX363)))</formula>
    </cfRule>
    <cfRule type="containsText" dxfId="194" priority="1649" operator="containsText" text="Baja">
      <formula>NOT(ISERROR(SEARCH("Baja",AX363)))</formula>
    </cfRule>
    <cfRule type="containsText" dxfId="193" priority="1648" operator="containsText" text="Moderada">
      <formula>NOT(ISERROR(SEARCH("Moderada",AX363)))</formula>
    </cfRule>
    <cfRule type="containsText" dxfId="192" priority="1647" operator="containsText" text="Alta">
      <formula>NOT(ISERROR(SEARCH("Alta",AX363)))</formula>
    </cfRule>
    <cfRule type="containsText" dxfId="191" priority="1646" operator="containsText" text="Extrema">
      <formula>NOT(ISERROR(SEARCH("Extrema",AX363)))</formula>
    </cfRule>
    <cfRule type="containsText" dxfId="190" priority="1645" operator="containsText" text="VALORAR">
      <formula>NOT(ISERROR(SEARCH("VALORAR",AX363)))</formula>
    </cfRule>
  </conditionalFormatting>
  <conditionalFormatting sqref="AX369">
    <cfRule type="containsText" dxfId="189" priority="1595" operator="containsText" text="Baja">
      <formula>NOT(ISERROR(SEARCH("Baja",AX369)))</formula>
    </cfRule>
    <cfRule type="containsText" dxfId="188" priority="1593" operator="containsText" text="Alta">
      <formula>NOT(ISERROR(SEARCH("Alta",AX369)))</formula>
    </cfRule>
    <cfRule type="containsText" dxfId="187" priority="1594" operator="containsText" text="Moderada">
      <formula>NOT(ISERROR(SEARCH("Moderada",AX369)))</formula>
    </cfRule>
    <cfRule type="containsText" dxfId="186" priority="1597" operator="containsText" text="Extrema">
      <formula>NOT(ISERROR(SEARCH("Extrema",AX369)))</formula>
    </cfRule>
    <cfRule type="containsText" dxfId="185" priority="1596" operator="containsText" text="VALORAR">
      <formula>NOT(ISERROR(SEARCH("VALORAR",AX369)))</formula>
    </cfRule>
    <cfRule type="containsText" dxfId="184" priority="1592" operator="containsText" text="Extrema">
      <formula>NOT(ISERROR(SEARCH("Extrema",AX369)))</formula>
    </cfRule>
    <cfRule type="containsText" dxfId="183" priority="1591" operator="containsText" text="VALORAR">
      <formula>NOT(ISERROR(SEARCH("VALORAR",AX369)))</formula>
    </cfRule>
    <cfRule type="containsText" dxfId="182" priority="1600" operator="containsText" text="Baja">
      <formula>NOT(ISERROR(SEARCH("Baja",AX369)))</formula>
    </cfRule>
    <cfRule type="containsText" dxfId="181" priority="1599" operator="containsText" text="Moderada">
      <formula>NOT(ISERROR(SEARCH("Moderada",AX369)))</formula>
    </cfRule>
    <cfRule type="containsText" dxfId="180" priority="1598" operator="containsText" text="Alta">
      <formula>NOT(ISERROR(SEARCH("Alta",AX369)))</formula>
    </cfRule>
  </conditionalFormatting>
  <conditionalFormatting sqref="AX375">
    <cfRule type="containsText" dxfId="179" priority="1541" operator="containsText" text="Baja">
      <formula>NOT(ISERROR(SEARCH("Baja",AX375)))</formula>
    </cfRule>
    <cfRule type="containsText" dxfId="178" priority="1540" operator="containsText" text="Moderada">
      <formula>NOT(ISERROR(SEARCH("Moderada",AX375)))</formula>
    </cfRule>
    <cfRule type="containsText" dxfId="177" priority="1539" operator="containsText" text="Alta">
      <formula>NOT(ISERROR(SEARCH("Alta",AX375)))</formula>
    </cfRule>
    <cfRule type="containsText" dxfId="176" priority="1537" operator="containsText" text="VALORAR">
      <formula>NOT(ISERROR(SEARCH("VALORAR",AX375)))</formula>
    </cfRule>
    <cfRule type="containsText" dxfId="175" priority="1538" operator="containsText" text="Extrema">
      <formula>NOT(ISERROR(SEARCH("Extrema",AX375)))</formula>
    </cfRule>
    <cfRule type="containsText" dxfId="174" priority="1542" operator="containsText" text="VALORAR">
      <formula>NOT(ISERROR(SEARCH("VALORAR",AX375)))</formula>
    </cfRule>
    <cfRule type="containsText" dxfId="173" priority="1546" operator="containsText" text="Baja">
      <formula>NOT(ISERROR(SEARCH("Baja",AX375)))</formula>
    </cfRule>
    <cfRule type="containsText" dxfId="172" priority="1545" operator="containsText" text="Moderada">
      <formula>NOT(ISERROR(SEARCH("Moderada",AX375)))</formula>
    </cfRule>
    <cfRule type="containsText" dxfId="171" priority="1543" operator="containsText" text="Extrema">
      <formula>NOT(ISERROR(SEARCH("Extrema",AX375)))</formula>
    </cfRule>
    <cfRule type="containsText" dxfId="170" priority="1544" operator="containsText" text="Alta">
      <formula>NOT(ISERROR(SEARCH("Alta",AX375)))</formula>
    </cfRule>
  </conditionalFormatting>
  <conditionalFormatting sqref="AX381">
    <cfRule type="containsText" dxfId="169" priority="1483" operator="containsText" text="VALORAR">
      <formula>NOT(ISERROR(SEARCH("VALORAR",AX381)))</formula>
    </cfRule>
    <cfRule type="containsText" dxfId="168" priority="1490" operator="containsText" text="Alta">
      <formula>NOT(ISERROR(SEARCH("Alta",AX381)))</formula>
    </cfRule>
    <cfRule type="containsText" dxfId="167" priority="1489" operator="containsText" text="Extrema">
      <formula>NOT(ISERROR(SEARCH("Extrema",AX381)))</formula>
    </cfRule>
    <cfRule type="containsText" dxfId="166" priority="1488" operator="containsText" text="VALORAR">
      <formula>NOT(ISERROR(SEARCH("VALORAR",AX381)))</formula>
    </cfRule>
    <cfRule type="containsText" dxfId="165" priority="1487" operator="containsText" text="Baja">
      <formula>NOT(ISERROR(SEARCH("Baja",AX381)))</formula>
    </cfRule>
    <cfRule type="containsText" dxfId="164" priority="1486" operator="containsText" text="Moderada">
      <formula>NOT(ISERROR(SEARCH("Moderada",AX381)))</formula>
    </cfRule>
    <cfRule type="containsText" dxfId="163" priority="1485" operator="containsText" text="Alta">
      <formula>NOT(ISERROR(SEARCH("Alta",AX381)))</formula>
    </cfRule>
    <cfRule type="containsText" dxfId="162" priority="1484" operator="containsText" text="Extrema">
      <formula>NOT(ISERROR(SEARCH("Extrema",AX381)))</formula>
    </cfRule>
    <cfRule type="containsText" dxfId="161" priority="1491" operator="containsText" text="Moderada">
      <formula>NOT(ISERROR(SEARCH("Moderada",AX381)))</formula>
    </cfRule>
    <cfRule type="containsText" dxfId="160" priority="1492" operator="containsText" text="Baja">
      <formula>NOT(ISERROR(SEARCH("Baja",AX381)))</formula>
    </cfRule>
  </conditionalFormatting>
  <conditionalFormatting sqref="AX387">
    <cfRule type="containsText" dxfId="159" priority="1438" operator="containsText" text="Baja">
      <formula>NOT(ISERROR(SEARCH("Baja",AX387)))</formula>
    </cfRule>
    <cfRule type="containsText" dxfId="158" priority="1437" operator="containsText" text="Moderada">
      <formula>NOT(ISERROR(SEARCH("Moderada",AX387)))</formula>
    </cfRule>
    <cfRule type="containsText" dxfId="157" priority="1436" operator="containsText" text="Alta">
      <formula>NOT(ISERROR(SEARCH("Alta",AX387)))</formula>
    </cfRule>
    <cfRule type="containsText" dxfId="156" priority="1435" operator="containsText" text="Extrema">
      <formula>NOT(ISERROR(SEARCH("Extrema",AX387)))</formula>
    </cfRule>
    <cfRule type="containsText" dxfId="155" priority="1434" operator="containsText" text="VALORAR">
      <formula>NOT(ISERROR(SEARCH("VALORAR",AX387)))</formula>
    </cfRule>
    <cfRule type="containsText" dxfId="154" priority="1433" operator="containsText" text="Baja">
      <formula>NOT(ISERROR(SEARCH("Baja",AX387)))</formula>
    </cfRule>
    <cfRule type="containsText" dxfId="153" priority="1429" operator="containsText" text="VALORAR">
      <formula>NOT(ISERROR(SEARCH("VALORAR",AX387)))</formula>
    </cfRule>
    <cfRule type="containsText" dxfId="152" priority="1430" operator="containsText" text="Extrema">
      <formula>NOT(ISERROR(SEARCH("Extrema",AX387)))</formula>
    </cfRule>
    <cfRule type="containsText" dxfId="151" priority="1431" operator="containsText" text="Alta">
      <formula>NOT(ISERROR(SEARCH("Alta",AX387)))</formula>
    </cfRule>
    <cfRule type="containsText" dxfId="150" priority="1432" operator="containsText" text="Moderada">
      <formula>NOT(ISERROR(SEARCH("Moderada",AX387)))</formula>
    </cfRule>
  </conditionalFormatting>
  <conditionalFormatting sqref="AX393">
    <cfRule type="containsText" dxfId="149" priority="1381" operator="containsText" text="Extrema">
      <formula>NOT(ISERROR(SEARCH("Extrema",AX393)))</formula>
    </cfRule>
    <cfRule type="containsText" dxfId="148" priority="1375" operator="containsText" text="VALORAR">
      <formula>NOT(ISERROR(SEARCH("VALORAR",AX393)))</formula>
    </cfRule>
    <cfRule type="containsText" dxfId="147" priority="1380" operator="containsText" text="VALORAR">
      <formula>NOT(ISERROR(SEARCH("VALORAR",AX393)))</formula>
    </cfRule>
    <cfRule type="containsText" dxfId="146" priority="1379" operator="containsText" text="Baja">
      <formula>NOT(ISERROR(SEARCH("Baja",AX393)))</formula>
    </cfRule>
    <cfRule type="containsText" dxfId="145" priority="1378" operator="containsText" text="Moderada">
      <formula>NOT(ISERROR(SEARCH("Moderada",AX393)))</formula>
    </cfRule>
    <cfRule type="containsText" dxfId="144" priority="1377" operator="containsText" text="Alta">
      <formula>NOT(ISERROR(SEARCH("Alta",AX393)))</formula>
    </cfRule>
    <cfRule type="containsText" dxfId="143" priority="1376" operator="containsText" text="Extrema">
      <formula>NOT(ISERROR(SEARCH("Extrema",AX393)))</formula>
    </cfRule>
    <cfRule type="containsText" dxfId="142" priority="1384" operator="containsText" text="Baja">
      <formula>NOT(ISERROR(SEARCH("Baja",AX393)))</formula>
    </cfRule>
    <cfRule type="containsText" dxfId="141" priority="1383" operator="containsText" text="Moderada">
      <formula>NOT(ISERROR(SEARCH("Moderada",AX393)))</formula>
    </cfRule>
    <cfRule type="containsText" dxfId="140" priority="1382" operator="containsText" text="Alta">
      <formula>NOT(ISERROR(SEARCH("Alta",AX393)))</formula>
    </cfRule>
  </conditionalFormatting>
  <conditionalFormatting sqref="AX399">
    <cfRule type="containsText" dxfId="139" priority="1323" operator="containsText" text="Alta">
      <formula>NOT(ISERROR(SEARCH("Alta",AX399)))</formula>
    </cfRule>
    <cfRule type="containsText" dxfId="138" priority="1322" operator="containsText" text="Extrema">
      <formula>NOT(ISERROR(SEARCH("Extrema",AX399)))</formula>
    </cfRule>
    <cfRule type="containsText" dxfId="137" priority="1321" operator="containsText" text="VALORAR">
      <formula>NOT(ISERROR(SEARCH("VALORAR",AX399)))</formula>
    </cfRule>
    <cfRule type="containsText" dxfId="136" priority="1330" operator="containsText" text="Baja">
      <formula>NOT(ISERROR(SEARCH("Baja",AX399)))</formula>
    </cfRule>
    <cfRule type="containsText" dxfId="135" priority="1324" operator="containsText" text="Moderada">
      <formula>NOT(ISERROR(SEARCH("Moderada",AX399)))</formula>
    </cfRule>
    <cfRule type="containsText" dxfId="134" priority="1329" operator="containsText" text="Moderada">
      <formula>NOT(ISERROR(SEARCH("Moderada",AX399)))</formula>
    </cfRule>
    <cfRule type="containsText" dxfId="133" priority="1328" operator="containsText" text="Alta">
      <formula>NOT(ISERROR(SEARCH("Alta",AX399)))</formula>
    </cfRule>
    <cfRule type="containsText" dxfId="132" priority="1327" operator="containsText" text="Extrema">
      <formula>NOT(ISERROR(SEARCH("Extrema",AX399)))</formula>
    </cfRule>
    <cfRule type="containsText" dxfId="131" priority="1326" operator="containsText" text="VALORAR">
      <formula>NOT(ISERROR(SEARCH("VALORAR",AX399)))</formula>
    </cfRule>
    <cfRule type="containsText" dxfId="130" priority="1325" operator="containsText" text="Baja">
      <formula>NOT(ISERROR(SEARCH("Baja",AX399)))</formula>
    </cfRule>
  </conditionalFormatting>
  <conditionalFormatting sqref="AX405">
    <cfRule type="containsText" dxfId="129" priority="1270" operator="containsText" text="Moderada">
      <formula>NOT(ISERROR(SEARCH("Moderada",AX405)))</formula>
    </cfRule>
    <cfRule type="containsText" dxfId="128" priority="1269" operator="containsText" text="Alta">
      <formula>NOT(ISERROR(SEARCH("Alta",AX405)))</formula>
    </cfRule>
    <cfRule type="containsText" dxfId="127" priority="1268" operator="containsText" text="Extrema">
      <formula>NOT(ISERROR(SEARCH("Extrema",AX405)))</formula>
    </cfRule>
    <cfRule type="containsText" dxfId="126" priority="1267" operator="containsText" text="VALORAR">
      <formula>NOT(ISERROR(SEARCH("VALORAR",AX405)))</formula>
    </cfRule>
    <cfRule type="containsText" dxfId="125" priority="1272" operator="containsText" text="VALORAR">
      <formula>NOT(ISERROR(SEARCH("VALORAR",AX405)))</formula>
    </cfRule>
    <cfRule type="containsText" dxfId="124" priority="1273" operator="containsText" text="Extrema">
      <formula>NOT(ISERROR(SEARCH("Extrema",AX405)))</formula>
    </cfRule>
    <cfRule type="containsText" dxfId="123" priority="1274" operator="containsText" text="Alta">
      <formula>NOT(ISERROR(SEARCH("Alta",AX405)))</formula>
    </cfRule>
    <cfRule type="containsText" dxfId="122" priority="1275" operator="containsText" text="Moderada">
      <formula>NOT(ISERROR(SEARCH("Moderada",AX405)))</formula>
    </cfRule>
    <cfRule type="containsText" dxfId="121" priority="1271" operator="containsText" text="Baja">
      <formula>NOT(ISERROR(SEARCH("Baja",AX405)))</formula>
    </cfRule>
    <cfRule type="containsText" dxfId="120" priority="1276" operator="containsText" text="Baja">
      <formula>NOT(ISERROR(SEARCH("Baja",AX405)))</formula>
    </cfRule>
  </conditionalFormatting>
  <conditionalFormatting sqref="AX411">
    <cfRule type="containsText" dxfId="119" priority="1218" operator="containsText" text="VALORAR">
      <formula>NOT(ISERROR(SEARCH("VALORAR",AX411)))</formula>
    </cfRule>
    <cfRule type="containsText" dxfId="118" priority="1213" operator="containsText" text="VALORAR">
      <formula>NOT(ISERROR(SEARCH("VALORAR",AX411)))</formula>
    </cfRule>
    <cfRule type="containsText" dxfId="117" priority="1221" operator="containsText" text="Moderada">
      <formula>NOT(ISERROR(SEARCH("Moderada",AX411)))</formula>
    </cfRule>
    <cfRule type="containsText" dxfId="116" priority="1214" operator="containsText" text="Extrema">
      <formula>NOT(ISERROR(SEARCH("Extrema",AX411)))</formula>
    </cfRule>
    <cfRule type="containsText" dxfId="115" priority="1215" operator="containsText" text="Alta">
      <formula>NOT(ISERROR(SEARCH("Alta",AX411)))</formula>
    </cfRule>
    <cfRule type="containsText" dxfId="114" priority="1216" operator="containsText" text="Moderada">
      <formula>NOT(ISERROR(SEARCH("Moderada",AX411)))</formula>
    </cfRule>
    <cfRule type="containsText" dxfId="113" priority="1217" operator="containsText" text="Baja">
      <formula>NOT(ISERROR(SEARCH("Baja",AX411)))</formula>
    </cfRule>
    <cfRule type="containsText" dxfId="112" priority="1219" operator="containsText" text="Extrema">
      <formula>NOT(ISERROR(SEARCH("Extrema",AX411)))</formula>
    </cfRule>
    <cfRule type="containsText" dxfId="111" priority="1220" operator="containsText" text="Alta">
      <formula>NOT(ISERROR(SEARCH("Alta",AX411)))</formula>
    </cfRule>
    <cfRule type="containsText" dxfId="110" priority="1222" operator="containsText" text="Baja">
      <formula>NOT(ISERROR(SEARCH("Baja",AX411)))</formula>
    </cfRule>
  </conditionalFormatting>
  <conditionalFormatting sqref="AX417">
    <cfRule type="containsText" dxfId="109" priority="1165" operator="containsText" text="Extrema">
      <formula>NOT(ISERROR(SEARCH("Extrema",AX417)))</formula>
    </cfRule>
    <cfRule type="containsText" dxfId="108" priority="1166" operator="containsText" text="Alta">
      <formula>NOT(ISERROR(SEARCH("Alta",AX417)))</formula>
    </cfRule>
    <cfRule type="containsText" dxfId="107" priority="1167" operator="containsText" text="Moderada">
      <formula>NOT(ISERROR(SEARCH("Moderada",AX417)))</formula>
    </cfRule>
    <cfRule type="containsText" dxfId="106" priority="1168" operator="containsText" text="Baja">
      <formula>NOT(ISERROR(SEARCH("Baja",AX417)))</formula>
    </cfRule>
    <cfRule type="containsText" dxfId="105" priority="1161" operator="containsText" text="Alta">
      <formula>NOT(ISERROR(SEARCH("Alta",AX417)))</formula>
    </cfRule>
    <cfRule type="containsText" dxfId="104" priority="1162" operator="containsText" text="Moderada">
      <formula>NOT(ISERROR(SEARCH("Moderada",AX417)))</formula>
    </cfRule>
    <cfRule type="containsText" dxfId="103" priority="1163" operator="containsText" text="Baja">
      <formula>NOT(ISERROR(SEARCH("Baja",AX417)))</formula>
    </cfRule>
    <cfRule type="containsText" dxfId="102" priority="1160" operator="containsText" text="Extrema">
      <formula>NOT(ISERROR(SEARCH("Extrema",AX417)))</formula>
    </cfRule>
    <cfRule type="containsText" dxfId="101" priority="1159" operator="containsText" text="VALORAR">
      <formula>NOT(ISERROR(SEARCH("VALORAR",AX417)))</formula>
    </cfRule>
    <cfRule type="containsText" dxfId="100" priority="1164" operator="containsText" text="VALORAR">
      <formula>NOT(ISERROR(SEARCH("VALORAR",AX417)))</formula>
    </cfRule>
  </conditionalFormatting>
  <conditionalFormatting sqref="AX423">
    <cfRule type="containsText" dxfId="99" priority="1112" operator="containsText" text="Alta">
      <formula>NOT(ISERROR(SEARCH("Alta",AX423)))</formula>
    </cfRule>
    <cfRule type="containsText" dxfId="98" priority="1113" operator="containsText" text="Moderada">
      <formula>NOT(ISERROR(SEARCH("Moderada",AX423)))</formula>
    </cfRule>
    <cfRule type="containsText" dxfId="97" priority="1114" operator="containsText" text="Baja">
      <formula>NOT(ISERROR(SEARCH("Baja",AX423)))</formula>
    </cfRule>
    <cfRule type="containsText" dxfId="96" priority="1108" operator="containsText" text="Moderada">
      <formula>NOT(ISERROR(SEARCH("Moderada",AX423)))</formula>
    </cfRule>
    <cfRule type="containsText" dxfId="95" priority="1111" operator="containsText" text="Extrema">
      <formula>NOT(ISERROR(SEARCH("Extrema",AX423)))</formula>
    </cfRule>
    <cfRule type="containsText" dxfId="94" priority="1110" operator="containsText" text="VALORAR">
      <formula>NOT(ISERROR(SEARCH("VALORAR",AX423)))</formula>
    </cfRule>
    <cfRule type="containsText" dxfId="93" priority="1109" operator="containsText" text="Baja">
      <formula>NOT(ISERROR(SEARCH("Baja",AX423)))</formula>
    </cfRule>
    <cfRule type="containsText" dxfId="92" priority="1107" operator="containsText" text="Alta">
      <formula>NOT(ISERROR(SEARCH("Alta",AX423)))</formula>
    </cfRule>
    <cfRule type="containsText" dxfId="91" priority="1106" operator="containsText" text="Extrema">
      <formula>NOT(ISERROR(SEARCH("Extrema",AX423)))</formula>
    </cfRule>
    <cfRule type="containsText" dxfId="90" priority="1105" operator="containsText" text="VALORAR">
      <formula>NOT(ISERROR(SEARCH("VALORAR",AX423)))</formula>
    </cfRule>
  </conditionalFormatting>
  <conditionalFormatting sqref="AX429">
    <cfRule type="containsText" dxfId="89" priority="1053" operator="containsText" text="Alta">
      <formula>NOT(ISERROR(SEARCH("Alta",AX429)))</formula>
    </cfRule>
    <cfRule type="containsText" dxfId="88" priority="1051" operator="containsText" text="VALORAR">
      <formula>NOT(ISERROR(SEARCH("VALORAR",AX429)))</formula>
    </cfRule>
    <cfRule type="containsText" dxfId="87" priority="1052" operator="containsText" text="Extrema">
      <formula>NOT(ISERROR(SEARCH("Extrema",AX429)))</formula>
    </cfRule>
    <cfRule type="containsText" dxfId="86" priority="1060" operator="containsText" text="Baja">
      <formula>NOT(ISERROR(SEARCH("Baja",AX429)))</formula>
    </cfRule>
    <cfRule type="containsText" dxfId="85" priority="1054" operator="containsText" text="Moderada">
      <formula>NOT(ISERROR(SEARCH("Moderada",AX429)))</formula>
    </cfRule>
    <cfRule type="containsText" dxfId="84" priority="1055" operator="containsText" text="Baja">
      <formula>NOT(ISERROR(SEARCH("Baja",AX429)))</formula>
    </cfRule>
    <cfRule type="containsText" dxfId="83" priority="1056" operator="containsText" text="VALORAR">
      <formula>NOT(ISERROR(SEARCH("VALORAR",AX429)))</formula>
    </cfRule>
    <cfRule type="containsText" dxfId="82" priority="1057" operator="containsText" text="Extrema">
      <formula>NOT(ISERROR(SEARCH("Extrema",AX429)))</formula>
    </cfRule>
    <cfRule type="containsText" dxfId="81" priority="1058" operator="containsText" text="Alta">
      <formula>NOT(ISERROR(SEARCH("Alta",AX429)))</formula>
    </cfRule>
    <cfRule type="containsText" dxfId="80" priority="1059" operator="containsText" text="Moderada">
      <formula>NOT(ISERROR(SEARCH("Moderada",AX429)))</formula>
    </cfRule>
  </conditionalFormatting>
  <conditionalFormatting sqref="AX435">
    <cfRule type="containsText" dxfId="79" priority="1003" operator="containsText" text="Extrema">
      <formula>NOT(ISERROR(SEARCH("Extrema",AX435)))</formula>
    </cfRule>
    <cfRule type="containsText" dxfId="78" priority="1004" operator="containsText" text="Alta">
      <formula>NOT(ISERROR(SEARCH("Alta",AX435)))</formula>
    </cfRule>
    <cfRule type="containsText" dxfId="77" priority="1002" operator="containsText" text="VALORAR">
      <formula>NOT(ISERROR(SEARCH("VALORAR",AX435)))</formula>
    </cfRule>
    <cfRule type="containsText" dxfId="76" priority="997" operator="containsText" text="VALORAR">
      <formula>NOT(ISERROR(SEARCH("VALORAR",AX435)))</formula>
    </cfRule>
    <cfRule type="containsText" dxfId="75" priority="1006" operator="containsText" text="Baja">
      <formula>NOT(ISERROR(SEARCH("Baja",AX435)))</formula>
    </cfRule>
    <cfRule type="containsText" dxfId="74" priority="1005" operator="containsText" text="Moderada">
      <formula>NOT(ISERROR(SEARCH("Moderada",AX435)))</formula>
    </cfRule>
    <cfRule type="containsText" dxfId="73" priority="999" operator="containsText" text="Alta">
      <formula>NOT(ISERROR(SEARCH("Alta",AX435)))</formula>
    </cfRule>
    <cfRule type="containsText" dxfId="72" priority="998" operator="containsText" text="Extrema">
      <formula>NOT(ISERROR(SEARCH("Extrema",AX435)))</formula>
    </cfRule>
    <cfRule type="containsText" dxfId="71" priority="1000" operator="containsText" text="Moderada">
      <formula>NOT(ISERROR(SEARCH("Moderada",AX435)))</formula>
    </cfRule>
    <cfRule type="containsText" dxfId="70" priority="1001" operator="containsText" text="Baja">
      <formula>NOT(ISERROR(SEARCH("Baja",AX435)))</formula>
    </cfRule>
  </conditionalFormatting>
  <conditionalFormatting sqref="AX441">
    <cfRule type="containsText" dxfId="69" priority="951" operator="containsText" text="Moderada">
      <formula>NOT(ISERROR(SEARCH("Moderada",AX441)))</formula>
    </cfRule>
    <cfRule type="containsText" dxfId="68" priority="950" operator="containsText" text="Alta">
      <formula>NOT(ISERROR(SEARCH("Alta",AX441)))</formula>
    </cfRule>
    <cfRule type="containsText" dxfId="67" priority="945" operator="containsText" text="Alta">
      <formula>NOT(ISERROR(SEARCH("Alta",AX441)))</formula>
    </cfRule>
    <cfRule type="containsText" dxfId="66" priority="944" operator="containsText" text="Extrema">
      <formula>NOT(ISERROR(SEARCH("Extrema",AX441)))</formula>
    </cfRule>
    <cfRule type="containsText" dxfId="65" priority="948" operator="containsText" text="VALORAR">
      <formula>NOT(ISERROR(SEARCH("VALORAR",AX441)))</formula>
    </cfRule>
    <cfRule type="containsText" dxfId="64" priority="946" operator="containsText" text="Moderada">
      <formula>NOT(ISERROR(SEARCH("Moderada",AX441)))</formula>
    </cfRule>
    <cfRule type="containsText" dxfId="63" priority="952" operator="containsText" text="Baja">
      <formula>NOT(ISERROR(SEARCH("Baja",AX441)))</formula>
    </cfRule>
    <cfRule type="containsText" dxfId="62" priority="943" operator="containsText" text="VALORAR">
      <formula>NOT(ISERROR(SEARCH("VALORAR",AX441)))</formula>
    </cfRule>
    <cfRule type="containsText" dxfId="61" priority="949" operator="containsText" text="Extrema">
      <formula>NOT(ISERROR(SEARCH("Extrema",AX441)))</formula>
    </cfRule>
    <cfRule type="containsText" dxfId="60" priority="947" operator="containsText" text="Baja">
      <formula>NOT(ISERROR(SEARCH("Baja",AX441)))</formula>
    </cfRule>
  </conditionalFormatting>
  <conditionalFormatting sqref="AX447">
    <cfRule type="containsText" dxfId="59" priority="898" operator="containsText" text="Baja">
      <formula>NOT(ISERROR(SEARCH("Baja",AX447)))</formula>
    </cfRule>
    <cfRule type="containsText" dxfId="58" priority="897" operator="containsText" text="Moderada">
      <formula>NOT(ISERROR(SEARCH("Moderada",AX447)))</formula>
    </cfRule>
    <cfRule type="containsText" dxfId="57" priority="895" operator="containsText" text="Extrema">
      <formula>NOT(ISERROR(SEARCH("Extrema",AX447)))</formula>
    </cfRule>
    <cfRule type="containsText" dxfId="56" priority="896" operator="containsText" text="Alta">
      <formula>NOT(ISERROR(SEARCH("Alta",AX447)))</formula>
    </cfRule>
    <cfRule type="containsText" dxfId="55" priority="889" operator="containsText" text="VALORAR">
      <formula>NOT(ISERROR(SEARCH("VALORAR",AX447)))</formula>
    </cfRule>
    <cfRule type="containsText" dxfId="54" priority="894" operator="containsText" text="VALORAR">
      <formula>NOT(ISERROR(SEARCH("VALORAR",AX447)))</formula>
    </cfRule>
    <cfRule type="containsText" dxfId="53" priority="893" operator="containsText" text="Baja">
      <formula>NOT(ISERROR(SEARCH("Baja",AX447)))</formula>
    </cfRule>
    <cfRule type="containsText" dxfId="52" priority="892" operator="containsText" text="Moderada">
      <formula>NOT(ISERROR(SEARCH("Moderada",AX447)))</formula>
    </cfRule>
    <cfRule type="containsText" dxfId="51" priority="891" operator="containsText" text="Alta">
      <formula>NOT(ISERROR(SEARCH("Alta",AX447)))</formula>
    </cfRule>
    <cfRule type="containsText" dxfId="50" priority="890" operator="containsText" text="Extrema">
      <formula>NOT(ISERROR(SEARCH("Extrema",AX447)))</formula>
    </cfRule>
  </conditionalFormatting>
  <conditionalFormatting sqref="AX453">
    <cfRule type="containsText" dxfId="49" priority="841" operator="containsText" text="Extrema">
      <formula>NOT(ISERROR(SEARCH("Extrema",AX453)))</formula>
    </cfRule>
    <cfRule type="containsText" dxfId="48" priority="835" operator="containsText" text="VALORAR">
      <formula>NOT(ISERROR(SEARCH("VALORAR",AX453)))</formula>
    </cfRule>
    <cfRule type="containsText" dxfId="47" priority="836" operator="containsText" text="Extrema">
      <formula>NOT(ISERROR(SEARCH("Extrema",AX453)))</formula>
    </cfRule>
    <cfRule type="containsText" dxfId="46" priority="837" operator="containsText" text="Alta">
      <formula>NOT(ISERROR(SEARCH("Alta",AX453)))</formula>
    </cfRule>
    <cfRule type="containsText" dxfId="45" priority="838" operator="containsText" text="Moderada">
      <formula>NOT(ISERROR(SEARCH("Moderada",AX453)))</formula>
    </cfRule>
    <cfRule type="containsText" dxfId="44" priority="839" operator="containsText" text="Baja">
      <formula>NOT(ISERROR(SEARCH("Baja",AX453)))</formula>
    </cfRule>
    <cfRule type="containsText" dxfId="43" priority="840" operator="containsText" text="VALORAR">
      <formula>NOT(ISERROR(SEARCH("VALORAR",AX453)))</formula>
    </cfRule>
    <cfRule type="containsText" dxfId="42" priority="842" operator="containsText" text="Alta">
      <formula>NOT(ISERROR(SEARCH("Alta",AX453)))</formula>
    </cfRule>
    <cfRule type="containsText" dxfId="41" priority="843" operator="containsText" text="Moderada">
      <formula>NOT(ISERROR(SEARCH("Moderada",AX453)))</formula>
    </cfRule>
    <cfRule type="containsText" dxfId="40" priority="844" operator="containsText" text="Baja">
      <formula>NOT(ISERROR(SEARCH("Baja",AX453)))</formula>
    </cfRule>
  </conditionalFormatting>
  <conditionalFormatting sqref="AX459">
    <cfRule type="containsText" dxfId="39" priority="784" operator="containsText" text="Moderada">
      <formula>NOT(ISERROR(SEARCH("Moderada",AX459)))</formula>
    </cfRule>
    <cfRule type="containsText" dxfId="38" priority="785" operator="containsText" text="Baja">
      <formula>NOT(ISERROR(SEARCH("Baja",AX459)))</formula>
    </cfRule>
    <cfRule type="containsText" dxfId="37" priority="790" operator="containsText" text="Baja">
      <formula>NOT(ISERROR(SEARCH("Baja",AX459)))</formula>
    </cfRule>
    <cfRule type="containsText" dxfId="36" priority="789" operator="containsText" text="Moderada">
      <formula>NOT(ISERROR(SEARCH("Moderada",AX459)))</formula>
    </cfRule>
    <cfRule type="containsText" dxfId="35" priority="788" operator="containsText" text="Alta">
      <formula>NOT(ISERROR(SEARCH("Alta",AX459)))</formula>
    </cfRule>
    <cfRule type="containsText" dxfId="34" priority="781" operator="containsText" text="VALORAR">
      <formula>NOT(ISERROR(SEARCH("VALORAR",AX459)))</formula>
    </cfRule>
    <cfRule type="containsText" dxfId="33" priority="787" operator="containsText" text="Extrema">
      <formula>NOT(ISERROR(SEARCH("Extrema",AX459)))</formula>
    </cfRule>
    <cfRule type="containsText" dxfId="32" priority="786" operator="containsText" text="VALORAR">
      <formula>NOT(ISERROR(SEARCH("VALORAR",AX459)))</formula>
    </cfRule>
    <cfRule type="containsText" dxfId="31" priority="782" operator="containsText" text="Extrema">
      <formula>NOT(ISERROR(SEARCH("Extrema",AX459)))</formula>
    </cfRule>
    <cfRule type="containsText" dxfId="30" priority="783" operator="containsText" text="Alta">
      <formula>NOT(ISERROR(SEARCH("Alta",AX459)))</formula>
    </cfRule>
  </conditionalFormatting>
  <conditionalFormatting sqref="AX465">
    <cfRule type="containsText" dxfId="29" priority="727" operator="containsText" text="VALORAR">
      <formula>NOT(ISERROR(SEARCH("VALORAR",AX465)))</formula>
    </cfRule>
    <cfRule type="containsText" dxfId="28" priority="736" operator="containsText" text="Baja">
      <formula>NOT(ISERROR(SEARCH("Baja",AX465)))</formula>
    </cfRule>
    <cfRule type="containsText" dxfId="27" priority="735" operator="containsText" text="Moderada">
      <formula>NOT(ISERROR(SEARCH("Moderada",AX465)))</formula>
    </cfRule>
    <cfRule type="containsText" dxfId="26" priority="734" operator="containsText" text="Alta">
      <formula>NOT(ISERROR(SEARCH("Alta",AX465)))</formula>
    </cfRule>
    <cfRule type="containsText" dxfId="25" priority="733" operator="containsText" text="Extrema">
      <formula>NOT(ISERROR(SEARCH("Extrema",AX465)))</formula>
    </cfRule>
    <cfRule type="containsText" dxfId="24" priority="732" operator="containsText" text="VALORAR">
      <formula>NOT(ISERROR(SEARCH("VALORAR",AX465)))</formula>
    </cfRule>
    <cfRule type="containsText" dxfId="23" priority="731" operator="containsText" text="Baja">
      <formula>NOT(ISERROR(SEARCH("Baja",AX465)))</formula>
    </cfRule>
    <cfRule type="containsText" dxfId="22" priority="730" operator="containsText" text="Moderada">
      <formula>NOT(ISERROR(SEARCH("Moderada",AX465)))</formula>
    </cfRule>
    <cfRule type="containsText" dxfId="21" priority="729" operator="containsText" text="Alta">
      <formula>NOT(ISERROR(SEARCH("Alta",AX465)))</formula>
    </cfRule>
    <cfRule type="containsText" dxfId="20" priority="728" operator="containsText" text="Extrema">
      <formula>NOT(ISERROR(SEARCH("Extrema",AX465)))</formula>
    </cfRule>
  </conditionalFormatting>
  <conditionalFormatting sqref="AX471">
    <cfRule type="containsText" dxfId="19" priority="681" operator="containsText" text="Moderada">
      <formula>NOT(ISERROR(SEARCH("Moderada",AX471)))</formula>
    </cfRule>
    <cfRule type="containsText" dxfId="18" priority="680" operator="containsText" text="Alta">
      <formula>NOT(ISERROR(SEARCH("Alta",AX471)))</formula>
    </cfRule>
    <cfRule type="containsText" dxfId="17" priority="679" operator="containsText" text="Extrema">
      <formula>NOT(ISERROR(SEARCH("Extrema",AX471)))</formula>
    </cfRule>
    <cfRule type="containsText" dxfId="16" priority="677" operator="containsText" text="Baja">
      <formula>NOT(ISERROR(SEARCH("Baja",AX471)))</formula>
    </cfRule>
    <cfRule type="containsText" dxfId="15" priority="676" operator="containsText" text="Moderada">
      <formula>NOT(ISERROR(SEARCH("Moderada",AX471)))</formula>
    </cfRule>
    <cfRule type="containsText" dxfId="14" priority="675" operator="containsText" text="Alta">
      <formula>NOT(ISERROR(SEARCH("Alta",AX471)))</formula>
    </cfRule>
    <cfRule type="containsText" dxfId="13" priority="674" operator="containsText" text="Extrema">
      <formula>NOT(ISERROR(SEARCH("Extrema",AX471)))</formula>
    </cfRule>
    <cfRule type="containsText" dxfId="12" priority="673" operator="containsText" text="VALORAR">
      <formula>NOT(ISERROR(SEARCH("VALORAR",AX471)))</formula>
    </cfRule>
    <cfRule type="containsText" dxfId="11" priority="678" operator="containsText" text="VALORAR">
      <formula>NOT(ISERROR(SEARCH("VALORAR",AX471)))</formula>
    </cfRule>
    <cfRule type="containsText" dxfId="10" priority="682" operator="containsText" text="Baja">
      <formula>NOT(ISERROR(SEARCH("Baja",AX471)))</formula>
    </cfRule>
  </conditionalFormatting>
  <conditionalFormatting sqref="AX477">
    <cfRule type="containsText" dxfId="9" priority="621" operator="containsText" text="Alta">
      <formula>NOT(ISERROR(SEARCH("Alta",AX477)))</formula>
    </cfRule>
    <cfRule type="containsText" dxfId="8" priority="628" operator="containsText" text="Baja">
      <formula>NOT(ISERROR(SEARCH("Baja",AX477)))</formula>
    </cfRule>
    <cfRule type="containsText" dxfId="7" priority="627" operator="containsText" text="Moderada">
      <formula>NOT(ISERROR(SEARCH("Moderada",AX477)))</formula>
    </cfRule>
    <cfRule type="containsText" dxfId="6" priority="620" operator="containsText" text="Extrema">
      <formula>NOT(ISERROR(SEARCH("Extrema",AX477)))</formula>
    </cfRule>
    <cfRule type="containsText" dxfId="5" priority="622" operator="containsText" text="Moderada">
      <formula>NOT(ISERROR(SEARCH("Moderada",AX477)))</formula>
    </cfRule>
    <cfRule type="containsText" dxfId="4" priority="619" operator="containsText" text="VALORAR">
      <formula>NOT(ISERROR(SEARCH("VALORAR",AX477)))</formula>
    </cfRule>
    <cfRule type="containsText" dxfId="3" priority="623" operator="containsText" text="Baja">
      <formula>NOT(ISERROR(SEARCH("Baja",AX477)))</formula>
    </cfRule>
    <cfRule type="containsText" dxfId="2" priority="624" operator="containsText" text="VALORAR">
      <formula>NOT(ISERROR(SEARCH("VALORAR",AX477)))</formula>
    </cfRule>
    <cfRule type="containsText" dxfId="1" priority="625" operator="containsText" text="Extrema">
      <formula>NOT(ISERROR(SEARCH("Extrema",AX477)))</formula>
    </cfRule>
    <cfRule type="containsText" dxfId="0" priority="626" operator="containsText" text="Alta">
      <formula>NOT(ISERROR(SEARCH("Alta",AX477)))</formula>
    </cfRule>
  </conditionalFormatting>
  <printOptions horizontalCentered="1"/>
  <pageMargins left="0.39370078740157483" right="0.39370078740157483" top="0.39370078740157483" bottom="0.39370078740157483" header="0" footer="0"/>
  <pageSetup paperSize="14" scale="10" fitToWidth="2" fitToHeight="0" orientation="landscape" r:id="rId1"/>
  <rowBreaks count="1" manualBreakCount="1">
    <brk id="314" max="50" man="1"/>
  </row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308" operator="containsText" id="{560FD431-F2AB-4057-9709-D902AEC6795C}">
            <xm:f>NOT(ISERROR(SEARCH('Listados Datos'!$P$7,W9)))</xm:f>
            <xm:f>'Listados Datos'!$P$7</xm:f>
            <x14:dxf>
              <fill>
                <patternFill>
                  <bgColor rgb="FFFF0000"/>
                </patternFill>
              </fill>
            </x14:dxf>
          </x14:cfRule>
          <x14:cfRule type="containsText" priority="7307" operator="containsText" id="{27D902B0-2129-4A48-B21C-1FA47EC2DD46}">
            <xm:f>NOT(ISERROR(SEARCH('Listados Datos'!$P$6,W9)))</xm:f>
            <xm:f>'Listados Datos'!$P$6</xm:f>
            <x14:dxf>
              <fill>
                <patternFill>
                  <bgColor rgb="FFFFC000"/>
                </patternFill>
              </fill>
            </x14:dxf>
          </x14:cfRule>
          <x14:cfRule type="containsText" priority="7306" operator="containsText" id="{B68FF681-306E-4E8C-984D-76BA16053163}">
            <xm:f>NOT(ISERROR(SEARCH('Listados Datos'!$P$5,W9)))</xm:f>
            <xm:f>'Listados Datos'!$P$5</xm:f>
            <x14:dxf>
              <fill>
                <patternFill>
                  <bgColor rgb="FFFFFF00"/>
                </patternFill>
              </fill>
            </x14:dxf>
          </x14:cfRule>
          <x14:cfRule type="containsText" priority="7305" operator="containsText" id="{50C024EA-48EC-44E7-8151-B006BFB9D5F2}">
            <xm:f>NOT(ISERROR(SEARCH('Listados Datos'!$P$4,W9)))</xm:f>
            <xm:f>'Listados Datos'!$P$4</xm:f>
            <x14:dxf>
              <fill>
                <patternFill>
                  <bgColor rgb="FF33CC33"/>
                </patternFill>
              </fill>
            </x14:dxf>
          </x14:cfRule>
          <x14:cfRule type="containsText" priority="7304" operator="containsText" id="{33A7A592-7A44-4F54-9D3F-4656609C7ED0}">
            <xm:f>NOT(ISERROR(SEARCH('Listados Datos'!$P$3,W9)))</xm:f>
            <xm:f>'Listados Datos'!$P$3</xm:f>
            <x14:dxf>
              <fill>
                <patternFill>
                  <bgColor rgb="FF99CC00"/>
                </patternFill>
              </fill>
            </x14:dxf>
          </x14:cfRule>
          <xm:sqref>W9:W10 AS9:AS482</xm:sqref>
        </x14:conditionalFormatting>
        <x14:conditionalFormatting xmlns:xm="http://schemas.microsoft.com/office/excel/2006/main">
          <x14:cfRule type="containsText" priority="4734" operator="containsText" id="{40885ED7-50BA-4148-AA3F-19450E47DC82}">
            <xm:f>NOT(ISERROR(SEARCH('Listados Datos'!$P$7,W15)))</xm:f>
            <xm:f>'Listados Datos'!$P$7</xm:f>
            <x14:dxf>
              <fill>
                <patternFill>
                  <bgColor rgb="FFFF0000"/>
                </patternFill>
              </fill>
            </x14:dxf>
          </x14:cfRule>
          <x14:cfRule type="containsText" priority="4733" operator="containsText" id="{0F510CFE-28F3-44B1-A5DB-307168F5A22C}">
            <xm:f>NOT(ISERROR(SEARCH('Listados Datos'!$P$6,W15)))</xm:f>
            <xm:f>'Listados Datos'!$P$6</xm:f>
            <x14:dxf>
              <fill>
                <patternFill>
                  <bgColor rgb="FFFFC000"/>
                </patternFill>
              </fill>
            </x14:dxf>
          </x14:cfRule>
          <x14:cfRule type="containsText" priority="4732" operator="containsText" id="{EEBB5E4D-7EA6-4504-BE7B-78C89D4BA29C}">
            <xm:f>NOT(ISERROR(SEARCH('Listados Datos'!$P$5,W15)))</xm:f>
            <xm:f>'Listados Datos'!$P$5</xm:f>
            <x14:dxf>
              <fill>
                <patternFill>
                  <bgColor rgb="FFFFFF00"/>
                </patternFill>
              </fill>
            </x14:dxf>
          </x14:cfRule>
          <x14:cfRule type="containsText" priority="4731" operator="containsText" id="{48B3271B-F727-444F-8787-236182246477}">
            <xm:f>NOT(ISERROR(SEARCH('Listados Datos'!$P$4,W15)))</xm:f>
            <xm:f>'Listados Datos'!$P$4</xm:f>
            <x14:dxf>
              <fill>
                <patternFill>
                  <bgColor rgb="FF33CC33"/>
                </patternFill>
              </fill>
            </x14:dxf>
          </x14:cfRule>
          <x14:cfRule type="containsText" priority="4730" operator="containsText" id="{F6E52D28-7E54-4C15-9A58-D04ED6EF7B16}">
            <xm:f>NOT(ISERROR(SEARCH('Listados Datos'!$P$3,W15)))</xm:f>
            <xm:f>'Listados Datos'!$P$3</xm:f>
            <x14:dxf>
              <fill>
                <patternFill>
                  <bgColor rgb="FF99CC00"/>
                </patternFill>
              </fill>
            </x14:dxf>
          </x14:cfRule>
          <xm:sqref>W15:W19</xm:sqref>
        </x14:conditionalFormatting>
        <x14:conditionalFormatting xmlns:xm="http://schemas.microsoft.com/office/excel/2006/main">
          <x14:cfRule type="containsText" priority="4673" operator="containsText" id="{F00A556C-BB9E-4FF9-A5DC-E5AC05003E62}">
            <xm:f>NOT(ISERROR(SEARCH('Listados Datos'!$P$4,W21)))</xm:f>
            <xm:f>'Listados Datos'!$P$4</xm:f>
            <x14:dxf>
              <fill>
                <patternFill>
                  <bgColor rgb="FF33CC33"/>
                </patternFill>
              </fill>
            </x14:dxf>
          </x14:cfRule>
          <x14:cfRule type="containsText" priority="4674" operator="containsText" id="{FE7FFE6A-670C-4E01-A289-0881FE0F62F2}">
            <xm:f>NOT(ISERROR(SEARCH('Listados Datos'!$P$5,W21)))</xm:f>
            <xm:f>'Listados Datos'!$P$5</xm:f>
            <x14:dxf>
              <fill>
                <patternFill>
                  <bgColor rgb="FFFFFF00"/>
                </patternFill>
              </fill>
            </x14:dxf>
          </x14:cfRule>
          <x14:cfRule type="containsText" priority="4675" operator="containsText" id="{BA085299-6610-407E-A24A-4B24A8F80769}">
            <xm:f>NOT(ISERROR(SEARCH('Listados Datos'!$P$6,W21)))</xm:f>
            <xm:f>'Listados Datos'!$P$6</xm:f>
            <x14:dxf>
              <fill>
                <patternFill>
                  <bgColor rgb="FFFFC000"/>
                </patternFill>
              </fill>
            </x14:dxf>
          </x14:cfRule>
          <x14:cfRule type="containsText" priority="4676" operator="containsText" id="{5E9072C9-5148-4165-8587-919786CFF7D7}">
            <xm:f>NOT(ISERROR(SEARCH('Listados Datos'!$P$7,W21)))</xm:f>
            <xm:f>'Listados Datos'!$P$7</xm:f>
            <x14:dxf>
              <fill>
                <patternFill>
                  <bgColor rgb="FFFF0000"/>
                </patternFill>
              </fill>
            </x14:dxf>
          </x14:cfRule>
          <x14:cfRule type="containsText" priority="4672" operator="containsText" id="{FCCFEA7B-D1B2-464B-BDCD-B4F252FA058F}">
            <xm:f>NOT(ISERROR(SEARCH('Listados Datos'!$P$3,W21)))</xm:f>
            <xm:f>'Listados Datos'!$P$3</xm:f>
            <x14:dxf>
              <fill>
                <patternFill>
                  <bgColor rgb="FF99CC00"/>
                </patternFill>
              </fill>
            </x14:dxf>
          </x14:cfRule>
          <xm:sqref>W21:W25</xm:sqref>
        </x14:conditionalFormatting>
        <x14:conditionalFormatting xmlns:xm="http://schemas.microsoft.com/office/excel/2006/main">
          <x14:cfRule type="containsText" priority="4615" operator="containsText" id="{AE47E8B3-B925-4E87-B15D-A006336636D6}">
            <xm:f>NOT(ISERROR(SEARCH('Listados Datos'!$P$4,W27)))</xm:f>
            <xm:f>'Listados Datos'!$P$4</xm:f>
            <x14:dxf>
              <fill>
                <patternFill>
                  <bgColor rgb="FF33CC33"/>
                </patternFill>
              </fill>
            </x14:dxf>
          </x14:cfRule>
          <x14:cfRule type="containsText" priority="4616" operator="containsText" id="{17174492-5074-47CA-936C-95BD8BFF7F4A}">
            <xm:f>NOT(ISERROR(SEARCH('Listados Datos'!$P$5,W27)))</xm:f>
            <xm:f>'Listados Datos'!$P$5</xm:f>
            <x14:dxf>
              <fill>
                <patternFill>
                  <bgColor rgb="FFFFFF00"/>
                </patternFill>
              </fill>
            </x14:dxf>
          </x14:cfRule>
          <x14:cfRule type="containsText" priority="4617" operator="containsText" id="{9442F9BA-8E05-4AC6-9471-ACDFFCA67A5A}">
            <xm:f>NOT(ISERROR(SEARCH('Listados Datos'!$P$6,W27)))</xm:f>
            <xm:f>'Listados Datos'!$P$6</xm:f>
            <x14:dxf>
              <fill>
                <patternFill>
                  <bgColor rgb="FFFFC000"/>
                </patternFill>
              </fill>
            </x14:dxf>
          </x14:cfRule>
          <x14:cfRule type="containsText" priority="4618" operator="containsText" id="{9552AE82-6CB2-4C4D-9DD3-7AC94D8DA60E}">
            <xm:f>NOT(ISERROR(SEARCH('Listados Datos'!$P$7,W27)))</xm:f>
            <xm:f>'Listados Datos'!$P$7</xm:f>
            <x14:dxf>
              <fill>
                <patternFill>
                  <bgColor rgb="FFFF0000"/>
                </patternFill>
              </fill>
            </x14:dxf>
          </x14:cfRule>
          <x14:cfRule type="containsText" priority="4614" operator="containsText" id="{A48E2C28-51EB-4F32-809E-209AA5B09B30}">
            <xm:f>NOT(ISERROR(SEARCH('Listados Datos'!$P$3,W27)))</xm:f>
            <xm:f>'Listados Datos'!$P$3</xm:f>
            <x14:dxf>
              <fill>
                <patternFill>
                  <bgColor rgb="FF99CC00"/>
                </patternFill>
              </fill>
            </x14:dxf>
          </x14:cfRule>
          <xm:sqref>W27:W31</xm:sqref>
        </x14:conditionalFormatting>
        <x14:conditionalFormatting xmlns:xm="http://schemas.microsoft.com/office/excel/2006/main">
          <x14:cfRule type="containsText" priority="4559" operator="containsText" id="{68F589C1-B30F-4B44-8489-E82675D8CBBD}">
            <xm:f>NOT(ISERROR(SEARCH('Listados Datos'!$P$6,W33)))</xm:f>
            <xm:f>'Listados Datos'!$P$6</xm:f>
            <x14:dxf>
              <fill>
                <patternFill>
                  <bgColor rgb="FFFFC000"/>
                </patternFill>
              </fill>
            </x14:dxf>
          </x14:cfRule>
          <x14:cfRule type="containsText" priority="4560" operator="containsText" id="{BCE1C276-6661-41A8-ABC1-CE8D38CB939D}">
            <xm:f>NOT(ISERROR(SEARCH('Listados Datos'!$P$7,W33)))</xm:f>
            <xm:f>'Listados Datos'!$P$7</xm:f>
            <x14:dxf>
              <fill>
                <patternFill>
                  <bgColor rgb="FFFF0000"/>
                </patternFill>
              </fill>
            </x14:dxf>
          </x14:cfRule>
          <x14:cfRule type="containsText" priority="4556" operator="containsText" id="{4E2B0938-13BD-4187-A54E-1266760E9054}">
            <xm:f>NOT(ISERROR(SEARCH('Listados Datos'!$P$3,W33)))</xm:f>
            <xm:f>'Listados Datos'!$P$3</xm:f>
            <x14:dxf>
              <fill>
                <patternFill>
                  <bgColor rgb="FF99CC00"/>
                </patternFill>
              </fill>
            </x14:dxf>
          </x14:cfRule>
          <x14:cfRule type="containsText" priority="4557" operator="containsText" id="{22BF9919-1028-4A94-896A-F89C86AFAD23}">
            <xm:f>NOT(ISERROR(SEARCH('Listados Datos'!$P$4,W33)))</xm:f>
            <xm:f>'Listados Datos'!$P$4</xm:f>
            <x14:dxf>
              <fill>
                <patternFill>
                  <bgColor rgb="FF33CC33"/>
                </patternFill>
              </fill>
            </x14:dxf>
          </x14:cfRule>
          <x14:cfRule type="containsText" priority="4558" operator="containsText" id="{B1B75D18-A4DC-4445-9D69-0730080AB1BF}">
            <xm:f>NOT(ISERROR(SEARCH('Listados Datos'!$P$5,W33)))</xm:f>
            <xm:f>'Listados Datos'!$P$5</xm:f>
            <x14:dxf>
              <fill>
                <patternFill>
                  <bgColor rgb="FFFFFF00"/>
                </patternFill>
              </fill>
            </x14:dxf>
          </x14:cfRule>
          <xm:sqref>W33:W37</xm:sqref>
        </x14:conditionalFormatting>
        <x14:conditionalFormatting xmlns:xm="http://schemas.microsoft.com/office/excel/2006/main">
          <x14:cfRule type="containsText" priority="4500" operator="containsText" id="{2E45E63C-5F4C-44BD-BB39-52A423779666}">
            <xm:f>NOT(ISERROR(SEARCH('Listados Datos'!$P$5,W39)))</xm:f>
            <xm:f>'Listados Datos'!$P$5</xm:f>
            <x14:dxf>
              <fill>
                <patternFill>
                  <bgColor rgb="FFFFFF00"/>
                </patternFill>
              </fill>
            </x14:dxf>
          </x14:cfRule>
          <x14:cfRule type="containsText" priority="4499" operator="containsText" id="{44DC17B4-2A00-417C-98E3-5A2EE103E092}">
            <xm:f>NOT(ISERROR(SEARCH('Listados Datos'!$P$4,W39)))</xm:f>
            <xm:f>'Listados Datos'!$P$4</xm:f>
            <x14:dxf>
              <fill>
                <patternFill>
                  <bgColor rgb="FF33CC33"/>
                </patternFill>
              </fill>
            </x14:dxf>
          </x14:cfRule>
          <x14:cfRule type="containsText" priority="4502" operator="containsText" id="{8CAAA36B-8775-4F71-92AC-BC0D4C8DDDE5}">
            <xm:f>NOT(ISERROR(SEARCH('Listados Datos'!$P$7,W39)))</xm:f>
            <xm:f>'Listados Datos'!$P$7</xm:f>
            <x14:dxf>
              <fill>
                <patternFill>
                  <bgColor rgb="FFFF0000"/>
                </patternFill>
              </fill>
            </x14:dxf>
          </x14:cfRule>
          <x14:cfRule type="containsText" priority="4498" operator="containsText" id="{7362020A-C1FB-4EA4-A056-5A1B6A75EB1B}">
            <xm:f>NOT(ISERROR(SEARCH('Listados Datos'!$P$3,W39)))</xm:f>
            <xm:f>'Listados Datos'!$P$3</xm:f>
            <x14:dxf>
              <fill>
                <patternFill>
                  <bgColor rgb="FF99CC00"/>
                </patternFill>
              </fill>
            </x14:dxf>
          </x14:cfRule>
          <x14:cfRule type="containsText" priority="4501" operator="containsText" id="{8F2F9A4E-80D5-460B-8810-5F756A268F7B}">
            <xm:f>NOT(ISERROR(SEARCH('Listados Datos'!$P$6,W39)))</xm:f>
            <xm:f>'Listados Datos'!$P$6</xm:f>
            <x14:dxf>
              <fill>
                <patternFill>
                  <bgColor rgb="FFFFC000"/>
                </patternFill>
              </fill>
            </x14:dxf>
          </x14:cfRule>
          <xm:sqref>W39:W43</xm:sqref>
        </x14:conditionalFormatting>
        <x14:conditionalFormatting xmlns:xm="http://schemas.microsoft.com/office/excel/2006/main">
          <x14:cfRule type="containsText" priority="4440" operator="containsText" id="{12026105-8D21-4883-BFFA-F1E769ACF77F}">
            <xm:f>NOT(ISERROR(SEARCH('Listados Datos'!$P$3,W45)))</xm:f>
            <xm:f>'Listados Datos'!$P$3</xm:f>
            <x14:dxf>
              <fill>
                <patternFill>
                  <bgColor rgb="FF99CC00"/>
                </patternFill>
              </fill>
            </x14:dxf>
          </x14:cfRule>
          <x14:cfRule type="containsText" priority="4444" operator="containsText" id="{68144F1B-9AD2-4B25-9D1A-472147621F46}">
            <xm:f>NOT(ISERROR(SEARCH('Listados Datos'!$P$7,W45)))</xm:f>
            <xm:f>'Listados Datos'!$P$7</xm:f>
            <x14:dxf>
              <fill>
                <patternFill>
                  <bgColor rgb="FFFF0000"/>
                </patternFill>
              </fill>
            </x14:dxf>
          </x14:cfRule>
          <x14:cfRule type="containsText" priority="4441" operator="containsText" id="{4E6E79A1-C3E3-4E70-A45A-0DB548EBD13E}">
            <xm:f>NOT(ISERROR(SEARCH('Listados Datos'!$P$4,W45)))</xm:f>
            <xm:f>'Listados Datos'!$P$4</xm:f>
            <x14:dxf>
              <fill>
                <patternFill>
                  <bgColor rgb="FF33CC33"/>
                </patternFill>
              </fill>
            </x14:dxf>
          </x14:cfRule>
          <x14:cfRule type="containsText" priority="4442" operator="containsText" id="{B643528F-984E-4395-A72F-80F76268B3E5}">
            <xm:f>NOT(ISERROR(SEARCH('Listados Datos'!$P$5,W45)))</xm:f>
            <xm:f>'Listados Datos'!$P$5</xm:f>
            <x14:dxf>
              <fill>
                <patternFill>
                  <bgColor rgb="FFFFFF00"/>
                </patternFill>
              </fill>
            </x14:dxf>
          </x14:cfRule>
          <x14:cfRule type="containsText" priority="4443" operator="containsText" id="{9FB4D84C-72D0-4946-BF49-AC774DBDEED4}">
            <xm:f>NOT(ISERROR(SEARCH('Listados Datos'!$P$6,W45)))</xm:f>
            <xm:f>'Listados Datos'!$P$6</xm:f>
            <x14:dxf>
              <fill>
                <patternFill>
                  <bgColor rgb="FFFFC000"/>
                </patternFill>
              </fill>
            </x14:dxf>
          </x14:cfRule>
          <xm:sqref>W45:W49</xm:sqref>
        </x14:conditionalFormatting>
        <x14:conditionalFormatting xmlns:xm="http://schemas.microsoft.com/office/excel/2006/main">
          <x14:cfRule type="containsText" priority="4383" operator="containsText" id="{832BB136-B756-4B78-A754-3D5E5487BC5C}">
            <xm:f>NOT(ISERROR(SEARCH('Listados Datos'!$P$4,W51)))</xm:f>
            <xm:f>'Listados Datos'!$P$4</xm:f>
            <x14:dxf>
              <fill>
                <patternFill>
                  <bgColor rgb="FF33CC33"/>
                </patternFill>
              </fill>
            </x14:dxf>
          </x14:cfRule>
          <x14:cfRule type="containsText" priority="4384" operator="containsText" id="{EB9F0867-CAA1-484A-90F7-12B14CDAEB2C}">
            <xm:f>NOT(ISERROR(SEARCH('Listados Datos'!$P$5,W51)))</xm:f>
            <xm:f>'Listados Datos'!$P$5</xm:f>
            <x14:dxf>
              <fill>
                <patternFill>
                  <bgColor rgb="FFFFFF00"/>
                </patternFill>
              </fill>
            </x14:dxf>
          </x14:cfRule>
          <x14:cfRule type="containsText" priority="4385" operator="containsText" id="{E5D862E0-1571-47CD-A7A4-331140AD8FD2}">
            <xm:f>NOT(ISERROR(SEARCH('Listados Datos'!$P$6,W51)))</xm:f>
            <xm:f>'Listados Datos'!$P$6</xm:f>
            <x14:dxf>
              <fill>
                <patternFill>
                  <bgColor rgb="FFFFC000"/>
                </patternFill>
              </fill>
            </x14:dxf>
          </x14:cfRule>
          <x14:cfRule type="containsText" priority="4386" operator="containsText" id="{502F958A-5F60-4E52-8B26-60EF67F39B76}">
            <xm:f>NOT(ISERROR(SEARCH('Listados Datos'!$P$7,W51)))</xm:f>
            <xm:f>'Listados Datos'!$P$7</xm:f>
            <x14:dxf>
              <fill>
                <patternFill>
                  <bgColor rgb="FFFF0000"/>
                </patternFill>
              </fill>
            </x14:dxf>
          </x14:cfRule>
          <x14:cfRule type="containsText" priority="4382" operator="containsText" id="{5B68C882-6F91-49AE-9908-ABE94F2EAD94}">
            <xm:f>NOT(ISERROR(SEARCH('Listados Datos'!$P$3,W51)))</xm:f>
            <xm:f>'Listados Datos'!$P$3</xm:f>
            <x14:dxf>
              <fill>
                <patternFill>
                  <bgColor rgb="FF99CC00"/>
                </patternFill>
              </fill>
            </x14:dxf>
          </x14:cfRule>
          <xm:sqref>W51:W55</xm:sqref>
        </x14:conditionalFormatting>
        <x14:conditionalFormatting xmlns:xm="http://schemas.microsoft.com/office/excel/2006/main">
          <x14:cfRule type="containsText" priority="4328" operator="containsText" id="{86F81783-690F-4D87-A017-65CEB98221FA}">
            <xm:f>NOT(ISERROR(SEARCH('Listados Datos'!$P$7,W57)))</xm:f>
            <xm:f>'Listados Datos'!$P$7</xm:f>
            <x14:dxf>
              <fill>
                <patternFill>
                  <bgColor rgb="FFFF0000"/>
                </patternFill>
              </fill>
            </x14:dxf>
          </x14:cfRule>
          <x14:cfRule type="containsText" priority="4327" operator="containsText" id="{95130EC7-A22D-4A41-A8E3-F07CB238C84F}">
            <xm:f>NOT(ISERROR(SEARCH('Listados Datos'!$P$6,W57)))</xm:f>
            <xm:f>'Listados Datos'!$P$6</xm:f>
            <x14:dxf>
              <fill>
                <patternFill>
                  <bgColor rgb="FFFFC000"/>
                </patternFill>
              </fill>
            </x14:dxf>
          </x14:cfRule>
          <x14:cfRule type="containsText" priority="4324" operator="containsText" id="{606F4067-94C3-4EDE-95C4-336296D056D9}">
            <xm:f>NOT(ISERROR(SEARCH('Listados Datos'!$P$3,W57)))</xm:f>
            <xm:f>'Listados Datos'!$P$3</xm:f>
            <x14:dxf>
              <fill>
                <patternFill>
                  <bgColor rgb="FF99CC00"/>
                </patternFill>
              </fill>
            </x14:dxf>
          </x14:cfRule>
          <x14:cfRule type="containsText" priority="4325" operator="containsText" id="{0A532776-7FF9-4C4A-A0EB-75F7D27615A8}">
            <xm:f>NOT(ISERROR(SEARCH('Listados Datos'!$P$4,W57)))</xm:f>
            <xm:f>'Listados Datos'!$P$4</xm:f>
            <x14:dxf>
              <fill>
                <patternFill>
                  <bgColor rgb="FF33CC33"/>
                </patternFill>
              </fill>
            </x14:dxf>
          </x14:cfRule>
          <x14:cfRule type="containsText" priority="4326" operator="containsText" id="{F4266B55-3225-4F20-98EA-E30DA2C4879D}">
            <xm:f>NOT(ISERROR(SEARCH('Listados Datos'!$P$5,W57)))</xm:f>
            <xm:f>'Listados Datos'!$P$5</xm:f>
            <x14:dxf>
              <fill>
                <patternFill>
                  <bgColor rgb="FFFFFF00"/>
                </patternFill>
              </fill>
            </x14:dxf>
          </x14:cfRule>
          <xm:sqref>W57:W61</xm:sqref>
        </x14:conditionalFormatting>
        <x14:conditionalFormatting xmlns:xm="http://schemas.microsoft.com/office/excel/2006/main">
          <x14:cfRule type="containsText" priority="4267" operator="containsText" id="{F490B714-CAAE-4E85-A4EE-AAF9D2D96F0D}">
            <xm:f>NOT(ISERROR(SEARCH('Listados Datos'!$P$4,W63)))</xm:f>
            <xm:f>'Listados Datos'!$P$4</xm:f>
            <x14:dxf>
              <fill>
                <patternFill>
                  <bgColor rgb="FF33CC33"/>
                </patternFill>
              </fill>
            </x14:dxf>
          </x14:cfRule>
          <x14:cfRule type="containsText" priority="4270" operator="containsText" id="{E6BB3825-F08F-4AB9-B5DB-76DB724E277B}">
            <xm:f>NOT(ISERROR(SEARCH('Listados Datos'!$P$7,W63)))</xm:f>
            <xm:f>'Listados Datos'!$P$7</xm:f>
            <x14:dxf>
              <fill>
                <patternFill>
                  <bgColor rgb="FFFF0000"/>
                </patternFill>
              </fill>
            </x14:dxf>
          </x14:cfRule>
          <x14:cfRule type="containsText" priority="4268" operator="containsText" id="{1F261F2C-88B4-44EA-B79B-8372EA97E0FE}">
            <xm:f>NOT(ISERROR(SEARCH('Listados Datos'!$P$5,W63)))</xm:f>
            <xm:f>'Listados Datos'!$P$5</xm:f>
            <x14:dxf>
              <fill>
                <patternFill>
                  <bgColor rgb="FFFFFF00"/>
                </patternFill>
              </fill>
            </x14:dxf>
          </x14:cfRule>
          <x14:cfRule type="containsText" priority="4269" operator="containsText" id="{A8DF4C07-743E-4947-81EC-D3848E6E753F}">
            <xm:f>NOT(ISERROR(SEARCH('Listados Datos'!$P$6,W63)))</xm:f>
            <xm:f>'Listados Datos'!$P$6</xm:f>
            <x14:dxf>
              <fill>
                <patternFill>
                  <bgColor rgb="FFFFC000"/>
                </patternFill>
              </fill>
            </x14:dxf>
          </x14:cfRule>
          <x14:cfRule type="containsText" priority="4266" operator="containsText" id="{25BB7396-F8B1-4A15-BE83-87B55DBD5062}">
            <xm:f>NOT(ISERROR(SEARCH('Listados Datos'!$P$3,W63)))</xm:f>
            <xm:f>'Listados Datos'!$P$3</xm:f>
            <x14:dxf>
              <fill>
                <patternFill>
                  <bgColor rgb="FF99CC00"/>
                </patternFill>
              </fill>
            </x14:dxf>
          </x14:cfRule>
          <xm:sqref>W63:W67</xm:sqref>
        </x14:conditionalFormatting>
        <x14:conditionalFormatting xmlns:xm="http://schemas.microsoft.com/office/excel/2006/main">
          <x14:cfRule type="containsText" priority="4208" operator="containsText" id="{DA5E1289-88C4-4126-9029-1145AD4B5581}">
            <xm:f>NOT(ISERROR(SEARCH('Listados Datos'!$P$3,W69)))</xm:f>
            <xm:f>'Listados Datos'!$P$3</xm:f>
            <x14:dxf>
              <fill>
                <patternFill>
                  <bgColor rgb="FF99CC00"/>
                </patternFill>
              </fill>
            </x14:dxf>
          </x14:cfRule>
          <x14:cfRule type="containsText" priority="4212" operator="containsText" id="{36C7C44D-600C-4804-BB30-07B5F0C07335}">
            <xm:f>NOT(ISERROR(SEARCH('Listados Datos'!$P$7,W69)))</xm:f>
            <xm:f>'Listados Datos'!$P$7</xm:f>
            <x14:dxf>
              <fill>
                <patternFill>
                  <bgColor rgb="FFFF0000"/>
                </patternFill>
              </fill>
            </x14:dxf>
          </x14:cfRule>
          <x14:cfRule type="containsText" priority="4211" operator="containsText" id="{43033057-C9E1-45A3-ADA8-B3BA6CF5B176}">
            <xm:f>NOT(ISERROR(SEARCH('Listados Datos'!$P$6,W69)))</xm:f>
            <xm:f>'Listados Datos'!$P$6</xm:f>
            <x14:dxf>
              <fill>
                <patternFill>
                  <bgColor rgb="FFFFC000"/>
                </patternFill>
              </fill>
            </x14:dxf>
          </x14:cfRule>
          <x14:cfRule type="containsText" priority="4210" operator="containsText" id="{F15056A8-5AD7-4EEE-8CF5-7051C62C7A5D}">
            <xm:f>NOT(ISERROR(SEARCH('Listados Datos'!$P$5,W69)))</xm:f>
            <xm:f>'Listados Datos'!$P$5</xm:f>
            <x14:dxf>
              <fill>
                <patternFill>
                  <bgColor rgb="FFFFFF00"/>
                </patternFill>
              </fill>
            </x14:dxf>
          </x14:cfRule>
          <x14:cfRule type="containsText" priority="4209" operator="containsText" id="{0C3A5037-10E4-4721-B8E8-75E351532D42}">
            <xm:f>NOT(ISERROR(SEARCH('Listados Datos'!$P$4,W69)))</xm:f>
            <xm:f>'Listados Datos'!$P$4</xm:f>
            <x14:dxf>
              <fill>
                <patternFill>
                  <bgColor rgb="FF33CC33"/>
                </patternFill>
              </fill>
            </x14:dxf>
          </x14:cfRule>
          <xm:sqref>W69:W73</xm:sqref>
        </x14:conditionalFormatting>
        <x14:conditionalFormatting xmlns:xm="http://schemas.microsoft.com/office/excel/2006/main">
          <x14:cfRule type="containsText" priority="4150" operator="containsText" id="{3A0ABEFB-05AD-4830-A1EB-8D37AB75FE4D}">
            <xm:f>NOT(ISERROR(SEARCH('Listados Datos'!$P$3,W75)))</xm:f>
            <xm:f>'Listados Datos'!$P$3</xm:f>
            <x14:dxf>
              <fill>
                <patternFill>
                  <bgColor rgb="FF99CC00"/>
                </patternFill>
              </fill>
            </x14:dxf>
          </x14:cfRule>
          <x14:cfRule type="containsText" priority="4154" operator="containsText" id="{FC50428F-EBDD-4F48-99D4-B31305774B18}">
            <xm:f>NOT(ISERROR(SEARCH('Listados Datos'!$P$7,W75)))</xm:f>
            <xm:f>'Listados Datos'!$P$7</xm:f>
            <x14:dxf>
              <fill>
                <patternFill>
                  <bgColor rgb="FFFF0000"/>
                </patternFill>
              </fill>
            </x14:dxf>
          </x14:cfRule>
          <x14:cfRule type="containsText" priority="4153" operator="containsText" id="{9F130EBD-548D-447F-B3DE-E044A526D3F3}">
            <xm:f>NOT(ISERROR(SEARCH('Listados Datos'!$P$6,W75)))</xm:f>
            <xm:f>'Listados Datos'!$P$6</xm:f>
            <x14:dxf>
              <fill>
                <patternFill>
                  <bgColor rgb="FFFFC000"/>
                </patternFill>
              </fill>
            </x14:dxf>
          </x14:cfRule>
          <x14:cfRule type="containsText" priority="4152" operator="containsText" id="{F93D3BC5-4D72-4B5D-8958-63FA8B675922}">
            <xm:f>NOT(ISERROR(SEARCH('Listados Datos'!$P$5,W75)))</xm:f>
            <xm:f>'Listados Datos'!$P$5</xm:f>
            <x14:dxf>
              <fill>
                <patternFill>
                  <bgColor rgb="FFFFFF00"/>
                </patternFill>
              </fill>
            </x14:dxf>
          </x14:cfRule>
          <x14:cfRule type="containsText" priority="4151" operator="containsText" id="{270757C2-E3BD-4D5B-A7F8-A18BE46DCC5E}">
            <xm:f>NOT(ISERROR(SEARCH('Listados Datos'!$P$4,W75)))</xm:f>
            <xm:f>'Listados Datos'!$P$4</xm:f>
            <x14:dxf>
              <fill>
                <patternFill>
                  <bgColor rgb="FF33CC33"/>
                </patternFill>
              </fill>
            </x14:dxf>
          </x14:cfRule>
          <xm:sqref>W75:W79</xm:sqref>
        </x14:conditionalFormatting>
        <x14:conditionalFormatting xmlns:xm="http://schemas.microsoft.com/office/excel/2006/main">
          <x14:cfRule type="containsText" priority="4092" operator="containsText" id="{653B26EE-4DCD-42C5-BADA-8968607E3B90}">
            <xm:f>NOT(ISERROR(SEARCH('Listados Datos'!$P$3,W81)))</xm:f>
            <xm:f>'Listados Datos'!$P$3</xm:f>
            <x14:dxf>
              <fill>
                <patternFill>
                  <bgColor rgb="FF99CC00"/>
                </patternFill>
              </fill>
            </x14:dxf>
          </x14:cfRule>
          <x14:cfRule type="containsText" priority="4096" operator="containsText" id="{0637C0E6-61DB-4E0B-8991-7F7775CFABAB}">
            <xm:f>NOT(ISERROR(SEARCH('Listados Datos'!$P$7,W81)))</xm:f>
            <xm:f>'Listados Datos'!$P$7</xm:f>
            <x14:dxf>
              <fill>
                <patternFill>
                  <bgColor rgb="FFFF0000"/>
                </patternFill>
              </fill>
            </x14:dxf>
          </x14:cfRule>
          <x14:cfRule type="containsText" priority="4095" operator="containsText" id="{8DAB9726-8C67-4501-856D-5CF709A944EE}">
            <xm:f>NOT(ISERROR(SEARCH('Listados Datos'!$P$6,W81)))</xm:f>
            <xm:f>'Listados Datos'!$P$6</xm:f>
            <x14:dxf>
              <fill>
                <patternFill>
                  <bgColor rgb="FFFFC000"/>
                </patternFill>
              </fill>
            </x14:dxf>
          </x14:cfRule>
          <x14:cfRule type="containsText" priority="4094" operator="containsText" id="{C8919606-D271-4472-9CE2-F8521FF79615}">
            <xm:f>NOT(ISERROR(SEARCH('Listados Datos'!$P$5,W81)))</xm:f>
            <xm:f>'Listados Datos'!$P$5</xm:f>
            <x14:dxf>
              <fill>
                <patternFill>
                  <bgColor rgb="FFFFFF00"/>
                </patternFill>
              </fill>
            </x14:dxf>
          </x14:cfRule>
          <x14:cfRule type="containsText" priority="4093" operator="containsText" id="{0287D7E7-6813-4D88-8D4C-0ABA03114C3A}">
            <xm:f>NOT(ISERROR(SEARCH('Listados Datos'!$P$4,W81)))</xm:f>
            <xm:f>'Listados Datos'!$P$4</xm:f>
            <x14:dxf>
              <fill>
                <patternFill>
                  <bgColor rgb="FF33CC33"/>
                </patternFill>
              </fill>
            </x14:dxf>
          </x14:cfRule>
          <xm:sqref>W81:W85</xm:sqref>
        </x14:conditionalFormatting>
        <x14:conditionalFormatting xmlns:xm="http://schemas.microsoft.com/office/excel/2006/main">
          <x14:cfRule type="containsText" priority="4035" operator="containsText" id="{6BADC67A-4E17-4217-BD55-66E8BA9CF2E2}">
            <xm:f>NOT(ISERROR(SEARCH('Listados Datos'!$P$4,W87)))</xm:f>
            <xm:f>'Listados Datos'!$P$4</xm:f>
            <x14:dxf>
              <fill>
                <patternFill>
                  <bgColor rgb="FF33CC33"/>
                </patternFill>
              </fill>
            </x14:dxf>
          </x14:cfRule>
          <x14:cfRule type="containsText" priority="4036" operator="containsText" id="{E5061787-1A4F-46F5-B6F3-12C8E9DBF3E9}">
            <xm:f>NOT(ISERROR(SEARCH('Listados Datos'!$P$5,W87)))</xm:f>
            <xm:f>'Listados Datos'!$P$5</xm:f>
            <x14:dxf>
              <fill>
                <patternFill>
                  <bgColor rgb="FFFFFF00"/>
                </patternFill>
              </fill>
            </x14:dxf>
          </x14:cfRule>
          <x14:cfRule type="containsText" priority="4037" operator="containsText" id="{E31E6A60-2922-4054-9809-80FA26272086}">
            <xm:f>NOT(ISERROR(SEARCH('Listados Datos'!$P$6,W87)))</xm:f>
            <xm:f>'Listados Datos'!$P$6</xm:f>
            <x14:dxf>
              <fill>
                <patternFill>
                  <bgColor rgb="FFFFC000"/>
                </patternFill>
              </fill>
            </x14:dxf>
          </x14:cfRule>
          <x14:cfRule type="containsText" priority="4034" operator="containsText" id="{49C9991B-8CF5-4506-9E1C-EF5BF6FB476D}">
            <xm:f>NOT(ISERROR(SEARCH('Listados Datos'!$P$3,W87)))</xm:f>
            <xm:f>'Listados Datos'!$P$3</xm:f>
            <x14:dxf>
              <fill>
                <patternFill>
                  <bgColor rgb="FF99CC00"/>
                </patternFill>
              </fill>
            </x14:dxf>
          </x14:cfRule>
          <x14:cfRule type="containsText" priority="4038" operator="containsText" id="{24E6DB3A-6BF0-4F69-9B35-81635F0130DE}">
            <xm:f>NOT(ISERROR(SEARCH('Listados Datos'!$P$7,W87)))</xm:f>
            <xm:f>'Listados Datos'!$P$7</xm:f>
            <x14:dxf>
              <fill>
                <patternFill>
                  <bgColor rgb="FFFF0000"/>
                </patternFill>
              </fill>
            </x14:dxf>
          </x14:cfRule>
          <xm:sqref>W87:W91</xm:sqref>
        </x14:conditionalFormatting>
        <x14:conditionalFormatting xmlns:xm="http://schemas.microsoft.com/office/excel/2006/main">
          <x14:cfRule type="containsText" priority="3979" operator="containsText" id="{A312F036-380C-44F4-9147-5039974436D9}">
            <xm:f>NOT(ISERROR(SEARCH('Listados Datos'!$P$6,W93)))</xm:f>
            <xm:f>'Listados Datos'!$P$6</xm:f>
            <x14:dxf>
              <fill>
                <patternFill>
                  <bgColor rgb="FFFFC000"/>
                </patternFill>
              </fill>
            </x14:dxf>
          </x14:cfRule>
          <x14:cfRule type="containsText" priority="3977" operator="containsText" id="{08E1BA64-9189-4DAD-B566-34BD85549BD7}">
            <xm:f>NOT(ISERROR(SEARCH('Listados Datos'!$P$4,W93)))</xm:f>
            <xm:f>'Listados Datos'!$P$4</xm:f>
            <x14:dxf>
              <fill>
                <patternFill>
                  <bgColor rgb="FF33CC33"/>
                </patternFill>
              </fill>
            </x14:dxf>
          </x14:cfRule>
          <x14:cfRule type="containsText" priority="3976" operator="containsText" id="{CF8B0C48-D4C2-47B4-8C18-17526DDFAC26}">
            <xm:f>NOT(ISERROR(SEARCH('Listados Datos'!$P$3,W93)))</xm:f>
            <xm:f>'Listados Datos'!$P$3</xm:f>
            <x14:dxf>
              <fill>
                <patternFill>
                  <bgColor rgb="FF99CC00"/>
                </patternFill>
              </fill>
            </x14:dxf>
          </x14:cfRule>
          <x14:cfRule type="containsText" priority="3980" operator="containsText" id="{EEBE0B65-9F5C-45FF-A343-E9F11B678684}">
            <xm:f>NOT(ISERROR(SEARCH('Listados Datos'!$P$7,W93)))</xm:f>
            <xm:f>'Listados Datos'!$P$7</xm:f>
            <x14:dxf>
              <fill>
                <patternFill>
                  <bgColor rgb="FFFF0000"/>
                </patternFill>
              </fill>
            </x14:dxf>
          </x14:cfRule>
          <x14:cfRule type="containsText" priority="3978" operator="containsText" id="{99518755-13AB-490F-941B-7C520B3466F1}">
            <xm:f>NOT(ISERROR(SEARCH('Listados Datos'!$P$5,W93)))</xm:f>
            <xm:f>'Listados Datos'!$P$5</xm:f>
            <x14:dxf>
              <fill>
                <patternFill>
                  <bgColor rgb="FFFFFF00"/>
                </patternFill>
              </fill>
            </x14:dxf>
          </x14:cfRule>
          <xm:sqref>W93:W97</xm:sqref>
        </x14:conditionalFormatting>
        <x14:conditionalFormatting xmlns:xm="http://schemas.microsoft.com/office/excel/2006/main">
          <x14:cfRule type="containsText" priority="3919" operator="containsText" id="{0BDAA1DD-DA7E-4DCD-9D80-961DEA603ACC}">
            <xm:f>NOT(ISERROR(SEARCH('Listados Datos'!$P$4,W99)))</xm:f>
            <xm:f>'Listados Datos'!$P$4</xm:f>
            <x14:dxf>
              <fill>
                <patternFill>
                  <bgColor rgb="FF33CC33"/>
                </patternFill>
              </fill>
            </x14:dxf>
          </x14:cfRule>
          <x14:cfRule type="containsText" priority="3921" operator="containsText" id="{40A4DAFD-86AB-4615-AF91-F6DE3C02FDB0}">
            <xm:f>NOT(ISERROR(SEARCH('Listados Datos'!$P$6,W99)))</xm:f>
            <xm:f>'Listados Datos'!$P$6</xm:f>
            <x14:dxf>
              <fill>
                <patternFill>
                  <bgColor rgb="FFFFC000"/>
                </patternFill>
              </fill>
            </x14:dxf>
          </x14:cfRule>
          <x14:cfRule type="containsText" priority="3920" operator="containsText" id="{FF63876F-513D-48CE-B96C-E4A84FEF0DEA}">
            <xm:f>NOT(ISERROR(SEARCH('Listados Datos'!$P$5,W99)))</xm:f>
            <xm:f>'Listados Datos'!$P$5</xm:f>
            <x14:dxf>
              <fill>
                <patternFill>
                  <bgColor rgb="FFFFFF00"/>
                </patternFill>
              </fill>
            </x14:dxf>
          </x14:cfRule>
          <x14:cfRule type="containsText" priority="3918" operator="containsText" id="{DF42CA0C-592E-4A72-AC2E-13FE24CFC43B}">
            <xm:f>NOT(ISERROR(SEARCH('Listados Datos'!$P$3,W99)))</xm:f>
            <xm:f>'Listados Datos'!$P$3</xm:f>
            <x14:dxf>
              <fill>
                <patternFill>
                  <bgColor rgb="FF99CC00"/>
                </patternFill>
              </fill>
            </x14:dxf>
          </x14:cfRule>
          <x14:cfRule type="containsText" priority="3922" operator="containsText" id="{4ACE1AB5-ADC7-4B4E-9E98-D6BA05FEB8FB}">
            <xm:f>NOT(ISERROR(SEARCH('Listados Datos'!$P$7,W99)))</xm:f>
            <xm:f>'Listados Datos'!$P$7</xm:f>
            <x14:dxf>
              <fill>
                <patternFill>
                  <bgColor rgb="FFFF0000"/>
                </patternFill>
              </fill>
            </x14:dxf>
          </x14:cfRule>
          <xm:sqref>W99:W103</xm:sqref>
        </x14:conditionalFormatting>
        <x14:conditionalFormatting xmlns:xm="http://schemas.microsoft.com/office/excel/2006/main">
          <x14:cfRule type="containsText" priority="3835" operator="containsText" id="{D89B5069-071F-459F-A296-98F0BF0F60FA}">
            <xm:f>NOT(ISERROR(SEARCH('Listados Datos'!$P$5,W105)))</xm:f>
            <xm:f>'Listados Datos'!$P$5</xm:f>
            <x14:dxf>
              <fill>
                <patternFill>
                  <bgColor rgb="FFFFFF00"/>
                </patternFill>
              </fill>
            </x14:dxf>
          </x14:cfRule>
          <x14:cfRule type="containsText" priority="3836" operator="containsText" id="{8F784C0F-9120-42D4-984E-4B6E27F17FA7}">
            <xm:f>NOT(ISERROR(SEARCH('Listados Datos'!$P$6,W105)))</xm:f>
            <xm:f>'Listados Datos'!$P$6</xm:f>
            <x14:dxf>
              <fill>
                <patternFill>
                  <bgColor rgb="FFFFC000"/>
                </patternFill>
              </fill>
            </x14:dxf>
          </x14:cfRule>
          <x14:cfRule type="containsText" priority="3834" operator="containsText" id="{4EFEB76E-D729-4671-85FF-3CFBBED31D54}">
            <xm:f>NOT(ISERROR(SEARCH('Listados Datos'!$P$4,W105)))</xm:f>
            <xm:f>'Listados Datos'!$P$4</xm:f>
            <x14:dxf>
              <fill>
                <patternFill>
                  <bgColor rgb="FF33CC33"/>
                </patternFill>
              </fill>
            </x14:dxf>
          </x14:cfRule>
          <x14:cfRule type="containsText" priority="3833" operator="containsText" id="{779AD507-9D38-4151-B170-E9120EF0F638}">
            <xm:f>NOT(ISERROR(SEARCH('Listados Datos'!$P$3,W105)))</xm:f>
            <xm:f>'Listados Datos'!$P$3</xm:f>
            <x14:dxf>
              <fill>
                <patternFill>
                  <bgColor rgb="FF99CC00"/>
                </patternFill>
              </fill>
            </x14:dxf>
          </x14:cfRule>
          <x14:cfRule type="containsText" priority="3837" operator="containsText" id="{89E85D0C-C5D4-4CB7-BCD2-4A45BB5D43FB}">
            <xm:f>NOT(ISERROR(SEARCH('Listados Datos'!$P$7,W105)))</xm:f>
            <xm:f>'Listados Datos'!$P$7</xm:f>
            <x14:dxf>
              <fill>
                <patternFill>
                  <bgColor rgb="FFFF0000"/>
                </patternFill>
              </fill>
            </x14:dxf>
          </x14:cfRule>
          <xm:sqref>W105:W109</xm:sqref>
        </x14:conditionalFormatting>
        <x14:conditionalFormatting xmlns:xm="http://schemas.microsoft.com/office/excel/2006/main">
          <x14:cfRule type="containsText" priority="115" operator="containsText" id="{A7A8774B-E7A7-431B-BC35-7B41F2B9EB8B}">
            <xm:f>NOT(ISERROR(SEARCH('Listados Datos'!$P$7,W111)))</xm:f>
            <xm:f>'Listados Datos'!$P$7</xm:f>
            <x14:dxf>
              <fill>
                <patternFill>
                  <bgColor rgb="FFFF0000"/>
                </patternFill>
              </fill>
            </x14:dxf>
          </x14:cfRule>
          <x14:cfRule type="containsText" priority="114" operator="containsText" id="{803E5166-0302-4A84-B5FC-80415C45F32A}">
            <xm:f>NOT(ISERROR(SEARCH('Listados Datos'!$P$6,W111)))</xm:f>
            <xm:f>'Listados Datos'!$P$6</xm:f>
            <x14:dxf>
              <fill>
                <patternFill>
                  <bgColor rgb="FFFFC000"/>
                </patternFill>
              </fill>
            </x14:dxf>
          </x14:cfRule>
          <x14:cfRule type="containsText" priority="113" operator="containsText" id="{9B7EE034-B96F-4169-819E-AB25FE886144}">
            <xm:f>NOT(ISERROR(SEARCH('Listados Datos'!$P$5,W111)))</xm:f>
            <xm:f>'Listados Datos'!$P$5</xm:f>
            <x14:dxf>
              <fill>
                <patternFill>
                  <bgColor rgb="FFFFFF00"/>
                </patternFill>
              </fill>
            </x14:dxf>
          </x14:cfRule>
          <x14:cfRule type="containsText" priority="112" operator="containsText" id="{F125A5B7-D348-42BC-882F-4DA165FE5209}">
            <xm:f>NOT(ISERROR(SEARCH('Listados Datos'!$P$4,W111)))</xm:f>
            <xm:f>'Listados Datos'!$P$4</xm:f>
            <x14:dxf>
              <fill>
                <patternFill>
                  <bgColor rgb="FF33CC33"/>
                </patternFill>
              </fill>
            </x14:dxf>
          </x14:cfRule>
          <x14:cfRule type="containsText" priority="111" operator="containsText" id="{4D54FA59-8B89-41EC-A608-AF977A9F1932}">
            <xm:f>NOT(ISERROR(SEARCH('Listados Datos'!$P$3,W111)))</xm:f>
            <xm:f>'Listados Datos'!$P$3</xm:f>
            <x14:dxf>
              <fill>
                <patternFill>
                  <bgColor rgb="FF99CC00"/>
                </patternFill>
              </fill>
            </x14:dxf>
          </x14:cfRule>
          <xm:sqref>W111:W115</xm:sqref>
        </x14:conditionalFormatting>
        <x14:conditionalFormatting xmlns:xm="http://schemas.microsoft.com/office/excel/2006/main">
          <x14:cfRule type="containsText" priority="3781" operator="containsText" id="{959AB3A1-4E0F-46D6-9B15-4C5783455AEE}">
            <xm:f>NOT(ISERROR(SEARCH('Listados Datos'!$P$5,W117)))</xm:f>
            <xm:f>'Listados Datos'!$P$5</xm:f>
            <x14:dxf>
              <fill>
                <patternFill>
                  <bgColor rgb="FFFFFF00"/>
                </patternFill>
              </fill>
            </x14:dxf>
          </x14:cfRule>
          <x14:cfRule type="containsText" priority="3780" operator="containsText" id="{53E4D8D8-B7F7-4C1B-9751-DB1372510869}">
            <xm:f>NOT(ISERROR(SEARCH('Listados Datos'!$P$4,W117)))</xm:f>
            <xm:f>'Listados Datos'!$P$4</xm:f>
            <x14:dxf>
              <fill>
                <patternFill>
                  <bgColor rgb="FF33CC33"/>
                </patternFill>
              </fill>
            </x14:dxf>
          </x14:cfRule>
          <x14:cfRule type="containsText" priority="3779" operator="containsText" id="{99AAE3BF-CF98-4197-8BA7-5362453328F9}">
            <xm:f>NOT(ISERROR(SEARCH('Listados Datos'!$P$3,W117)))</xm:f>
            <xm:f>'Listados Datos'!$P$3</xm:f>
            <x14:dxf>
              <fill>
                <patternFill>
                  <bgColor rgb="FF99CC00"/>
                </patternFill>
              </fill>
            </x14:dxf>
          </x14:cfRule>
          <x14:cfRule type="containsText" priority="3782" operator="containsText" id="{C7C6F836-65EC-441D-88BE-D9590D940089}">
            <xm:f>NOT(ISERROR(SEARCH('Listados Datos'!$P$6,W117)))</xm:f>
            <xm:f>'Listados Datos'!$P$6</xm:f>
            <x14:dxf>
              <fill>
                <patternFill>
                  <bgColor rgb="FFFFC000"/>
                </patternFill>
              </fill>
            </x14:dxf>
          </x14:cfRule>
          <x14:cfRule type="containsText" priority="3783" operator="containsText" id="{D88567EE-CBA2-4769-B379-DC50B7179DFF}">
            <xm:f>NOT(ISERROR(SEARCH('Listados Datos'!$P$7,W117)))</xm:f>
            <xm:f>'Listados Datos'!$P$7</xm:f>
            <x14:dxf>
              <fill>
                <patternFill>
                  <bgColor rgb="FFFF0000"/>
                </patternFill>
              </fill>
            </x14:dxf>
          </x14:cfRule>
          <xm:sqref>W117:W121</xm:sqref>
        </x14:conditionalFormatting>
        <x14:conditionalFormatting xmlns:xm="http://schemas.microsoft.com/office/excel/2006/main">
          <x14:cfRule type="containsText" priority="3729" operator="containsText" id="{33B736B6-B3AC-40EB-8704-1CBE93AF2674}">
            <xm:f>NOT(ISERROR(SEARCH('Listados Datos'!$P$7,W123)))</xm:f>
            <xm:f>'Listados Datos'!$P$7</xm:f>
            <x14:dxf>
              <fill>
                <patternFill>
                  <bgColor rgb="FFFF0000"/>
                </patternFill>
              </fill>
            </x14:dxf>
          </x14:cfRule>
          <x14:cfRule type="containsText" priority="3728" operator="containsText" id="{6FED42DE-FFE7-44C6-859B-FABE8285916B}">
            <xm:f>NOT(ISERROR(SEARCH('Listados Datos'!$P$6,W123)))</xm:f>
            <xm:f>'Listados Datos'!$P$6</xm:f>
            <x14:dxf>
              <fill>
                <patternFill>
                  <bgColor rgb="FFFFC000"/>
                </patternFill>
              </fill>
            </x14:dxf>
          </x14:cfRule>
          <x14:cfRule type="containsText" priority="3727" operator="containsText" id="{1E82704B-9E77-4FAF-B128-2C8CAB7D6939}">
            <xm:f>NOT(ISERROR(SEARCH('Listados Datos'!$P$5,W123)))</xm:f>
            <xm:f>'Listados Datos'!$P$5</xm:f>
            <x14:dxf>
              <fill>
                <patternFill>
                  <bgColor rgb="FFFFFF00"/>
                </patternFill>
              </fill>
            </x14:dxf>
          </x14:cfRule>
          <x14:cfRule type="containsText" priority="3726" operator="containsText" id="{387F4FC8-B633-4A41-831B-9873A35F2CAF}">
            <xm:f>NOT(ISERROR(SEARCH('Listados Datos'!$P$4,W123)))</xm:f>
            <xm:f>'Listados Datos'!$P$4</xm:f>
            <x14:dxf>
              <fill>
                <patternFill>
                  <bgColor rgb="FF33CC33"/>
                </patternFill>
              </fill>
            </x14:dxf>
          </x14:cfRule>
          <x14:cfRule type="containsText" priority="3725" operator="containsText" id="{53B4DEE9-EADC-4BB9-BF7B-FA96F14F1AB3}">
            <xm:f>NOT(ISERROR(SEARCH('Listados Datos'!$P$3,W123)))</xm:f>
            <xm:f>'Listados Datos'!$P$3</xm:f>
            <x14:dxf>
              <fill>
                <patternFill>
                  <bgColor rgb="FF99CC00"/>
                </patternFill>
              </fill>
            </x14:dxf>
          </x14:cfRule>
          <xm:sqref>W123:W127</xm:sqref>
        </x14:conditionalFormatting>
        <x14:conditionalFormatting xmlns:xm="http://schemas.microsoft.com/office/excel/2006/main">
          <x14:cfRule type="containsText" priority="3671" operator="containsText" id="{0CAE41A1-FAA7-43B9-BFFC-58465BE60952}">
            <xm:f>NOT(ISERROR(SEARCH('Listados Datos'!$P$3,W129)))</xm:f>
            <xm:f>'Listados Datos'!$P$3</xm:f>
            <x14:dxf>
              <fill>
                <patternFill>
                  <bgColor rgb="FF99CC00"/>
                </patternFill>
              </fill>
            </x14:dxf>
          </x14:cfRule>
          <x14:cfRule type="containsText" priority="3672" operator="containsText" id="{8A3178AE-5842-4923-A008-D97878478447}">
            <xm:f>NOT(ISERROR(SEARCH('Listados Datos'!$P$4,W129)))</xm:f>
            <xm:f>'Listados Datos'!$P$4</xm:f>
            <x14:dxf>
              <fill>
                <patternFill>
                  <bgColor rgb="FF33CC33"/>
                </patternFill>
              </fill>
            </x14:dxf>
          </x14:cfRule>
          <x14:cfRule type="containsText" priority="3675" operator="containsText" id="{4B7C5F7B-E688-4351-B977-D3BA48B72BAE}">
            <xm:f>NOT(ISERROR(SEARCH('Listados Datos'!$P$7,W129)))</xm:f>
            <xm:f>'Listados Datos'!$P$7</xm:f>
            <x14:dxf>
              <fill>
                <patternFill>
                  <bgColor rgb="FFFF0000"/>
                </patternFill>
              </fill>
            </x14:dxf>
          </x14:cfRule>
          <x14:cfRule type="containsText" priority="3673" operator="containsText" id="{132597DB-1E65-496D-8780-FC0196476990}">
            <xm:f>NOT(ISERROR(SEARCH('Listados Datos'!$P$5,W129)))</xm:f>
            <xm:f>'Listados Datos'!$P$5</xm:f>
            <x14:dxf>
              <fill>
                <patternFill>
                  <bgColor rgb="FFFFFF00"/>
                </patternFill>
              </fill>
            </x14:dxf>
          </x14:cfRule>
          <x14:cfRule type="containsText" priority="3674" operator="containsText" id="{2351BA41-5877-4115-A434-D3876491D6EF}">
            <xm:f>NOT(ISERROR(SEARCH('Listados Datos'!$P$6,W129)))</xm:f>
            <xm:f>'Listados Datos'!$P$6</xm:f>
            <x14:dxf>
              <fill>
                <patternFill>
                  <bgColor rgb="FFFFC000"/>
                </patternFill>
              </fill>
            </x14:dxf>
          </x14:cfRule>
          <xm:sqref>W129:W133</xm:sqref>
        </x14:conditionalFormatting>
        <x14:conditionalFormatting xmlns:xm="http://schemas.microsoft.com/office/excel/2006/main">
          <x14:cfRule type="containsText" priority="3563" operator="containsText" id="{D8BE900D-620C-4FD2-BF26-86B637A3640B}">
            <xm:f>NOT(ISERROR(SEARCH('Listados Datos'!$P$3,W135)))</xm:f>
            <xm:f>'Listados Datos'!$P$3</xm:f>
            <x14:dxf>
              <fill>
                <patternFill>
                  <bgColor rgb="FF99CC00"/>
                </patternFill>
              </fill>
            </x14:dxf>
          </x14:cfRule>
          <x14:cfRule type="containsText" priority="3564" operator="containsText" id="{95B6B1DD-46B5-43D1-BD99-7EAE9ED9666E}">
            <xm:f>NOT(ISERROR(SEARCH('Listados Datos'!$P$4,W135)))</xm:f>
            <xm:f>'Listados Datos'!$P$4</xm:f>
            <x14:dxf>
              <fill>
                <patternFill>
                  <bgColor rgb="FF33CC33"/>
                </patternFill>
              </fill>
            </x14:dxf>
          </x14:cfRule>
          <x14:cfRule type="containsText" priority="3565" operator="containsText" id="{F03B1E9A-AE40-416A-9C19-772E3633B396}">
            <xm:f>NOT(ISERROR(SEARCH('Listados Datos'!$P$5,W135)))</xm:f>
            <xm:f>'Listados Datos'!$P$5</xm:f>
            <x14:dxf>
              <fill>
                <patternFill>
                  <bgColor rgb="FFFFFF00"/>
                </patternFill>
              </fill>
            </x14:dxf>
          </x14:cfRule>
          <x14:cfRule type="containsText" priority="3566" operator="containsText" id="{5AB1F2F8-C5BA-4C54-9A68-A30AC973DF5C}">
            <xm:f>NOT(ISERROR(SEARCH('Listados Datos'!$P$6,W135)))</xm:f>
            <xm:f>'Listados Datos'!$P$6</xm:f>
            <x14:dxf>
              <fill>
                <patternFill>
                  <bgColor rgb="FFFFC000"/>
                </patternFill>
              </fill>
            </x14:dxf>
          </x14:cfRule>
          <x14:cfRule type="containsText" priority="3567" operator="containsText" id="{DAD5FD0C-5EF6-46D9-9015-6194A0BF8DD4}">
            <xm:f>NOT(ISERROR(SEARCH('Listados Datos'!$P$7,W135)))</xm:f>
            <xm:f>'Listados Datos'!$P$7</xm:f>
            <x14:dxf>
              <fill>
                <patternFill>
                  <bgColor rgb="FFFF0000"/>
                </patternFill>
              </fill>
            </x14:dxf>
          </x14:cfRule>
          <xm:sqref>W135:W139</xm:sqref>
        </x14:conditionalFormatting>
        <x14:conditionalFormatting xmlns:xm="http://schemas.microsoft.com/office/excel/2006/main">
          <x14:cfRule type="containsText" priority="3511" operator="containsText" id="{9273514E-3946-4725-9BCE-EB6ADCCA2793}">
            <xm:f>NOT(ISERROR(SEARCH('Listados Datos'!$P$5,W141)))</xm:f>
            <xm:f>'Listados Datos'!$P$5</xm:f>
            <x14:dxf>
              <fill>
                <patternFill>
                  <bgColor rgb="FFFFFF00"/>
                </patternFill>
              </fill>
            </x14:dxf>
          </x14:cfRule>
          <x14:cfRule type="containsText" priority="3509" operator="containsText" id="{E621AE3E-39F7-4C5B-8B36-8FC3B1909800}">
            <xm:f>NOT(ISERROR(SEARCH('Listados Datos'!$P$3,W141)))</xm:f>
            <xm:f>'Listados Datos'!$P$3</xm:f>
            <x14:dxf>
              <fill>
                <patternFill>
                  <bgColor rgb="FF99CC00"/>
                </patternFill>
              </fill>
            </x14:dxf>
          </x14:cfRule>
          <x14:cfRule type="containsText" priority="3512" operator="containsText" id="{8851DF52-A4A2-4C10-AAFB-B6C9AC704EA1}">
            <xm:f>NOT(ISERROR(SEARCH('Listados Datos'!$P$6,W141)))</xm:f>
            <xm:f>'Listados Datos'!$P$6</xm:f>
            <x14:dxf>
              <fill>
                <patternFill>
                  <bgColor rgb="FFFFC000"/>
                </patternFill>
              </fill>
            </x14:dxf>
          </x14:cfRule>
          <x14:cfRule type="containsText" priority="3513" operator="containsText" id="{E14A65D0-4821-41AE-9934-175285948AAA}">
            <xm:f>NOT(ISERROR(SEARCH('Listados Datos'!$P$7,W141)))</xm:f>
            <xm:f>'Listados Datos'!$P$7</xm:f>
            <x14:dxf>
              <fill>
                <patternFill>
                  <bgColor rgb="FFFF0000"/>
                </patternFill>
              </fill>
            </x14:dxf>
          </x14:cfRule>
          <x14:cfRule type="containsText" priority="3510" operator="containsText" id="{245EB4F5-6D44-49DB-8E40-74FA4D772348}">
            <xm:f>NOT(ISERROR(SEARCH('Listados Datos'!$P$4,W141)))</xm:f>
            <xm:f>'Listados Datos'!$P$4</xm:f>
            <x14:dxf>
              <fill>
                <patternFill>
                  <bgColor rgb="FF33CC33"/>
                </patternFill>
              </fill>
            </x14:dxf>
          </x14:cfRule>
          <xm:sqref>W141:W145</xm:sqref>
        </x14:conditionalFormatting>
        <x14:conditionalFormatting xmlns:xm="http://schemas.microsoft.com/office/excel/2006/main">
          <x14:cfRule type="containsText" priority="3455" operator="containsText" id="{9E8D6D64-5769-4E64-B092-113FB75CAA5B}">
            <xm:f>NOT(ISERROR(SEARCH('Listados Datos'!$P$3,W147)))</xm:f>
            <xm:f>'Listados Datos'!$P$3</xm:f>
            <x14:dxf>
              <fill>
                <patternFill>
                  <bgColor rgb="FF99CC00"/>
                </patternFill>
              </fill>
            </x14:dxf>
          </x14:cfRule>
          <x14:cfRule type="containsText" priority="3459" operator="containsText" id="{09D3755B-FB7C-4A85-B7CB-371D001DE2D5}">
            <xm:f>NOT(ISERROR(SEARCH('Listados Datos'!$P$7,W147)))</xm:f>
            <xm:f>'Listados Datos'!$P$7</xm:f>
            <x14:dxf>
              <fill>
                <patternFill>
                  <bgColor rgb="FFFF0000"/>
                </patternFill>
              </fill>
            </x14:dxf>
          </x14:cfRule>
          <x14:cfRule type="containsText" priority="3458" operator="containsText" id="{77F18EB0-4C62-408A-A293-27E6753D3308}">
            <xm:f>NOT(ISERROR(SEARCH('Listados Datos'!$P$6,W147)))</xm:f>
            <xm:f>'Listados Datos'!$P$6</xm:f>
            <x14:dxf>
              <fill>
                <patternFill>
                  <bgColor rgb="FFFFC000"/>
                </patternFill>
              </fill>
            </x14:dxf>
          </x14:cfRule>
          <x14:cfRule type="containsText" priority="3457" operator="containsText" id="{7B2740FE-E261-4149-AE6A-BEF97A2C2402}">
            <xm:f>NOT(ISERROR(SEARCH('Listados Datos'!$P$5,W147)))</xm:f>
            <xm:f>'Listados Datos'!$P$5</xm:f>
            <x14:dxf>
              <fill>
                <patternFill>
                  <bgColor rgb="FFFFFF00"/>
                </patternFill>
              </fill>
            </x14:dxf>
          </x14:cfRule>
          <x14:cfRule type="containsText" priority="3456" operator="containsText" id="{F653996C-93F2-41D2-BAC9-8CCCBFBD318B}">
            <xm:f>NOT(ISERROR(SEARCH('Listados Datos'!$P$4,W147)))</xm:f>
            <xm:f>'Listados Datos'!$P$4</xm:f>
            <x14:dxf>
              <fill>
                <patternFill>
                  <bgColor rgb="FF33CC33"/>
                </patternFill>
              </fill>
            </x14:dxf>
          </x14:cfRule>
          <xm:sqref>W147:W151</xm:sqref>
        </x14:conditionalFormatting>
        <x14:conditionalFormatting xmlns:xm="http://schemas.microsoft.com/office/excel/2006/main">
          <x14:cfRule type="containsText" priority="63" operator="containsText" id="{1F438916-27D2-4106-8357-882B1490B941}">
            <xm:f>NOT(ISERROR(SEARCH('Listados Datos'!$P$5,W153)))</xm:f>
            <xm:f>'Listados Datos'!$P$5</xm:f>
            <x14:dxf>
              <fill>
                <patternFill>
                  <bgColor rgb="FFFFFF00"/>
                </patternFill>
              </fill>
            </x14:dxf>
          </x14:cfRule>
          <x14:cfRule type="containsText" priority="64" operator="containsText" id="{3287FBAC-D0C0-4DF0-8264-F864B3CCEF67}">
            <xm:f>NOT(ISERROR(SEARCH('Listados Datos'!$P$6,W153)))</xm:f>
            <xm:f>'Listados Datos'!$P$6</xm:f>
            <x14:dxf>
              <fill>
                <patternFill>
                  <bgColor rgb="FFFFC000"/>
                </patternFill>
              </fill>
            </x14:dxf>
          </x14:cfRule>
          <x14:cfRule type="containsText" priority="62" operator="containsText" id="{27BCD1DA-3AEB-401C-AC70-3D4DC959A54F}">
            <xm:f>NOT(ISERROR(SEARCH('Listados Datos'!$P$4,W153)))</xm:f>
            <xm:f>'Listados Datos'!$P$4</xm:f>
            <x14:dxf>
              <fill>
                <patternFill>
                  <bgColor rgb="FF33CC33"/>
                </patternFill>
              </fill>
            </x14:dxf>
          </x14:cfRule>
          <x14:cfRule type="containsText" priority="65" operator="containsText" id="{01615C14-2A86-4DF1-829F-8D7FF9C7AF52}">
            <xm:f>NOT(ISERROR(SEARCH('Listados Datos'!$P$7,W153)))</xm:f>
            <xm:f>'Listados Datos'!$P$7</xm:f>
            <x14:dxf>
              <fill>
                <patternFill>
                  <bgColor rgb="FFFF0000"/>
                </patternFill>
              </fill>
            </x14:dxf>
          </x14:cfRule>
          <x14:cfRule type="containsText" priority="61" operator="containsText" id="{C8AA13FC-C8C0-4FF4-93B8-31777B878B0B}">
            <xm:f>NOT(ISERROR(SEARCH('Listados Datos'!$P$3,W153)))</xm:f>
            <xm:f>'Listados Datos'!$P$3</xm:f>
            <x14:dxf>
              <fill>
                <patternFill>
                  <bgColor rgb="FF99CC00"/>
                </patternFill>
              </fill>
            </x14:dxf>
          </x14:cfRule>
          <xm:sqref>W153:W157</xm:sqref>
        </x14:conditionalFormatting>
        <x14:conditionalFormatting xmlns:xm="http://schemas.microsoft.com/office/excel/2006/main">
          <x14:cfRule type="containsText" priority="3405" operator="containsText" id="{5DB8FAB6-B8CC-4781-A54E-204D7BF773F0}">
            <xm:f>NOT(ISERROR(SEARCH('Listados Datos'!$P$7,W159)))</xm:f>
            <xm:f>'Listados Datos'!$P$7</xm:f>
            <x14:dxf>
              <fill>
                <patternFill>
                  <bgColor rgb="FFFF0000"/>
                </patternFill>
              </fill>
            </x14:dxf>
          </x14:cfRule>
          <x14:cfRule type="containsText" priority="3401" operator="containsText" id="{5BBAD352-E06C-46A5-B612-2ABCDB36A677}">
            <xm:f>NOT(ISERROR(SEARCH('Listados Datos'!$P$3,W159)))</xm:f>
            <xm:f>'Listados Datos'!$P$3</xm:f>
            <x14:dxf>
              <fill>
                <patternFill>
                  <bgColor rgb="FF99CC00"/>
                </patternFill>
              </fill>
            </x14:dxf>
          </x14:cfRule>
          <x14:cfRule type="containsText" priority="3402" operator="containsText" id="{974D9C6B-3005-48D2-AC0E-C40CBA2AB2BF}">
            <xm:f>NOT(ISERROR(SEARCH('Listados Datos'!$P$4,W159)))</xm:f>
            <xm:f>'Listados Datos'!$P$4</xm:f>
            <x14:dxf>
              <fill>
                <patternFill>
                  <bgColor rgb="FF33CC33"/>
                </patternFill>
              </fill>
            </x14:dxf>
          </x14:cfRule>
          <x14:cfRule type="containsText" priority="3404" operator="containsText" id="{D4A2B8C3-1935-4AAC-B12E-DE45EA1F4B0C}">
            <xm:f>NOT(ISERROR(SEARCH('Listados Datos'!$P$6,W159)))</xm:f>
            <xm:f>'Listados Datos'!$P$6</xm:f>
            <x14:dxf>
              <fill>
                <patternFill>
                  <bgColor rgb="FFFFC000"/>
                </patternFill>
              </fill>
            </x14:dxf>
          </x14:cfRule>
          <x14:cfRule type="containsText" priority="3403" operator="containsText" id="{EAE87CE4-222C-4CDF-B5D8-3E1B61EEAF81}">
            <xm:f>NOT(ISERROR(SEARCH('Listados Datos'!$P$5,W159)))</xm:f>
            <xm:f>'Listados Datos'!$P$5</xm:f>
            <x14:dxf>
              <fill>
                <patternFill>
                  <bgColor rgb="FFFFFF00"/>
                </patternFill>
              </fill>
            </x14:dxf>
          </x14:cfRule>
          <xm:sqref>W159:W163</xm:sqref>
        </x14:conditionalFormatting>
        <x14:conditionalFormatting xmlns:xm="http://schemas.microsoft.com/office/excel/2006/main">
          <x14:cfRule type="containsText" priority="3351" operator="containsText" id="{050C0053-587F-4ABF-9867-E42FACEDBD99}">
            <xm:f>NOT(ISERROR(SEARCH('Listados Datos'!$P$7,W165)))</xm:f>
            <xm:f>'Listados Datos'!$P$7</xm:f>
            <x14:dxf>
              <fill>
                <patternFill>
                  <bgColor rgb="FFFF0000"/>
                </patternFill>
              </fill>
            </x14:dxf>
          </x14:cfRule>
          <x14:cfRule type="containsText" priority="3347" operator="containsText" id="{D4DC048A-76DE-4CF0-BB8B-8E84D9F36953}">
            <xm:f>NOT(ISERROR(SEARCH('Listados Datos'!$P$3,W165)))</xm:f>
            <xm:f>'Listados Datos'!$P$3</xm:f>
            <x14:dxf>
              <fill>
                <patternFill>
                  <bgColor rgb="FF99CC00"/>
                </patternFill>
              </fill>
            </x14:dxf>
          </x14:cfRule>
          <x14:cfRule type="containsText" priority="3350" operator="containsText" id="{04D794F4-AD72-4AC4-B746-1A8B194470EA}">
            <xm:f>NOT(ISERROR(SEARCH('Listados Datos'!$P$6,W165)))</xm:f>
            <xm:f>'Listados Datos'!$P$6</xm:f>
            <x14:dxf>
              <fill>
                <patternFill>
                  <bgColor rgb="FFFFC000"/>
                </patternFill>
              </fill>
            </x14:dxf>
          </x14:cfRule>
          <x14:cfRule type="containsText" priority="3349" operator="containsText" id="{FC865C03-75CF-4BB2-8B50-0798B068B6CA}">
            <xm:f>NOT(ISERROR(SEARCH('Listados Datos'!$P$5,W165)))</xm:f>
            <xm:f>'Listados Datos'!$P$5</xm:f>
            <x14:dxf>
              <fill>
                <patternFill>
                  <bgColor rgb="FFFFFF00"/>
                </patternFill>
              </fill>
            </x14:dxf>
          </x14:cfRule>
          <x14:cfRule type="containsText" priority="3348" operator="containsText" id="{09A5CF54-8398-43CC-8AA1-2AA283EC4674}">
            <xm:f>NOT(ISERROR(SEARCH('Listados Datos'!$P$4,W165)))</xm:f>
            <xm:f>'Listados Datos'!$P$4</xm:f>
            <x14:dxf>
              <fill>
                <patternFill>
                  <bgColor rgb="FF33CC33"/>
                </patternFill>
              </fill>
            </x14:dxf>
          </x14:cfRule>
          <xm:sqref>W165:W169</xm:sqref>
        </x14:conditionalFormatting>
        <x14:conditionalFormatting xmlns:xm="http://schemas.microsoft.com/office/excel/2006/main">
          <x14:cfRule type="containsText" priority="3296" operator="containsText" id="{10B6036C-7163-4682-A243-8ADF2C564E92}">
            <xm:f>NOT(ISERROR(SEARCH('Listados Datos'!$P$6,W171)))</xm:f>
            <xm:f>'Listados Datos'!$P$6</xm:f>
            <x14:dxf>
              <fill>
                <patternFill>
                  <bgColor rgb="FFFFC000"/>
                </patternFill>
              </fill>
            </x14:dxf>
          </x14:cfRule>
          <x14:cfRule type="containsText" priority="3295" operator="containsText" id="{1DD338D9-AA00-4F96-9A3F-22503299DD14}">
            <xm:f>NOT(ISERROR(SEARCH('Listados Datos'!$P$5,W171)))</xm:f>
            <xm:f>'Listados Datos'!$P$5</xm:f>
            <x14:dxf>
              <fill>
                <patternFill>
                  <bgColor rgb="FFFFFF00"/>
                </patternFill>
              </fill>
            </x14:dxf>
          </x14:cfRule>
          <x14:cfRule type="containsText" priority="3297" operator="containsText" id="{92A37C7B-6C14-4039-870B-3C9EF43FC7FD}">
            <xm:f>NOT(ISERROR(SEARCH('Listados Datos'!$P$7,W171)))</xm:f>
            <xm:f>'Listados Datos'!$P$7</xm:f>
            <x14:dxf>
              <fill>
                <patternFill>
                  <bgColor rgb="FFFF0000"/>
                </patternFill>
              </fill>
            </x14:dxf>
          </x14:cfRule>
          <x14:cfRule type="containsText" priority="3294" operator="containsText" id="{EB51895F-8BEC-4552-A8BB-02BCF47DF90D}">
            <xm:f>NOT(ISERROR(SEARCH('Listados Datos'!$P$4,W171)))</xm:f>
            <xm:f>'Listados Datos'!$P$4</xm:f>
            <x14:dxf>
              <fill>
                <patternFill>
                  <bgColor rgb="FF33CC33"/>
                </patternFill>
              </fill>
            </x14:dxf>
          </x14:cfRule>
          <x14:cfRule type="containsText" priority="3293" operator="containsText" id="{74D8C265-D595-4855-82D2-64B0E3895EEC}">
            <xm:f>NOT(ISERROR(SEARCH('Listados Datos'!$P$3,W171)))</xm:f>
            <xm:f>'Listados Datos'!$P$3</xm:f>
            <x14:dxf>
              <fill>
                <patternFill>
                  <bgColor rgb="FF99CC00"/>
                </patternFill>
              </fill>
            </x14:dxf>
          </x14:cfRule>
          <xm:sqref>W171:W175</xm:sqref>
        </x14:conditionalFormatting>
        <x14:conditionalFormatting xmlns:xm="http://schemas.microsoft.com/office/excel/2006/main">
          <x14:cfRule type="containsText" priority="3241" operator="containsText" id="{B9442C70-CEA6-4559-9457-0229D6A034C1}">
            <xm:f>NOT(ISERROR(SEARCH('Listados Datos'!$P$5,W177)))</xm:f>
            <xm:f>'Listados Datos'!$P$5</xm:f>
            <x14:dxf>
              <fill>
                <patternFill>
                  <bgColor rgb="FFFFFF00"/>
                </patternFill>
              </fill>
            </x14:dxf>
          </x14:cfRule>
          <x14:cfRule type="containsText" priority="3240" operator="containsText" id="{3A7C1805-09CF-4590-A823-6C8D331478DC}">
            <xm:f>NOT(ISERROR(SEARCH('Listados Datos'!$P$4,W177)))</xm:f>
            <xm:f>'Listados Datos'!$P$4</xm:f>
            <x14:dxf>
              <fill>
                <patternFill>
                  <bgColor rgb="FF33CC33"/>
                </patternFill>
              </fill>
            </x14:dxf>
          </x14:cfRule>
          <x14:cfRule type="containsText" priority="3239" operator="containsText" id="{E6434D83-0DBE-4E97-BE7B-4A9C1FD9B07C}">
            <xm:f>NOT(ISERROR(SEARCH('Listados Datos'!$P$3,W177)))</xm:f>
            <xm:f>'Listados Datos'!$P$3</xm:f>
            <x14:dxf>
              <fill>
                <patternFill>
                  <bgColor rgb="FF99CC00"/>
                </patternFill>
              </fill>
            </x14:dxf>
          </x14:cfRule>
          <x14:cfRule type="containsText" priority="3242" operator="containsText" id="{E7F22214-B16C-4BEC-A479-306F988C9F1A}">
            <xm:f>NOT(ISERROR(SEARCH('Listados Datos'!$P$6,W177)))</xm:f>
            <xm:f>'Listados Datos'!$P$6</xm:f>
            <x14:dxf>
              <fill>
                <patternFill>
                  <bgColor rgb="FFFFC000"/>
                </patternFill>
              </fill>
            </x14:dxf>
          </x14:cfRule>
          <x14:cfRule type="containsText" priority="3243" operator="containsText" id="{AD9EC641-B95B-4014-895E-E1AB84BE6555}">
            <xm:f>NOT(ISERROR(SEARCH('Listados Datos'!$P$7,W177)))</xm:f>
            <xm:f>'Listados Datos'!$P$7</xm:f>
            <x14:dxf>
              <fill>
                <patternFill>
                  <bgColor rgb="FFFF0000"/>
                </patternFill>
              </fill>
            </x14:dxf>
          </x14:cfRule>
          <xm:sqref>W177:W181</xm:sqref>
        </x14:conditionalFormatting>
        <x14:conditionalFormatting xmlns:xm="http://schemas.microsoft.com/office/excel/2006/main">
          <x14:cfRule type="containsText" priority="3186" operator="containsText" id="{B353CB16-28F6-45BA-B256-10F4B7DC9E1F}">
            <xm:f>NOT(ISERROR(SEARCH('Listados Datos'!$P$4,W183)))</xm:f>
            <xm:f>'Listados Datos'!$P$4</xm:f>
            <x14:dxf>
              <fill>
                <patternFill>
                  <bgColor rgb="FF33CC33"/>
                </patternFill>
              </fill>
            </x14:dxf>
          </x14:cfRule>
          <x14:cfRule type="containsText" priority="3185" operator="containsText" id="{8C4C38F6-0EA0-428A-B285-43178F48E49C}">
            <xm:f>NOT(ISERROR(SEARCH('Listados Datos'!$P$3,W183)))</xm:f>
            <xm:f>'Listados Datos'!$P$3</xm:f>
            <x14:dxf>
              <fill>
                <patternFill>
                  <bgColor rgb="FF99CC00"/>
                </patternFill>
              </fill>
            </x14:dxf>
          </x14:cfRule>
          <x14:cfRule type="containsText" priority="3188" operator="containsText" id="{2B71B65C-5DD2-43B9-A64D-B384BF6AF59E}">
            <xm:f>NOT(ISERROR(SEARCH('Listados Datos'!$P$6,W183)))</xm:f>
            <xm:f>'Listados Datos'!$P$6</xm:f>
            <x14:dxf>
              <fill>
                <patternFill>
                  <bgColor rgb="FFFFC000"/>
                </patternFill>
              </fill>
            </x14:dxf>
          </x14:cfRule>
          <x14:cfRule type="containsText" priority="3187" operator="containsText" id="{777D96B0-75D8-4DF2-A925-204E17E01EFC}">
            <xm:f>NOT(ISERROR(SEARCH('Listados Datos'!$P$5,W183)))</xm:f>
            <xm:f>'Listados Datos'!$P$5</xm:f>
            <x14:dxf>
              <fill>
                <patternFill>
                  <bgColor rgb="FFFFFF00"/>
                </patternFill>
              </fill>
            </x14:dxf>
          </x14:cfRule>
          <x14:cfRule type="containsText" priority="3189" operator="containsText" id="{A743F10D-EAD9-4E3A-945F-DCAD9B8699F3}">
            <xm:f>NOT(ISERROR(SEARCH('Listados Datos'!$P$7,W183)))</xm:f>
            <xm:f>'Listados Datos'!$P$7</xm:f>
            <x14:dxf>
              <fill>
                <patternFill>
                  <bgColor rgb="FFFF0000"/>
                </patternFill>
              </fill>
            </x14:dxf>
          </x14:cfRule>
          <xm:sqref>W183:W187</xm:sqref>
        </x14:conditionalFormatting>
        <x14:conditionalFormatting xmlns:xm="http://schemas.microsoft.com/office/excel/2006/main">
          <x14:cfRule type="containsText" priority="3131" operator="containsText" id="{CB83D22C-F1CB-4A6C-A927-8CE09D8270F2}">
            <xm:f>NOT(ISERROR(SEARCH('Listados Datos'!$P$3,W189)))</xm:f>
            <xm:f>'Listados Datos'!$P$3</xm:f>
            <x14:dxf>
              <fill>
                <patternFill>
                  <bgColor rgb="FF99CC00"/>
                </patternFill>
              </fill>
            </x14:dxf>
          </x14:cfRule>
          <x14:cfRule type="containsText" priority="3133" operator="containsText" id="{3AF7FF3B-3FB8-448D-A9CE-861D08C0E893}">
            <xm:f>NOT(ISERROR(SEARCH('Listados Datos'!$P$5,W189)))</xm:f>
            <xm:f>'Listados Datos'!$P$5</xm:f>
            <x14:dxf>
              <fill>
                <patternFill>
                  <bgColor rgb="FFFFFF00"/>
                </patternFill>
              </fill>
            </x14:dxf>
          </x14:cfRule>
          <x14:cfRule type="containsText" priority="3134" operator="containsText" id="{ED8F45E1-60A8-4EE6-930A-CF644E118137}">
            <xm:f>NOT(ISERROR(SEARCH('Listados Datos'!$P$6,W189)))</xm:f>
            <xm:f>'Listados Datos'!$P$6</xm:f>
            <x14:dxf>
              <fill>
                <patternFill>
                  <bgColor rgb="FFFFC000"/>
                </patternFill>
              </fill>
            </x14:dxf>
          </x14:cfRule>
          <x14:cfRule type="containsText" priority="3132" operator="containsText" id="{170CE16D-1B96-42C1-AAB3-D8F21EBD60B9}">
            <xm:f>NOT(ISERROR(SEARCH('Listados Datos'!$P$4,W189)))</xm:f>
            <xm:f>'Listados Datos'!$P$4</xm:f>
            <x14:dxf>
              <fill>
                <patternFill>
                  <bgColor rgb="FF33CC33"/>
                </patternFill>
              </fill>
            </x14:dxf>
          </x14:cfRule>
          <x14:cfRule type="containsText" priority="3135" operator="containsText" id="{162857A0-F7B9-4D54-A171-DE2DD787315A}">
            <xm:f>NOT(ISERROR(SEARCH('Listados Datos'!$P$7,W189)))</xm:f>
            <xm:f>'Listados Datos'!$P$7</xm:f>
            <x14:dxf>
              <fill>
                <patternFill>
                  <bgColor rgb="FFFF0000"/>
                </patternFill>
              </fill>
            </x14:dxf>
          </x14:cfRule>
          <xm:sqref>W189:W193</xm:sqref>
        </x14:conditionalFormatting>
        <x14:conditionalFormatting xmlns:xm="http://schemas.microsoft.com/office/excel/2006/main">
          <x14:cfRule type="containsText" priority="11" operator="containsText" id="{3E1A4642-4EC7-46D7-A8C4-78871673C5CF}">
            <xm:f>NOT(ISERROR(SEARCH('Listados Datos'!$P$3,W195)))</xm:f>
            <xm:f>'Listados Datos'!$P$3</xm:f>
            <x14:dxf>
              <fill>
                <patternFill>
                  <bgColor rgb="FF99CC00"/>
                </patternFill>
              </fill>
            </x14:dxf>
          </x14:cfRule>
          <x14:cfRule type="containsText" priority="13" operator="containsText" id="{F8592961-BBA9-40DF-8CBD-0CA03A45F932}">
            <xm:f>NOT(ISERROR(SEARCH('Listados Datos'!$P$5,W195)))</xm:f>
            <xm:f>'Listados Datos'!$P$5</xm:f>
            <x14:dxf>
              <fill>
                <patternFill>
                  <bgColor rgb="FFFFFF00"/>
                </patternFill>
              </fill>
            </x14:dxf>
          </x14:cfRule>
          <x14:cfRule type="containsText" priority="15" operator="containsText" id="{C810B0BC-D64C-43B8-9EBF-45A1547C1C65}">
            <xm:f>NOT(ISERROR(SEARCH('Listados Datos'!$P$7,W195)))</xm:f>
            <xm:f>'Listados Datos'!$P$7</xm:f>
            <x14:dxf>
              <fill>
                <patternFill>
                  <bgColor rgb="FFFF0000"/>
                </patternFill>
              </fill>
            </x14:dxf>
          </x14:cfRule>
          <x14:cfRule type="containsText" priority="12" operator="containsText" id="{7A8C3EB7-D971-4447-979C-08EED9780F7D}">
            <xm:f>NOT(ISERROR(SEARCH('Listados Datos'!$P$4,W195)))</xm:f>
            <xm:f>'Listados Datos'!$P$4</xm:f>
            <x14:dxf>
              <fill>
                <patternFill>
                  <bgColor rgb="FF33CC33"/>
                </patternFill>
              </fill>
            </x14:dxf>
          </x14:cfRule>
          <x14:cfRule type="containsText" priority="14" operator="containsText" id="{8576D586-5443-4B4B-8A62-A5501B8F0226}">
            <xm:f>NOT(ISERROR(SEARCH('Listados Datos'!$P$6,W195)))</xm:f>
            <xm:f>'Listados Datos'!$P$6</xm:f>
            <x14:dxf>
              <fill>
                <patternFill>
                  <bgColor rgb="FFFFC000"/>
                </patternFill>
              </fill>
            </x14:dxf>
          </x14:cfRule>
          <xm:sqref>W195:W199</xm:sqref>
        </x14:conditionalFormatting>
        <x14:conditionalFormatting xmlns:xm="http://schemas.microsoft.com/office/excel/2006/main">
          <x14:cfRule type="containsText" priority="3080" operator="containsText" id="{93341EEF-88AD-452B-90DC-06B7D827BDE2}">
            <xm:f>NOT(ISERROR(SEARCH('Listados Datos'!$P$6,W201)))</xm:f>
            <xm:f>'Listados Datos'!$P$6</xm:f>
            <x14:dxf>
              <fill>
                <patternFill>
                  <bgColor rgb="FFFFC000"/>
                </patternFill>
              </fill>
            </x14:dxf>
          </x14:cfRule>
          <x14:cfRule type="containsText" priority="3077" operator="containsText" id="{0DF622EA-03E2-40ED-B72F-6AD293FCB69D}">
            <xm:f>NOT(ISERROR(SEARCH('Listados Datos'!$P$3,W201)))</xm:f>
            <xm:f>'Listados Datos'!$P$3</xm:f>
            <x14:dxf>
              <fill>
                <patternFill>
                  <bgColor rgb="FF99CC00"/>
                </patternFill>
              </fill>
            </x14:dxf>
          </x14:cfRule>
          <x14:cfRule type="containsText" priority="3081" operator="containsText" id="{EED32BF0-F06F-4C97-B63D-FF458E506F0F}">
            <xm:f>NOT(ISERROR(SEARCH('Listados Datos'!$P$7,W201)))</xm:f>
            <xm:f>'Listados Datos'!$P$7</xm:f>
            <x14:dxf>
              <fill>
                <patternFill>
                  <bgColor rgb="FFFF0000"/>
                </patternFill>
              </fill>
            </x14:dxf>
          </x14:cfRule>
          <x14:cfRule type="containsText" priority="3079" operator="containsText" id="{3331C67E-09D5-4A11-AE8C-452AAEE6B930}">
            <xm:f>NOT(ISERROR(SEARCH('Listados Datos'!$P$5,W201)))</xm:f>
            <xm:f>'Listados Datos'!$P$5</xm:f>
            <x14:dxf>
              <fill>
                <patternFill>
                  <bgColor rgb="FFFFFF00"/>
                </patternFill>
              </fill>
            </x14:dxf>
          </x14:cfRule>
          <x14:cfRule type="containsText" priority="3078" operator="containsText" id="{A3A30CA9-89A8-410D-983F-C98FA3CD2BEB}">
            <xm:f>NOT(ISERROR(SEARCH('Listados Datos'!$P$4,W201)))</xm:f>
            <xm:f>'Listados Datos'!$P$4</xm:f>
            <x14:dxf>
              <fill>
                <patternFill>
                  <bgColor rgb="FF33CC33"/>
                </patternFill>
              </fill>
            </x14:dxf>
          </x14:cfRule>
          <xm:sqref>W201:W205</xm:sqref>
        </x14:conditionalFormatting>
        <x14:conditionalFormatting xmlns:xm="http://schemas.microsoft.com/office/excel/2006/main">
          <x14:cfRule type="containsText" priority="3024" operator="containsText" id="{F2D511C4-E7CF-4736-B4B9-ADA8344CF390}">
            <xm:f>NOT(ISERROR(SEARCH('Listados Datos'!$P$4,W207)))</xm:f>
            <xm:f>'Listados Datos'!$P$4</xm:f>
            <x14:dxf>
              <fill>
                <patternFill>
                  <bgColor rgb="FF33CC33"/>
                </patternFill>
              </fill>
            </x14:dxf>
          </x14:cfRule>
          <x14:cfRule type="containsText" priority="3023" operator="containsText" id="{F12984E2-F9B3-4230-8F73-0EFE73C180E7}">
            <xm:f>NOT(ISERROR(SEARCH('Listados Datos'!$P$3,W207)))</xm:f>
            <xm:f>'Listados Datos'!$P$3</xm:f>
            <x14:dxf>
              <fill>
                <patternFill>
                  <bgColor rgb="FF99CC00"/>
                </patternFill>
              </fill>
            </x14:dxf>
          </x14:cfRule>
          <x14:cfRule type="containsText" priority="3027" operator="containsText" id="{6D0AA247-57BA-4436-A2ED-03E47E30529E}">
            <xm:f>NOT(ISERROR(SEARCH('Listados Datos'!$P$7,W207)))</xm:f>
            <xm:f>'Listados Datos'!$P$7</xm:f>
            <x14:dxf>
              <fill>
                <patternFill>
                  <bgColor rgb="FFFF0000"/>
                </patternFill>
              </fill>
            </x14:dxf>
          </x14:cfRule>
          <x14:cfRule type="containsText" priority="3026" operator="containsText" id="{C5EC4DEE-D770-4155-9248-EF9D7DEF1F93}">
            <xm:f>NOT(ISERROR(SEARCH('Listados Datos'!$P$6,W207)))</xm:f>
            <xm:f>'Listados Datos'!$P$6</xm:f>
            <x14:dxf>
              <fill>
                <patternFill>
                  <bgColor rgb="FFFFC000"/>
                </patternFill>
              </fill>
            </x14:dxf>
          </x14:cfRule>
          <x14:cfRule type="containsText" priority="3025" operator="containsText" id="{82EB9B82-DE4A-4DE4-9EF2-0FCE08C15D7C}">
            <xm:f>NOT(ISERROR(SEARCH('Listados Datos'!$P$5,W207)))</xm:f>
            <xm:f>'Listados Datos'!$P$5</xm:f>
            <x14:dxf>
              <fill>
                <patternFill>
                  <bgColor rgb="FFFFFF00"/>
                </patternFill>
              </fill>
            </x14:dxf>
          </x14:cfRule>
          <xm:sqref>W207:W211</xm:sqref>
        </x14:conditionalFormatting>
        <x14:conditionalFormatting xmlns:xm="http://schemas.microsoft.com/office/excel/2006/main">
          <x14:cfRule type="containsText" priority="2972" operator="containsText" id="{4CD59A68-22C6-4967-B8B7-A667457FCDB9}">
            <xm:f>NOT(ISERROR(SEARCH('Listados Datos'!$P$6,W213)))</xm:f>
            <xm:f>'Listados Datos'!$P$6</xm:f>
            <x14:dxf>
              <fill>
                <patternFill>
                  <bgColor rgb="FFFFC000"/>
                </patternFill>
              </fill>
            </x14:dxf>
          </x14:cfRule>
          <x14:cfRule type="containsText" priority="2970" operator="containsText" id="{3910A993-C139-416D-88F1-8291563F9FA3}">
            <xm:f>NOT(ISERROR(SEARCH('Listados Datos'!$P$4,W213)))</xm:f>
            <xm:f>'Listados Datos'!$P$4</xm:f>
            <x14:dxf>
              <fill>
                <patternFill>
                  <bgColor rgb="FF33CC33"/>
                </patternFill>
              </fill>
            </x14:dxf>
          </x14:cfRule>
          <x14:cfRule type="containsText" priority="2973" operator="containsText" id="{2361C0A6-A56C-48A3-B786-9D85AD70A099}">
            <xm:f>NOT(ISERROR(SEARCH('Listados Datos'!$P$7,W213)))</xm:f>
            <xm:f>'Listados Datos'!$P$7</xm:f>
            <x14:dxf>
              <fill>
                <patternFill>
                  <bgColor rgb="FFFF0000"/>
                </patternFill>
              </fill>
            </x14:dxf>
          </x14:cfRule>
          <x14:cfRule type="containsText" priority="2969" operator="containsText" id="{B160B1B1-27AE-422D-AAC2-AB78BB8C8BDD}">
            <xm:f>NOT(ISERROR(SEARCH('Listados Datos'!$P$3,W213)))</xm:f>
            <xm:f>'Listados Datos'!$P$3</xm:f>
            <x14:dxf>
              <fill>
                <patternFill>
                  <bgColor rgb="FF99CC00"/>
                </patternFill>
              </fill>
            </x14:dxf>
          </x14:cfRule>
          <x14:cfRule type="containsText" priority="2971" operator="containsText" id="{53B2DF27-7058-4A57-8CB1-8403A1D68357}">
            <xm:f>NOT(ISERROR(SEARCH('Listados Datos'!$P$5,W213)))</xm:f>
            <xm:f>'Listados Datos'!$P$5</xm:f>
            <x14:dxf>
              <fill>
                <patternFill>
                  <bgColor rgb="FFFFFF00"/>
                </patternFill>
              </fill>
            </x14:dxf>
          </x14:cfRule>
          <xm:sqref>W213:W217</xm:sqref>
        </x14:conditionalFormatting>
        <x14:conditionalFormatting xmlns:xm="http://schemas.microsoft.com/office/excel/2006/main">
          <x14:cfRule type="containsText" priority="2915" operator="containsText" id="{5D47051B-F1E2-428F-89D9-3295F6E09AAE}">
            <xm:f>NOT(ISERROR(SEARCH('Listados Datos'!$P$3,W219)))</xm:f>
            <xm:f>'Listados Datos'!$P$3</xm:f>
            <x14:dxf>
              <fill>
                <patternFill>
                  <bgColor rgb="FF99CC00"/>
                </patternFill>
              </fill>
            </x14:dxf>
          </x14:cfRule>
          <x14:cfRule type="containsText" priority="2916" operator="containsText" id="{D7715A1F-4D0E-4D27-9431-87BF24A2097D}">
            <xm:f>NOT(ISERROR(SEARCH('Listados Datos'!$P$4,W219)))</xm:f>
            <xm:f>'Listados Datos'!$P$4</xm:f>
            <x14:dxf>
              <fill>
                <patternFill>
                  <bgColor rgb="FF33CC33"/>
                </patternFill>
              </fill>
            </x14:dxf>
          </x14:cfRule>
          <x14:cfRule type="containsText" priority="2917" operator="containsText" id="{CA5AADC5-FD30-49D2-BB8C-FF9C6991D46C}">
            <xm:f>NOT(ISERROR(SEARCH('Listados Datos'!$P$5,W219)))</xm:f>
            <xm:f>'Listados Datos'!$P$5</xm:f>
            <x14:dxf>
              <fill>
                <patternFill>
                  <bgColor rgb="FFFFFF00"/>
                </patternFill>
              </fill>
            </x14:dxf>
          </x14:cfRule>
          <x14:cfRule type="containsText" priority="2918" operator="containsText" id="{11B2E24B-3D7C-49E5-847E-9D4AAF614AC7}">
            <xm:f>NOT(ISERROR(SEARCH('Listados Datos'!$P$6,W219)))</xm:f>
            <xm:f>'Listados Datos'!$P$6</xm:f>
            <x14:dxf>
              <fill>
                <patternFill>
                  <bgColor rgb="FFFFC000"/>
                </patternFill>
              </fill>
            </x14:dxf>
          </x14:cfRule>
          <x14:cfRule type="containsText" priority="2919" operator="containsText" id="{130E5C08-5106-4FA5-B3AF-56A88E28D1AF}">
            <xm:f>NOT(ISERROR(SEARCH('Listados Datos'!$P$7,W219)))</xm:f>
            <xm:f>'Listados Datos'!$P$7</xm:f>
            <x14:dxf>
              <fill>
                <patternFill>
                  <bgColor rgb="FFFF0000"/>
                </patternFill>
              </fill>
            </x14:dxf>
          </x14:cfRule>
          <xm:sqref>W219:W223</xm:sqref>
        </x14:conditionalFormatting>
        <x14:conditionalFormatting xmlns:xm="http://schemas.microsoft.com/office/excel/2006/main">
          <x14:cfRule type="containsText" priority="2865" operator="containsText" id="{FAD66B86-D72B-4FF7-BBDD-9531E84F092C}">
            <xm:f>NOT(ISERROR(SEARCH('Listados Datos'!$P$7,W225)))</xm:f>
            <xm:f>'Listados Datos'!$P$7</xm:f>
            <x14:dxf>
              <fill>
                <patternFill>
                  <bgColor rgb="FFFF0000"/>
                </patternFill>
              </fill>
            </x14:dxf>
          </x14:cfRule>
          <x14:cfRule type="containsText" priority="2864" operator="containsText" id="{7F4039A5-F4DA-4F4E-82D6-839AFC58502A}">
            <xm:f>NOT(ISERROR(SEARCH('Listados Datos'!$P$6,W225)))</xm:f>
            <xm:f>'Listados Datos'!$P$6</xm:f>
            <x14:dxf>
              <fill>
                <patternFill>
                  <bgColor rgb="FFFFC000"/>
                </patternFill>
              </fill>
            </x14:dxf>
          </x14:cfRule>
          <x14:cfRule type="containsText" priority="2863" operator="containsText" id="{E4ECD982-492C-4E3F-885A-CD5F21C2C7BB}">
            <xm:f>NOT(ISERROR(SEARCH('Listados Datos'!$P$5,W225)))</xm:f>
            <xm:f>'Listados Datos'!$P$5</xm:f>
            <x14:dxf>
              <fill>
                <patternFill>
                  <bgColor rgb="FFFFFF00"/>
                </patternFill>
              </fill>
            </x14:dxf>
          </x14:cfRule>
          <x14:cfRule type="containsText" priority="2862" operator="containsText" id="{44FFFD81-4421-4CC7-BE6C-B341257585DC}">
            <xm:f>NOT(ISERROR(SEARCH('Listados Datos'!$P$4,W225)))</xm:f>
            <xm:f>'Listados Datos'!$P$4</xm:f>
            <x14:dxf>
              <fill>
                <patternFill>
                  <bgColor rgb="FF33CC33"/>
                </patternFill>
              </fill>
            </x14:dxf>
          </x14:cfRule>
          <x14:cfRule type="containsText" priority="2861" operator="containsText" id="{7A874569-8842-4F4A-ABBD-06CAD84160DE}">
            <xm:f>NOT(ISERROR(SEARCH('Listados Datos'!$P$3,W225)))</xm:f>
            <xm:f>'Listados Datos'!$P$3</xm:f>
            <x14:dxf>
              <fill>
                <patternFill>
                  <bgColor rgb="FF99CC00"/>
                </patternFill>
              </fill>
            </x14:dxf>
          </x14:cfRule>
          <xm:sqref>W225:W229</xm:sqref>
        </x14:conditionalFormatting>
        <x14:conditionalFormatting xmlns:xm="http://schemas.microsoft.com/office/excel/2006/main">
          <x14:cfRule type="containsText" priority="2808" operator="containsText" id="{81B264E1-E430-4193-85C2-3C72C70E171D}">
            <xm:f>NOT(ISERROR(SEARCH('Listados Datos'!$P$4,W231)))</xm:f>
            <xm:f>'Listados Datos'!$P$4</xm:f>
            <x14:dxf>
              <fill>
                <patternFill>
                  <bgColor rgb="FF33CC33"/>
                </patternFill>
              </fill>
            </x14:dxf>
          </x14:cfRule>
          <x14:cfRule type="containsText" priority="2809" operator="containsText" id="{96209116-B7E7-49D5-80F7-2A28559334AB}">
            <xm:f>NOT(ISERROR(SEARCH('Listados Datos'!$P$5,W231)))</xm:f>
            <xm:f>'Listados Datos'!$P$5</xm:f>
            <x14:dxf>
              <fill>
                <patternFill>
                  <bgColor rgb="FFFFFF00"/>
                </patternFill>
              </fill>
            </x14:dxf>
          </x14:cfRule>
          <x14:cfRule type="containsText" priority="2810" operator="containsText" id="{35E334E5-22EF-4A7D-88BF-0D611735EFF5}">
            <xm:f>NOT(ISERROR(SEARCH('Listados Datos'!$P$6,W231)))</xm:f>
            <xm:f>'Listados Datos'!$P$6</xm:f>
            <x14:dxf>
              <fill>
                <patternFill>
                  <bgColor rgb="FFFFC000"/>
                </patternFill>
              </fill>
            </x14:dxf>
          </x14:cfRule>
          <x14:cfRule type="containsText" priority="2807" operator="containsText" id="{CB552322-FBF3-4C4C-B552-6917DCFA031B}">
            <xm:f>NOT(ISERROR(SEARCH('Listados Datos'!$P$3,W231)))</xm:f>
            <xm:f>'Listados Datos'!$P$3</xm:f>
            <x14:dxf>
              <fill>
                <patternFill>
                  <bgColor rgb="FF99CC00"/>
                </patternFill>
              </fill>
            </x14:dxf>
          </x14:cfRule>
          <x14:cfRule type="containsText" priority="2811" operator="containsText" id="{4243B4AA-97FF-4548-8803-C0414100E7DC}">
            <xm:f>NOT(ISERROR(SEARCH('Listados Datos'!$P$7,W231)))</xm:f>
            <xm:f>'Listados Datos'!$P$7</xm:f>
            <x14:dxf>
              <fill>
                <patternFill>
                  <bgColor rgb="FFFF0000"/>
                </patternFill>
              </fill>
            </x14:dxf>
          </x14:cfRule>
          <xm:sqref>W231:W235</xm:sqref>
        </x14:conditionalFormatting>
        <x14:conditionalFormatting xmlns:xm="http://schemas.microsoft.com/office/excel/2006/main">
          <x14:cfRule type="containsText" priority="2753" operator="containsText" id="{F9D2CA04-AC9C-4BCF-B326-906B062EFC88}">
            <xm:f>NOT(ISERROR(SEARCH('Listados Datos'!$P$3,W237)))</xm:f>
            <xm:f>'Listados Datos'!$P$3</xm:f>
            <x14:dxf>
              <fill>
                <patternFill>
                  <bgColor rgb="FF99CC00"/>
                </patternFill>
              </fill>
            </x14:dxf>
          </x14:cfRule>
          <x14:cfRule type="containsText" priority="2755" operator="containsText" id="{7322AA51-8786-4604-8627-AA4DD3542ED8}">
            <xm:f>NOT(ISERROR(SEARCH('Listados Datos'!$P$5,W237)))</xm:f>
            <xm:f>'Listados Datos'!$P$5</xm:f>
            <x14:dxf>
              <fill>
                <patternFill>
                  <bgColor rgb="FFFFFF00"/>
                </patternFill>
              </fill>
            </x14:dxf>
          </x14:cfRule>
          <x14:cfRule type="containsText" priority="2756" operator="containsText" id="{7CDC3F03-C88B-4377-B3C3-84D8C0FA0BE5}">
            <xm:f>NOT(ISERROR(SEARCH('Listados Datos'!$P$6,W237)))</xm:f>
            <xm:f>'Listados Datos'!$P$6</xm:f>
            <x14:dxf>
              <fill>
                <patternFill>
                  <bgColor rgb="FFFFC000"/>
                </patternFill>
              </fill>
            </x14:dxf>
          </x14:cfRule>
          <x14:cfRule type="containsText" priority="2757" operator="containsText" id="{B71700C6-5BDF-4458-A0C4-9FEF1EE9BDF5}">
            <xm:f>NOT(ISERROR(SEARCH('Listados Datos'!$P$7,W237)))</xm:f>
            <xm:f>'Listados Datos'!$P$7</xm:f>
            <x14:dxf>
              <fill>
                <patternFill>
                  <bgColor rgb="FFFF0000"/>
                </patternFill>
              </fill>
            </x14:dxf>
          </x14:cfRule>
          <x14:cfRule type="containsText" priority="2754" operator="containsText" id="{F6C586F6-E0B4-4674-ABD8-4E3E1FB1B9FA}">
            <xm:f>NOT(ISERROR(SEARCH('Listados Datos'!$P$4,W237)))</xm:f>
            <xm:f>'Listados Datos'!$P$4</xm:f>
            <x14:dxf>
              <fill>
                <patternFill>
                  <bgColor rgb="FF33CC33"/>
                </patternFill>
              </fill>
            </x14:dxf>
          </x14:cfRule>
          <xm:sqref>W237:W241</xm:sqref>
        </x14:conditionalFormatting>
        <x14:conditionalFormatting xmlns:xm="http://schemas.microsoft.com/office/excel/2006/main">
          <x14:cfRule type="containsText" priority="2702" operator="containsText" id="{7F8C9720-E8B4-4D9E-90C8-91C59056BA72}">
            <xm:f>NOT(ISERROR(SEARCH('Listados Datos'!$P$6,W243)))</xm:f>
            <xm:f>'Listados Datos'!$P$6</xm:f>
            <x14:dxf>
              <fill>
                <patternFill>
                  <bgColor rgb="FFFFC000"/>
                </patternFill>
              </fill>
            </x14:dxf>
          </x14:cfRule>
          <x14:cfRule type="containsText" priority="2703" operator="containsText" id="{88B49990-2273-4286-81FD-DE33D3553E5C}">
            <xm:f>NOT(ISERROR(SEARCH('Listados Datos'!$P$7,W243)))</xm:f>
            <xm:f>'Listados Datos'!$P$7</xm:f>
            <x14:dxf>
              <fill>
                <patternFill>
                  <bgColor rgb="FFFF0000"/>
                </patternFill>
              </fill>
            </x14:dxf>
          </x14:cfRule>
          <x14:cfRule type="containsText" priority="2699" operator="containsText" id="{2114AF5D-404D-46A2-8497-290C086B6DC1}">
            <xm:f>NOT(ISERROR(SEARCH('Listados Datos'!$P$3,W243)))</xm:f>
            <xm:f>'Listados Datos'!$P$3</xm:f>
            <x14:dxf>
              <fill>
                <patternFill>
                  <bgColor rgb="FF99CC00"/>
                </patternFill>
              </fill>
            </x14:dxf>
          </x14:cfRule>
          <x14:cfRule type="containsText" priority="2700" operator="containsText" id="{1268601D-FCD0-435A-A6A7-749600E03677}">
            <xm:f>NOT(ISERROR(SEARCH('Listados Datos'!$P$4,W243)))</xm:f>
            <xm:f>'Listados Datos'!$P$4</xm:f>
            <x14:dxf>
              <fill>
                <patternFill>
                  <bgColor rgb="FF33CC33"/>
                </patternFill>
              </fill>
            </x14:dxf>
          </x14:cfRule>
          <x14:cfRule type="containsText" priority="2701" operator="containsText" id="{44116F2B-EF14-4B6E-B06F-BBC56F645EB8}">
            <xm:f>NOT(ISERROR(SEARCH('Listados Datos'!$P$5,W243)))</xm:f>
            <xm:f>'Listados Datos'!$P$5</xm:f>
            <x14:dxf>
              <fill>
                <patternFill>
                  <bgColor rgb="FFFFFF00"/>
                </patternFill>
              </fill>
            </x14:dxf>
          </x14:cfRule>
          <xm:sqref>W243:W247</xm:sqref>
        </x14:conditionalFormatting>
        <x14:conditionalFormatting xmlns:xm="http://schemas.microsoft.com/office/excel/2006/main">
          <x14:cfRule type="containsText" priority="2648" operator="containsText" id="{FEA0A94B-420B-4D3E-8159-86DE9A9F341F}">
            <xm:f>NOT(ISERROR(SEARCH('Listados Datos'!$P$6,W249)))</xm:f>
            <xm:f>'Listados Datos'!$P$6</xm:f>
            <x14:dxf>
              <fill>
                <patternFill>
                  <bgColor rgb="FFFFC000"/>
                </patternFill>
              </fill>
            </x14:dxf>
          </x14:cfRule>
          <x14:cfRule type="containsText" priority="2646" operator="containsText" id="{3EA56BC1-B8C0-476D-ABA9-3649C15CF703}">
            <xm:f>NOT(ISERROR(SEARCH('Listados Datos'!$P$4,W249)))</xm:f>
            <xm:f>'Listados Datos'!$P$4</xm:f>
            <x14:dxf>
              <fill>
                <patternFill>
                  <bgColor rgb="FF33CC33"/>
                </patternFill>
              </fill>
            </x14:dxf>
          </x14:cfRule>
          <x14:cfRule type="containsText" priority="2645" operator="containsText" id="{C3F2E762-8E74-4F4C-AE28-E61F633E8C05}">
            <xm:f>NOT(ISERROR(SEARCH('Listados Datos'!$P$3,W249)))</xm:f>
            <xm:f>'Listados Datos'!$P$3</xm:f>
            <x14:dxf>
              <fill>
                <patternFill>
                  <bgColor rgb="FF99CC00"/>
                </patternFill>
              </fill>
            </x14:dxf>
          </x14:cfRule>
          <x14:cfRule type="containsText" priority="2649" operator="containsText" id="{020E83B7-20A3-4069-BF1F-C89C6941DF6F}">
            <xm:f>NOT(ISERROR(SEARCH('Listados Datos'!$P$7,W249)))</xm:f>
            <xm:f>'Listados Datos'!$P$7</xm:f>
            <x14:dxf>
              <fill>
                <patternFill>
                  <bgColor rgb="FFFF0000"/>
                </patternFill>
              </fill>
            </x14:dxf>
          </x14:cfRule>
          <x14:cfRule type="containsText" priority="2647" operator="containsText" id="{8BD0D07A-A6BF-430C-89B5-BF4E8826E9E9}">
            <xm:f>NOT(ISERROR(SEARCH('Listados Datos'!$P$5,W249)))</xm:f>
            <xm:f>'Listados Datos'!$P$5</xm:f>
            <x14:dxf>
              <fill>
                <patternFill>
                  <bgColor rgb="FFFFFF00"/>
                </patternFill>
              </fill>
            </x14:dxf>
          </x14:cfRule>
          <xm:sqref>W249:W253</xm:sqref>
        </x14:conditionalFormatting>
        <x14:conditionalFormatting xmlns:xm="http://schemas.microsoft.com/office/excel/2006/main">
          <x14:cfRule type="containsText" priority="2592" operator="containsText" id="{C53685F6-B730-4076-8FD4-C359B167828E}">
            <xm:f>NOT(ISERROR(SEARCH('Listados Datos'!$P$4,W255)))</xm:f>
            <xm:f>'Listados Datos'!$P$4</xm:f>
            <x14:dxf>
              <fill>
                <patternFill>
                  <bgColor rgb="FF33CC33"/>
                </patternFill>
              </fill>
            </x14:dxf>
          </x14:cfRule>
          <x14:cfRule type="containsText" priority="2591" operator="containsText" id="{118C02D2-E993-4691-9086-1404E9B5C920}">
            <xm:f>NOT(ISERROR(SEARCH('Listados Datos'!$P$3,W255)))</xm:f>
            <xm:f>'Listados Datos'!$P$3</xm:f>
            <x14:dxf>
              <fill>
                <patternFill>
                  <bgColor rgb="FF99CC00"/>
                </patternFill>
              </fill>
            </x14:dxf>
          </x14:cfRule>
          <x14:cfRule type="containsText" priority="2594" operator="containsText" id="{EF1E019A-F362-40EA-A5AD-0E1986CD8AD1}">
            <xm:f>NOT(ISERROR(SEARCH('Listados Datos'!$P$6,W255)))</xm:f>
            <xm:f>'Listados Datos'!$P$6</xm:f>
            <x14:dxf>
              <fill>
                <patternFill>
                  <bgColor rgb="FFFFC000"/>
                </patternFill>
              </fill>
            </x14:dxf>
          </x14:cfRule>
          <x14:cfRule type="containsText" priority="2593" operator="containsText" id="{340E6D15-8432-4700-8F17-BDE847A0695D}">
            <xm:f>NOT(ISERROR(SEARCH('Listados Datos'!$P$5,W255)))</xm:f>
            <xm:f>'Listados Datos'!$P$5</xm:f>
            <x14:dxf>
              <fill>
                <patternFill>
                  <bgColor rgb="FFFFFF00"/>
                </patternFill>
              </fill>
            </x14:dxf>
          </x14:cfRule>
          <x14:cfRule type="containsText" priority="2595" operator="containsText" id="{9F6FCB21-0671-4430-AAEC-B281920CF9F8}">
            <xm:f>NOT(ISERROR(SEARCH('Listados Datos'!$P$7,W255)))</xm:f>
            <xm:f>'Listados Datos'!$P$7</xm:f>
            <x14:dxf>
              <fill>
                <patternFill>
                  <bgColor rgb="FFFF0000"/>
                </patternFill>
              </fill>
            </x14:dxf>
          </x14:cfRule>
          <xm:sqref>W255:W259</xm:sqref>
        </x14:conditionalFormatting>
        <x14:conditionalFormatting xmlns:xm="http://schemas.microsoft.com/office/excel/2006/main">
          <x14:cfRule type="containsText" priority="2541" operator="containsText" id="{F81504DB-B5B0-43AF-BDC0-7521D0E14E26}">
            <xm:f>NOT(ISERROR(SEARCH('Listados Datos'!$P$7,W261)))</xm:f>
            <xm:f>'Listados Datos'!$P$7</xm:f>
            <x14:dxf>
              <fill>
                <patternFill>
                  <bgColor rgb="FFFF0000"/>
                </patternFill>
              </fill>
            </x14:dxf>
          </x14:cfRule>
          <x14:cfRule type="containsText" priority="2540" operator="containsText" id="{20D8F8A4-95F2-48CA-9E2C-B330BC91F05E}">
            <xm:f>NOT(ISERROR(SEARCH('Listados Datos'!$P$6,W261)))</xm:f>
            <xm:f>'Listados Datos'!$P$6</xm:f>
            <x14:dxf>
              <fill>
                <patternFill>
                  <bgColor rgb="FFFFC000"/>
                </patternFill>
              </fill>
            </x14:dxf>
          </x14:cfRule>
          <x14:cfRule type="containsText" priority="2539" operator="containsText" id="{9B89CFD0-4406-4894-A460-27BB6B4EC35A}">
            <xm:f>NOT(ISERROR(SEARCH('Listados Datos'!$P$5,W261)))</xm:f>
            <xm:f>'Listados Datos'!$P$5</xm:f>
            <x14:dxf>
              <fill>
                <patternFill>
                  <bgColor rgb="FFFFFF00"/>
                </patternFill>
              </fill>
            </x14:dxf>
          </x14:cfRule>
          <x14:cfRule type="containsText" priority="2538" operator="containsText" id="{87696B98-D780-4839-BE09-CF3E9E91026E}">
            <xm:f>NOT(ISERROR(SEARCH('Listados Datos'!$P$4,W261)))</xm:f>
            <xm:f>'Listados Datos'!$P$4</xm:f>
            <x14:dxf>
              <fill>
                <patternFill>
                  <bgColor rgb="FF33CC33"/>
                </patternFill>
              </fill>
            </x14:dxf>
          </x14:cfRule>
          <x14:cfRule type="containsText" priority="2537" operator="containsText" id="{937A8C6F-189C-4BA5-A13A-9EFCCF26602E}">
            <xm:f>NOT(ISERROR(SEARCH('Listados Datos'!$P$3,W261)))</xm:f>
            <xm:f>'Listados Datos'!$P$3</xm:f>
            <x14:dxf>
              <fill>
                <patternFill>
                  <bgColor rgb="FF99CC00"/>
                </patternFill>
              </fill>
            </x14:dxf>
          </x14:cfRule>
          <xm:sqref>W261:W265</xm:sqref>
        </x14:conditionalFormatting>
        <x14:conditionalFormatting xmlns:xm="http://schemas.microsoft.com/office/excel/2006/main">
          <x14:cfRule type="containsText" priority="2483" operator="containsText" id="{989CFFF2-7401-4AA7-919D-82A2336D939F}">
            <xm:f>NOT(ISERROR(SEARCH('Listados Datos'!$P$3,W267)))</xm:f>
            <xm:f>'Listados Datos'!$P$3</xm:f>
            <x14:dxf>
              <fill>
                <patternFill>
                  <bgColor rgb="FF99CC00"/>
                </patternFill>
              </fill>
            </x14:dxf>
          </x14:cfRule>
          <x14:cfRule type="containsText" priority="2484" operator="containsText" id="{F6C1034B-5120-45D2-8315-FA708AF1198F}">
            <xm:f>NOT(ISERROR(SEARCH('Listados Datos'!$P$4,W267)))</xm:f>
            <xm:f>'Listados Datos'!$P$4</xm:f>
            <x14:dxf>
              <fill>
                <patternFill>
                  <bgColor rgb="FF33CC33"/>
                </patternFill>
              </fill>
            </x14:dxf>
          </x14:cfRule>
          <x14:cfRule type="containsText" priority="2486" operator="containsText" id="{29ADCD5C-2D51-4446-9171-C9EECFC293DC}">
            <xm:f>NOT(ISERROR(SEARCH('Listados Datos'!$P$6,W267)))</xm:f>
            <xm:f>'Listados Datos'!$P$6</xm:f>
            <x14:dxf>
              <fill>
                <patternFill>
                  <bgColor rgb="FFFFC000"/>
                </patternFill>
              </fill>
            </x14:dxf>
          </x14:cfRule>
          <x14:cfRule type="containsText" priority="2487" operator="containsText" id="{6F306B7D-CB74-4E9A-8215-1511D83FF6C3}">
            <xm:f>NOT(ISERROR(SEARCH('Listados Datos'!$P$7,W267)))</xm:f>
            <xm:f>'Listados Datos'!$P$7</xm:f>
            <x14:dxf>
              <fill>
                <patternFill>
                  <bgColor rgb="FFFF0000"/>
                </patternFill>
              </fill>
            </x14:dxf>
          </x14:cfRule>
          <x14:cfRule type="containsText" priority="2485" operator="containsText" id="{D57D92E2-5F5E-4FCE-82E6-582FB634BC01}">
            <xm:f>NOT(ISERROR(SEARCH('Listados Datos'!$P$5,W267)))</xm:f>
            <xm:f>'Listados Datos'!$P$5</xm:f>
            <x14:dxf>
              <fill>
                <patternFill>
                  <bgColor rgb="FFFFFF00"/>
                </patternFill>
              </fill>
            </x14:dxf>
          </x14:cfRule>
          <xm:sqref>W267:W271</xm:sqref>
        </x14:conditionalFormatting>
        <x14:conditionalFormatting xmlns:xm="http://schemas.microsoft.com/office/excel/2006/main">
          <x14:cfRule type="containsText" priority="2429" operator="containsText" id="{DF608B62-C076-42A7-A6B5-61A0A7E579EE}">
            <xm:f>NOT(ISERROR(SEARCH('Listados Datos'!$P$3,W273)))</xm:f>
            <xm:f>'Listados Datos'!$P$3</xm:f>
            <x14:dxf>
              <fill>
                <patternFill>
                  <bgColor rgb="FF99CC00"/>
                </patternFill>
              </fill>
            </x14:dxf>
          </x14:cfRule>
          <x14:cfRule type="containsText" priority="2432" operator="containsText" id="{5166D095-C246-4EA0-9175-7DD8A9272C07}">
            <xm:f>NOT(ISERROR(SEARCH('Listados Datos'!$P$6,W273)))</xm:f>
            <xm:f>'Listados Datos'!$P$6</xm:f>
            <x14:dxf>
              <fill>
                <patternFill>
                  <bgColor rgb="FFFFC000"/>
                </patternFill>
              </fill>
            </x14:dxf>
          </x14:cfRule>
          <x14:cfRule type="containsText" priority="2431" operator="containsText" id="{4704491F-79F6-4C82-B69C-36844F871EBA}">
            <xm:f>NOT(ISERROR(SEARCH('Listados Datos'!$P$5,W273)))</xm:f>
            <xm:f>'Listados Datos'!$P$5</xm:f>
            <x14:dxf>
              <fill>
                <patternFill>
                  <bgColor rgb="FFFFFF00"/>
                </patternFill>
              </fill>
            </x14:dxf>
          </x14:cfRule>
          <x14:cfRule type="containsText" priority="2433" operator="containsText" id="{43E4FF15-2B1C-4F3D-A5C3-3FA2D1805A39}">
            <xm:f>NOT(ISERROR(SEARCH('Listados Datos'!$P$7,W273)))</xm:f>
            <xm:f>'Listados Datos'!$P$7</xm:f>
            <x14:dxf>
              <fill>
                <patternFill>
                  <bgColor rgb="FFFF0000"/>
                </patternFill>
              </fill>
            </x14:dxf>
          </x14:cfRule>
          <x14:cfRule type="containsText" priority="2430" operator="containsText" id="{C56698C7-569A-485A-823E-3F33608D79A3}">
            <xm:f>NOT(ISERROR(SEARCH('Listados Datos'!$P$4,W273)))</xm:f>
            <xm:f>'Listados Datos'!$P$4</xm:f>
            <x14:dxf>
              <fill>
                <patternFill>
                  <bgColor rgb="FF33CC33"/>
                </patternFill>
              </fill>
            </x14:dxf>
          </x14:cfRule>
          <xm:sqref>W273:W277</xm:sqref>
        </x14:conditionalFormatting>
        <x14:conditionalFormatting xmlns:xm="http://schemas.microsoft.com/office/excel/2006/main">
          <x14:cfRule type="containsText" priority="2379" operator="containsText" id="{D08E1DC5-5C1F-4411-A0E3-A4D4768B7603}">
            <xm:f>NOT(ISERROR(SEARCH('Listados Datos'!$P$7,W279)))</xm:f>
            <xm:f>'Listados Datos'!$P$7</xm:f>
            <x14:dxf>
              <fill>
                <patternFill>
                  <bgColor rgb="FFFF0000"/>
                </patternFill>
              </fill>
            </x14:dxf>
          </x14:cfRule>
          <x14:cfRule type="containsText" priority="2378" operator="containsText" id="{DC01BD2F-B969-47BB-AD7D-E031CFB4D61B}">
            <xm:f>NOT(ISERROR(SEARCH('Listados Datos'!$P$6,W279)))</xm:f>
            <xm:f>'Listados Datos'!$P$6</xm:f>
            <x14:dxf>
              <fill>
                <patternFill>
                  <bgColor rgb="FFFFC000"/>
                </patternFill>
              </fill>
            </x14:dxf>
          </x14:cfRule>
          <x14:cfRule type="containsText" priority="2376" operator="containsText" id="{B61F2355-0ECE-4367-B47E-EFB6757ABA9C}">
            <xm:f>NOT(ISERROR(SEARCH('Listados Datos'!$P$4,W279)))</xm:f>
            <xm:f>'Listados Datos'!$P$4</xm:f>
            <x14:dxf>
              <fill>
                <patternFill>
                  <bgColor rgb="FF33CC33"/>
                </patternFill>
              </fill>
            </x14:dxf>
          </x14:cfRule>
          <x14:cfRule type="containsText" priority="2377" operator="containsText" id="{F7864825-0B5D-43D4-B7F7-DCB293115382}">
            <xm:f>NOT(ISERROR(SEARCH('Listados Datos'!$P$5,W279)))</xm:f>
            <xm:f>'Listados Datos'!$P$5</xm:f>
            <x14:dxf>
              <fill>
                <patternFill>
                  <bgColor rgb="FFFFFF00"/>
                </patternFill>
              </fill>
            </x14:dxf>
          </x14:cfRule>
          <x14:cfRule type="containsText" priority="2375" operator="containsText" id="{4CD93A6C-1DA6-46E6-967B-158AA6A336B6}">
            <xm:f>NOT(ISERROR(SEARCH('Listados Datos'!$P$3,W279)))</xm:f>
            <xm:f>'Listados Datos'!$P$3</xm:f>
            <x14:dxf>
              <fill>
                <patternFill>
                  <bgColor rgb="FF99CC00"/>
                </patternFill>
              </fill>
            </x14:dxf>
          </x14:cfRule>
          <xm:sqref>W279:W283</xm:sqref>
        </x14:conditionalFormatting>
        <x14:conditionalFormatting xmlns:xm="http://schemas.microsoft.com/office/excel/2006/main">
          <x14:cfRule type="containsText" priority="2323" operator="containsText" id="{13F82CAD-3892-4DB2-8010-BDE6662A05F5}">
            <xm:f>NOT(ISERROR(SEARCH('Listados Datos'!$P$5,W285)))</xm:f>
            <xm:f>'Listados Datos'!$P$5</xm:f>
            <x14:dxf>
              <fill>
                <patternFill>
                  <bgColor rgb="FFFFFF00"/>
                </patternFill>
              </fill>
            </x14:dxf>
          </x14:cfRule>
          <x14:cfRule type="containsText" priority="2325" operator="containsText" id="{799230AF-E6C1-4FD8-AF41-7F3F7AF568A9}">
            <xm:f>NOT(ISERROR(SEARCH('Listados Datos'!$P$7,W285)))</xm:f>
            <xm:f>'Listados Datos'!$P$7</xm:f>
            <x14:dxf>
              <fill>
                <patternFill>
                  <bgColor rgb="FFFF0000"/>
                </patternFill>
              </fill>
            </x14:dxf>
          </x14:cfRule>
          <x14:cfRule type="containsText" priority="2324" operator="containsText" id="{F2C9AAF8-42D3-42D1-A113-283BF7B32338}">
            <xm:f>NOT(ISERROR(SEARCH('Listados Datos'!$P$6,W285)))</xm:f>
            <xm:f>'Listados Datos'!$P$6</xm:f>
            <x14:dxf>
              <fill>
                <patternFill>
                  <bgColor rgb="FFFFC000"/>
                </patternFill>
              </fill>
            </x14:dxf>
          </x14:cfRule>
          <x14:cfRule type="containsText" priority="2321" operator="containsText" id="{E40487D2-FDE9-4B27-96DC-88F6A5BF9F31}">
            <xm:f>NOT(ISERROR(SEARCH('Listados Datos'!$P$3,W285)))</xm:f>
            <xm:f>'Listados Datos'!$P$3</xm:f>
            <x14:dxf>
              <fill>
                <patternFill>
                  <bgColor rgb="FF99CC00"/>
                </patternFill>
              </fill>
            </x14:dxf>
          </x14:cfRule>
          <x14:cfRule type="containsText" priority="2322" operator="containsText" id="{E9FA299B-CBF4-45C7-ABE2-9D8D325D9E46}">
            <xm:f>NOT(ISERROR(SEARCH('Listados Datos'!$P$4,W285)))</xm:f>
            <xm:f>'Listados Datos'!$P$4</xm:f>
            <x14:dxf>
              <fill>
                <patternFill>
                  <bgColor rgb="FF33CC33"/>
                </patternFill>
              </fill>
            </x14:dxf>
          </x14:cfRule>
          <xm:sqref>W285:W289</xm:sqref>
        </x14:conditionalFormatting>
        <x14:conditionalFormatting xmlns:xm="http://schemas.microsoft.com/office/excel/2006/main">
          <x14:cfRule type="containsText" priority="2271" operator="containsText" id="{EE214720-B80D-4DE7-A8A6-8876DE3E23F7}">
            <xm:f>NOT(ISERROR(SEARCH('Listados Datos'!$P$7,W291)))</xm:f>
            <xm:f>'Listados Datos'!$P$7</xm:f>
            <x14:dxf>
              <fill>
                <patternFill>
                  <bgColor rgb="FFFF0000"/>
                </patternFill>
              </fill>
            </x14:dxf>
          </x14:cfRule>
          <x14:cfRule type="containsText" priority="2270" operator="containsText" id="{549ED8D1-3F7C-4877-9277-7359F325690F}">
            <xm:f>NOT(ISERROR(SEARCH('Listados Datos'!$P$6,W291)))</xm:f>
            <xm:f>'Listados Datos'!$P$6</xm:f>
            <x14:dxf>
              <fill>
                <patternFill>
                  <bgColor rgb="FFFFC000"/>
                </patternFill>
              </fill>
            </x14:dxf>
          </x14:cfRule>
          <x14:cfRule type="containsText" priority="2269" operator="containsText" id="{A2AFCDAB-5AED-4153-B761-50C90FEDE292}">
            <xm:f>NOT(ISERROR(SEARCH('Listados Datos'!$P$5,W291)))</xm:f>
            <xm:f>'Listados Datos'!$P$5</xm:f>
            <x14:dxf>
              <fill>
                <patternFill>
                  <bgColor rgb="FFFFFF00"/>
                </patternFill>
              </fill>
            </x14:dxf>
          </x14:cfRule>
          <x14:cfRule type="containsText" priority="2268" operator="containsText" id="{7703F37B-6A46-48E2-872B-E851EA047800}">
            <xm:f>NOT(ISERROR(SEARCH('Listados Datos'!$P$4,W291)))</xm:f>
            <xm:f>'Listados Datos'!$P$4</xm:f>
            <x14:dxf>
              <fill>
                <patternFill>
                  <bgColor rgb="FF33CC33"/>
                </patternFill>
              </fill>
            </x14:dxf>
          </x14:cfRule>
          <x14:cfRule type="containsText" priority="2267" operator="containsText" id="{6D53B84A-4D40-4D66-BE88-C2E413DFB005}">
            <xm:f>NOT(ISERROR(SEARCH('Listados Datos'!$P$3,W291)))</xm:f>
            <xm:f>'Listados Datos'!$P$3</xm:f>
            <x14:dxf>
              <fill>
                <patternFill>
                  <bgColor rgb="FF99CC00"/>
                </patternFill>
              </fill>
            </x14:dxf>
          </x14:cfRule>
          <xm:sqref>W291:W295</xm:sqref>
        </x14:conditionalFormatting>
        <x14:conditionalFormatting xmlns:xm="http://schemas.microsoft.com/office/excel/2006/main">
          <x14:cfRule type="containsText" priority="2215" operator="containsText" id="{D8B9F41A-AE9D-4D28-8168-E4CEE5F949F0}">
            <xm:f>NOT(ISERROR(SEARCH('Listados Datos'!$P$5,W297)))</xm:f>
            <xm:f>'Listados Datos'!$P$5</xm:f>
            <x14:dxf>
              <fill>
                <patternFill>
                  <bgColor rgb="FFFFFF00"/>
                </patternFill>
              </fill>
            </x14:dxf>
          </x14:cfRule>
          <x14:cfRule type="containsText" priority="2214" operator="containsText" id="{84031B75-E163-4B03-89B2-CDD79306090F}">
            <xm:f>NOT(ISERROR(SEARCH('Listados Datos'!$P$4,W297)))</xm:f>
            <xm:f>'Listados Datos'!$P$4</xm:f>
            <x14:dxf>
              <fill>
                <patternFill>
                  <bgColor rgb="FF33CC33"/>
                </patternFill>
              </fill>
            </x14:dxf>
          </x14:cfRule>
          <x14:cfRule type="containsText" priority="2213" operator="containsText" id="{FDAEDADE-25D0-4CA1-9C66-9E1F9DF12845}">
            <xm:f>NOT(ISERROR(SEARCH('Listados Datos'!$P$3,W297)))</xm:f>
            <xm:f>'Listados Datos'!$P$3</xm:f>
            <x14:dxf>
              <fill>
                <patternFill>
                  <bgColor rgb="FF99CC00"/>
                </patternFill>
              </fill>
            </x14:dxf>
          </x14:cfRule>
          <x14:cfRule type="containsText" priority="2217" operator="containsText" id="{2E5BB0FD-C1D5-4FD6-A951-C4E37157F1CA}">
            <xm:f>NOT(ISERROR(SEARCH('Listados Datos'!$P$7,W297)))</xm:f>
            <xm:f>'Listados Datos'!$P$7</xm:f>
            <x14:dxf>
              <fill>
                <patternFill>
                  <bgColor rgb="FFFF0000"/>
                </patternFill>
              </fill>
            </x14:dxf>
          </x14:cfRule>
          <x14:cfRule type="containsText" priority="2216" operator="containsText" id="{A6961D80-D829-4002-B358-A060D56951E9}">
            <xm:f>NOT(ISERROR(SEARCH('Listados Datos'!$P$6,W297)))</xm:f>
            <xm:f>'Listados Datos'!$P$6</xm:f>
            <x14:dxf>
              <fill>
                <patternFill>
                  <bgColor rgb="FFFFC000"/>
                </patternFill>
              </fill>
            </x14:dxf>
          </x14:cfRule>
          <xm:sqref>W297:W301</xm:sqref>
        </x14:conditionalFormatting>
        <x14:conditionalFormatting xmlns:xm="http://schemas.microsoft.com/office/excel/2006/main">
          <x14:cfRule type="containsText" priority="2163" operator="containsText" id="{C0E90D65-38FB-46BB-88F3-E5F207310397}">
            <xm:f>NOT(ISERROR(SEARCH('Listados Datos'!$P$7,W303)))</xm:f>
            <xm:f>'Listados Datos'!$P$7</xm:f>
            <x14:dxf>
              <fill>
                <patternFill>
                  <bgColor rgb="FFFF0000"/>
                </patternFill>
              </fill>
            </x14:dxf>
          </x14:cfRule>
          <x14:cfRule type="containsText" priority="2162" operator="containsText" id="{4E4EA20E-87CC-4B25-8202-2EDC0B833E0C}">
            <xm:f>NOT(ISERROR(SEARCH('Listados Datos'!$P$6,W303)))</xm:f>
            <xm:f>'Listados Datos'!$P$6</xm:f>
            <x14:dxf>
              <fill>
                <patternFill>
                  <bgColor rgb="FFFFC000"/>
                </patternFill>
              </fill>
            </x14:dxf>
          </x14:cfRule>
          <x14:cfRule type="containsText" priority="2161" operator="containsText" id="{CCE6BDCF-CEDD-496E-B5B8-B6389B28F94D}">
            <xm:f>NOT(ISERROR(SEARCH('Listados Datos'!$P$5,W303)))</xm:f>
            <xm:f>'Listados Datos'!$P$5</xm:f>
            <x14:dxf>
              <fill>
                <patternFill>
                  <bgColor rgb="FFFFFF00"/>
                </patternFill>
              </fill>
            </x14:dxf>
          </x14:cfRule>
          <x14:cfRule type="containsText" priority="2160" operator="containsText" id="{D31B086A-13D7-4A16-8F10-DCC50620B2B7}">
            <xm:f>NOT(ISERROR(SEARCH('Listados Datos'!$P$4,W303)))</xm:f>
            <xm:f>'Listados Datos'!$P$4</xm:f>
            <x14:dxf>
              <fill>
                <patternFill>
                  <bgColor rgb="FF33CC33"/>
                </patternFill>
              </fill>
            </x14:dxf>
          </x14:cfRule>
          <x14:cfRule type="containsText" priority="2159" operator="containsText" id="{5F981D70-2FA1-4CC8-9491-F0290F13A5FF}">
            <xm:f>NOT(ISERROR(SEARCH('Listados Datos'!$P$3,W303)))</xm:f>
            <xm:f>'Listados Datos'!$P$3</xm:f>
            <x14:dxf>
              <fill>
                <patternFill>
                  <bgColor rgb="FF99CC00"/>
                </patternFill>
              </fill>
            </x14:dxf>
          </x14:cfRule>
          <xm:sqref>W303:W307</xm:sqref>
        </x14:conditionalFormatting>
        <x14:conditionalFormatting xmlns:xm="http://schemas.microsoft.com/office/excel/2006/main">
          <x14:cfRule type="containsText" priority="2108" operator="containsText" id="{02B9D6AD-5B93-4EBC-8C6C-71026128A4FF}">
            <xm:f>NOT(ISERROR(SEARCH('Listados Datos'!$P$6,W309)))</xm:f>
            <xm:f>'Listados Datos'!$P$6</xm:f>
            <x14:dxf>
              <fill>
                <patternFill>
                  <bgColor rgb="FFFFC000"/>
                </patternFill>
              </fill>
            </x14:dxf>
          </x14:cfRule>
          <x14:cfRule type="containsText" priority="2106" operator="containsText" id="{E11A6015-0514-4FB7-B587-C8296E4F125D}">
            <xm:f>NOT(ISERROR(SEARCH('Listados Datos'!$P$4,W309)))</xm:f>
            <xm:f>'Listados Datos'!$P$4</xm:f>
            <x14:dxf>
              <fill>
                <patternFill>
                  <bgColor rgb="FF33CC33"/>
                </patternFill>
              </fill>
            </x14:dxf>
          </x14:cfRule>
          <x14:cfRule type="containsText" priority="2105" operator="containsText" id="{5499EE44-6D43-4266-96B7-F9BE26D5ECB8}">
            <xm:f>NOT(ISERROR(SEARCH('Listados Datos'!$P$3,W309)))</xm:f>
            <xm:f>'Listados Datos'!$P$3</xm:f>
            <x14:dxf>
              <fill>
                <patternFill>
                  <bgColor rgb="FF99CC00"/>
                </patternFill>
              </fill>
            </x14:dxf>
          </x14:cfRule>
          <x14:cfRule type="containsText" priority="2107" operator="containsText" id="{D3E10205-FADF-4438-92C4-348365CDB6D2}">
            <xm:f>NOT(ISERROR(SEARCH('Listados Datos'!$P$5,W309)))</xm:f>
            <xm:f>'Listados Datos'!$P$5</xm:f>
            <x14:dxf>
              <fill>
                <patternFill>
                  <bgColor rgb="FFFFFF00"/>
                </patternFill>
              </fill>
            </x14:dxf>
          </x14:cfRule>
          <x14:cfRule type="containsText" priority="2109" operator="containsText" id="{C8452A19-3E8E-4594-AD31-1FEDCCCA4A5B}">
            <xm:f>NOT(ISERROR(SEARCH('Listados Datos'!$P$7,W309)))</xm:f>
            <xm:f>'Listados Datos'!$P$7</xm:f>
            <x14:dxf>
              <fill>
                <patternFill>
                  <bgColor rgb="FFFF0000"/>
                </patternFill>
              </fill>
            </x14:dxf>
          </x14:cfRule>
          <xm:sqref>W309:W313</xm:sqref>
        </x14:conditionalFormatting>
        <x14:conditionalFormatting xmlns:xm="http://schemas.microsoft.com/office/excel/2006/main">
          <x14:cfRule type="containsText" priority="2051" operator="containsText" id="{40F11CAE-CE9A-4A43-BE9E-9669DEDF38C9}">
            <xm:f>NOT(ISERROR(SEARCH('Listados Datos'!$P$3,W315)))</xm:f>
            <xm:f>'Listados Datos'!$P$3</xm:f>
            <x14:dxf>
              <fill>
                <patternFill>
                  <bgColor rgb="FF99CC00"/>
                </patternFill>
              </fill>
            </x14:dxf>
          </x14:cfRule>
          <x14:cfRule type="containsText" priority="2055" operator="containsText" id="{67FFB148-5595-40DB-B076-C8E482116ADA}">
            <xm:f>NOT(ISERROR(SEARCH('Listados Datos'!$P$7,W315)))</xm:f>
            <xm:f>'Listados Datos'!$P$7</xm:f>
            <x14:dxf>
              <fill>
                <patternFill>
                  <bgColor rgb="FFFF0000"/>
                </patternFill>
              </fill>
            </x14:dxf>
          </x14:cfRule>
          <x14:cfRule type="containsText" priority="2054" operator="containsText" id="{77AF8C39-4AD3-4736-BEF4-F2DCB69F0927}">
            <xm:f>NOT(ISERROR(SEARCH('Listados Datos'!$P$6,W315)))</xm:f>
            <xm:f>'Listados Datos'!$P$6</xm:f>
            <x14:dxf>
              <fill>
                <patternFill>
                  <bgColor rgb="FFFFC000"/>
                </patternFill>
              </fill>
            </x14:dxf>
          </x14:cfRule>
          <x14:cfRule type="containsText" priority="2053" operator="containsText" id="{27603AD7-21FD-4DA7-A1A7-DCB3C3397D12}">
            <xm:f>NOT(ISERROR(SEARCH('Listados Datos'!$P$5,W315)))</xm:f>
            <xm:f>'Listados Datos'!$P$5</xm:f>
            <x14:dxf>
              <fill>
                <patternFill>
                  <bgColor rgb="FFFFFF00"/>
                </patternFill>
              </fill>
            </x14:dxf>
          </x14:cfRule>
          <x14:cfRule type="containsText" priority="2052" operator="containsText" id="{89F55EA8-1FC7-4E17-A25E-5181EDF804DD}">
            <xm:f>NOT(ISERROR(SEARCH('Listados Datos'!$P$4,W315)))</xm:f>
            <xm:f>'Listados Datos'!$P$4</xm:f>
            <x14:dxf>
              <fill>
                <patternFill>
                  <bgColor rgb="FF33CC33"/>
                </patternFill>
              </fill>
            </x14:dxf>
          </x14:cfRule>
          <xm:sqref>W315:W319</xm:sqref>
        </x14:conditionalFormatting>
        <x14:conditionalFormatting xmlns:xm="http://schemas.microsoft.com/office/excel/2006/main">
          <x14:cfRule type="containsText" priority="2001" operator="containsText" id="{04A02BA7-2FF7-4AAB-BAD1-97577BF9E431}">
            <xm:f>NOT(ISERROR(SEARCH('Listados Datos'!$P$7,W321)))</xm:f>
            <xm:f>'Listados Datos'!$P$7</xm:f>
            <x14:dxf>
              <fill>
                <patternFill>
                  <bgColor rgb="FFFF0000"/>
                </patternFill>
              </fill>
            </x14:dxf>
          </x14:cfRule>
          <x14:cfRule type="containsText" priority="1999" operator="containsText" id="{1EB973FF-FEAF-4D9E-8451-558C90B2E014}">
            <xm:f>NOT(ISERROR(SEARCH('Listados Datos'!$P$5,W321)))</xm:f>
            <xm:f>'Listados Datos'!$P$5</xm:f>
            <x14:dxf>
              <fill>
                <patternFill>
                  <bgColor rgb="FFFFFF00"/>
                </patternFill>
              </fill>
            </x14:dxf>
          </x14:cfRule>
          <x14:cfRule type="containsText" priority="1998" operator="containsText" id="{D645F553-BA59-4BD7-A13D-75B2D7E54C93}">
            <xm:f>NOT(ISERROR(SEARCH('Listados Datos'!$P$4,W321)))</xm:f>
            <xm:f>'Listados Datos'!$P$4</xm:f>
            <x14:dxf>
              <fill>
                <patternFill>
                  <bgColor rgb="FF33CC33"/>
                </patternFill>
              </fill>
            </x14:dxf>
          </x14:cfRule>
          <x14:cfRule type="containsText" priority="2000" operator="containsText" id="{CE200FDD-F94D-4A83-8D1D-AA26303AA22A}">
            <xm:f>NOT(ISERROR(SEARCH('Listados Datos'!$P$6,W321)))</xm:f>
            <xm:f>'Listados Datos'!$P$6</xm:f>
            <x14:dxf>
              <fill>
                <patternFill>
                  <bgColor rgb="FFFFC000"/>
                </patternFill>
              </fill>
            </x14:dxf>
          </x14:cfRule>
          <x14:cfRule type="containsText" priority="1997" operator="containsText" id="{D9315564-442A-4CD7-A358-7C7C2E01C60F}">
            <xm:f>NOT(ISERROR(SEARCH('Listados Datos'!$P$3,W321)))</xm:f>
            <xm:f>'Listados Datos'!$P$3</xm:f>
            <x14:dxf>
              <fill>
                <patternFill>
                  <bgColor rgb="FF99CC00"/>
                </patternFill>
              </fill>
            </x14:dxf>
          </x14:cfRule>
          <xm:sqref>W321:W325</xm:sqref>
        </x14:conditionalFormatting>
        <x14:conditionalFormatting xmlns:xm="http://schemas.microsoft.com/office/excel/2006/main">
          <x14:cfRule type="containsText" priority="1947" operator="containsText" id="{F4FE6DE5-A8E6-4A52-B39C-DEFAEE01B7E0}">
            <xm:f>NOT(ISERROR(SEARCH('Listados Datos'!$P$7,W327)))</xm:f>
            <xm:f>'Listados Datos'!$P$7</xm:f>
            <x14:dxf>
              <fill>
                <patternFill>
                  <bgColor rgb="FFFF0000"/>
                </patternFill>
              </fill>
            </x14:dxf>
          </x14:cfRule>
          <x14:cfRule type="containsText" priority="1943" operator="containsText" id="{553838FE-2CD9-46B2-8FE6-39BADAE67538}">
            <xm:f>NOT(ISERROR(SEARCH('Listados Datos'!$P$3,W327)))</xm:f>
            <xm:f>'Listados Datos'!$P$3</xm:f>
            <x14:dxf>
              <fill>
                <patternFill>
                  <bgColor rgb="FF99CC00"/>
                </patternFill>
              </fill>
            </x14:dxf>
          </x14:cfRule>
          <x14:cfRule type="containsText" priority="1946" operator="containsText" id="{B2C26E53-75FA-4213-8065-5A3AEB5810EC}">
            <xm:f>NOT(ISERROR(SEARCH('Listados Datos'!$P$6,W327)))</xm:f>
            <xm:f>'Listados Datos'!$P$6</xm:f>
            <x14:dxf>
              <fill>
                <patternFill>
                  <bgColor rgb="FFFFC000"/>
                </patternFill>
              </fill>
            </x14:dxf>
          </x14:cfRule>
          <x14:cfRule type="containsText" priority="1944" operator="containsText" id="{46BFAEBF-31EB-4AD8-BF75-C126562AB107}">
            <xm:f>NOT(ISERROR(SEARCH('Listados Datos'!$P$4,W327)))</xm:f>
            <xm:f>'Listados Datos'!$P$4</xm:f>
            <x14:dxf>
              <fill>
                <patternFill>
                  <bgColor rgb="FF33CC33"/>
                </patternFill>
              </fill>
            </x14:dxf>
          </x14:cfRule>
          <x14:cfRule type="containsText" priority="1945" operator="containsText" id="{661890DF-7B52-4B40-8C47-201E773E6EBE}">
            <xm:f>NOT(ISERROR(SEARCH('Listados Datos'!$P$5,W327)))</xm:f>
            <xm:f>'Listados Datos'!$P$5</xm:f>
            <x14:dxf>
              <fill>
                <patternFill>
                  <bgColor rgb="FFFFFF00"/>
                </patternFill>
              </fill>
            </x14:dxf>
          </x14:cfRule>
          <xm:sqref>W327:W331</xm:sqref>
        </x14:conditionalFormatting>
        <x14:conditionalFormatting xmlns:xm="http://schemas.microsoft.com/office/excel/2006/main">
          <x14:cfRule type="containsText" priority="1893" operator="containsText" id="{F8A7A8F1-2258-473B-9F13-D0FB9042AD75}">
            <xm:f>NOT(ISERROR(SEARCH('Listados Datos'!$P$7,W333)))</xm:f>
            <xm:f>'Listados Datos'!$P$7</xm:f>
            <x14:dxf>
              <fill>
                <patternFill>
                  <bgColor rgb="FFFF0000"/>
                </patternFill>
              </fill>
            </x14:dxf>
          </x14:cfRule>
          <x14:cfRule type="containsText" priority="1890" operator="containsText" id="{07A7198F-D73E-461F-BBA1-A8FADC208723}">
            <xm:f>NOT(ISERROR(SEARCH('Listados Datos'!$P$4,W333)))</xm:f>
            <xm:f>'Listados Datos'!$P$4</xm:f>
            <x14:dxf>
              <fill>
                <patternFill>
                  <bgColor rgb="FF33CC33"/>
                </patternFill>
              </fill>
            </x14:dxf>
          </x14:cfRule>
          <x14:cfRule type="containsText" priority="1889" operator="containsText" id="{078E9C34-5165-4F70-A7C3-CA9241BC6F55}">
            <xm:f>NOT(ISERROR(SEARCH('Listados Datos'!$P$3,W333)))</xm:f>
            <xm:f>'Listados Datos'!$P$3</xm:f>
            <x14:dxf>
              <fill>
                <patternFill>
                  <bgColor rgb="FF99CC00"/>
                </patternFill>
              </fill>
            </x14:dxf>
          </x14:cfRule>
          <x14:cfRule type="containsText" priority="1892" operator="containsText" id="{40F82027-6992-483C-B481-1554F95423E0}">
            <xm:f>NOT(ISERROR(SEARCH('Listados Datos'!$P$6,W333)))</xm:f>
            <xm:f>'Listados Datos'!$P$6</xm:f>
            <x14:dxf>
              <fill>
                <patternFill>
                  <bgColor rgb="FFFFC000"/>
                </patternFill>
              </fill>
            </x14:dxf>
          </x14:cfRule>
          <x14:cfRule type="containsText" priority="1891" operator="containsText" id="{30F61B90-7D73-43E0-B7A1-79B6C5E9DD76}">
            <xm:f>NOT(ISERROR(SEARCH('Listados Datos'!$P$5,W333)))</xm:f>
            <xm:f>'Listados Datos'!$P$5</xm:f>
            <x14:dxf>
              <fill>
                <patternFill>
                  <bgColor rgb="FFFFFF00"/>
                </patternFill>
              </fill>
            </x14:dxf>
          </x14:cfRule>
          <xm:sqref>W333:W337</xm:sqref>
        </x14:conditionalFormatting>
        <x14:conditionalFormatting xmlns:xm="http://schemas.microsoft.com/office/excel/2006/main">
          <x14:cfRule type="containsText" priority="1838" operator="containsText" id="{25D98805-387F-4485-BC79-296D5FD8D6B0}">
            <xm:f>NOT(ISERROR(SEARCH('Listados Datos'!$P$6,W339)))</xm:f>
            <xm:f>'Listados Datos'!$P$6</xm:f>
            <x14:dxf>
              <fill>
                <patternFill>
                  <bgColor rgb="FFFFC000"/>
                </patternFill>
              </fill>
            </x14:dxf>
          </x14:cfRule>
          <x14:cfRule type="containsText" priority="1837" operator="containsText" id="{4BCECF49-8916-44EF-86FD-05C85E191F22}">
            <xm:f>NOT(ISERROR(SEARCH('Listados Datos'!$P$5,W339)))</xm:f>
            <xm:f>'Listados Datos'!$P$5</xm:f>
            <x14:dxf>
              <fill>
                <patternFill>
                  <bgColor rgb="FFFFFF00"/>
                </patternFill>
              </fill>
            </x14:dxf>
          </x14:cfRule>
          <x14:cfRule type="containsText" priority="1836" operator="containsText" id="{5333F010-B048-42DF-ADDF-00F79F4BE63A}">
            <xm:f>NOT(ISERROR(SEARCH('Listados Datos'!$P$4,W339)))</xm:f>
            <xm:f>'Listados Datos'!$P$4</xm:f>
            <x14:dxf>
              <fill>
                <patternFill>
                  <bgColor rgb="FF33CC33"/>
                </patternFill>
              </fill>
            </x14:dxf>
          </x14:cfRule>
          <x14:cfRule type="containsText" priority="1835" operator="containsText" id="{6260291B-704D-4FDF-8574-C9E3DC015552}">
            <xm:f>NOT(ISERROR(SEARCH('Listados Datos'!$P$3,W339)))</xm:f>
            <xm:f>'Listados Datos'!$P$3</xm:f>
            <x14:dxf>
              <fill>
                <patternFill>
                  <bgColor rgb="FF99CC00"/>
                </patternFill>
              </fill>
            </x14:dxf>
          </x14:cfRule>
          <x14:cfRule type="containsText" priority="1839" operator="containsText" id="{5C497050-62EE-402F-AC79-FC47711345C3}">
            <xm:f>NOT(ISERROR(SEARCH('Listados Datos'!$P$7,W339)))</xm:f>
            <xm:f>'Listados Datos'!$P$7</xm:f>
            <x14:dxf>
              <fill>
                <patternFill>
                  <bgColor rgb="FFFF0000"/>
                </patternFill>
              </fill>
            </x14:dxf>
          </x14:cfRule>
          <xm:sqref>W339:W343</xm:sqref>
        </x14:conditionalFormatting>
        <x14:conditionalFormatting xmlns:xm="http://schemas.microsoft.com/office/excel/2006/main">
          <x14:cfRule type="containsText" priority="1785" operator="containsText" id="{57400E6E-44CE-4A18-B789-C89C55BA1961}">
            <xm:f>NOT(ISERROR(SEARCH('Listados Datos'!$P$7,W345)))</xm:f>
            <xm:f>'Listados Datos'!$P$7</xm:f>
            <x14:dxf>
              <fill>
                <patternFill>
                  <bgColor rgb="FFFF0000"/>
                </patternFill>
              </fill>
            </x14:dxf>
          </x14:cfRule>
          <x14:cfRule type="containsText" priority="1784" operator="containsText" id="{910CD3E3-CDED-4CF0-BDEA-8B02C840AD2E}">
            <xm:f>NOT(ISERROR(SEARCH('Listados Datos'!$P$6,W345)))</xm:f>
            <xm:f>'Listados Datos'!$P$6</xm:f>
            <x14:dxf>
              <fill>
                <patternFill>
                  <bgColor rgb="FFFFC000"/>
                </patternFill>
              </fill>
            </x14:dxf>
          </x14:cfRule>
          <x14:cfRule type="containsText" priority="1783" operator="containsText" id="{174E3351-3D16-4A9B-89BA-81DA389DCCD8}">
            <xm:f>NOT(ISERROR(SEARCH('Listados Datos'!$P$5,W345)))</xm:f>
            <xm:f>'Listados Datos'!$P$5</xm:f>
            <x14:dxf>
              <fill>
                <patternFill>
                  <bgColor rgb="FFFFFF00"/>
                </patternFill>
              </fill>
            </x14:dxf>
          </x14:cfRule>
          <x14:cfRule type="containsText" priority="1782" operator="containsText" id="{F24916A9-5201-4728-9860-73A966CC5A4A}">
            <xm:f>NOT(ISERROR(SEARCH('Listados Datos'!$P$4,W345)))</xm:f>
            <xm:f>'Listados Datos'!$P$4</xm:f>
            <x14:dxf>
              <fill>
                <patternFill>
                  <bgColor rgb="FF33CC33"/>
                </patternFill>
              </fill>
            </x14:dxf>
          </x14:cfRule>
          <x14:cfRule type="containsText" priority="1781" operator="containsText" id="{3C6AE0A6-B8BF-4167-B74B-F835C574724B}">
            <xm:f>NOT(ISERROR(SEARCH('Listados Datos'!$P$3,W345)))</xm:f>
            <xm:f>'Listados Datos'!$P$3</xm:f>
            <x14:dxf>
              <fill>
                <patternFill>
                  <bgColor rgb="FF99CC00"/>
                </patternFill>
              </fill>
            </x14:dxf>
          </x14:cfRule>
          <xm:sqref>W345:W349</xm:sqref>
        </x14:conditionalFormatting>
        <x14:conditionalFormatting xmlns:xm="http://schemas.microsoft.com/office/excel/2006/main">
          <x14:cfRule type="containsText" priority="1727" operator="containsText" id="{EAE87A61-BFBE-49EF-AF2D-67BEF0CF1A40}">
            <xm:f>NOT(ISERROR(SEARCH('Listados Datos'!$P$3,W351)))</xm:f>
            <xm:f>'Listados Datos'!$P$3</xm:f>
            <x14:dxf>
              <fill>
                <patternFill>
                  <bgColor rgb="FF99CC00"/>
                </patternFill>
              </fill>
            </x14:dxf>
          </x14:cfRule>
          <x14:cfRule type="containsText" priority="1731" operator="containsText" id="{6FB9D3BF-604E-43ED-84C1-F8271B13B360}">
            <xm:f>NOT(ISERROR(SEARCH('Listados Datos'!$P$7,W351)))</xm:f>
            <xm:f>'Listados Datos'!$P$7</xm:f>
            <x14:dxf>
              <fill>
                <patternFill>
                  <bgColor rgb="FFFF0000"/>
                </patternFill>
              </fill>
            </x14:dxf>
          </x14:cfRule>
          <x14:cfRule type="containsText" priority="1730" operator="containsText" id="{98F76FB5-B744-4BDB-8263-B57647B2C213}">
            <xm:f>NOT(ISERROR(SEARCH('Listados Datos'!$P$6,W351)))</xm:f>
            <xm:f>'Listados Datos'!$P$6</xm:f>
            <x14:dxf>
              <fill>
                <patternFill>
                  <bgColor rgb="FFFFC000"/>
                </patternFill>
              </fill>
            </x14:dxf>
          </x14:cfRule>
          <x14:cfRule type="containsText" priority="1729" operator="containsText" id="{FB4F74CA-3ADC-44DB-8CA4-14A3587D4E42}">
            <xm:f>NOT(ISERROR(SEARCH('Listados Datos'!$P$5,W351)))</xm:f>
            <xm:f>'Listados Datos'!$P$5</xm:f>
            <x14:dxf>
              <fill>
                <patternFill>
                  <bgColor rgb="FFFFFF00"/>
                </patternFill>
              </fill>
            </x14:dxf>
          </x14:cfRule>
          <x14:cfRule type="containsText" priority="1728" operator="containsText" id="{F893E0F5-26B4-4D61-B508-F27F9F554C6A}">
            <xm:f>NOT(ISERROR(SEARCH('Listados Datos'!$P$4,W351)))</xm:f>
            <xm:f>'Listados Datos'!$P$4</xm:f>
            <x14:dxf>
              <fill>
                <patternFill>
                  <bgColor rgb="FF33CC33"/>
                </patternFill>
              </fill>
            </x14:dxf>
          </x14:cfRule>
          <xm:sqref>W351:W355</xm:sqref>
        </x14:conditionalFormatting>
        <x14:conditionalFormatting xmlns:xm="http://schemas.microsoft.com/office/excel/2006/main">
          <x14:cfRule type="containsText" priority="1674" operator="containsText" id="{9EED815D-00B1-4438-BB68-D7D2380731D0}">
            <xm:f>NOT(ISERROR(SEARCH('Listados Datos'!$P$4,W357)))</xm:f>
            <xm:f>'Listados Datos'!$P$4</xm:f>
            <x14:dxf>
              <fill>
                <patternFill>
                  <bgColor rgb="FF33CC33"/>
                </patternFill>
              </fill>
            </x14:dxf>
          </x14:cfRule>
          <x14:cfRule type="containsText" priority="1675" operator="containsText" id="{956BE428-7CEA-4503-8FE7-C9C6F268450E}">
            <xm:f>NOT(ISERROR(SEARCH('Listados Datos'!$P$5,W357)))</xm:f>
            <xm:f>'Listados Datos'!$P$5</xm:f>
            <x14:dxf>
              <fill>
                <patternFill>
                  <bgColor rgb="FFFFFF00"/>
                </patternFill>
              </fill>
            </x14:dxf>
          </x14:cfRule>
          <x14:cfRule type="containsText" priority="1673" operator="containsText" id="{2C52B089-E9C0-4960-A18D-266484B61149}">
            <xm:f>NOT(ISERROR(SEARCH('Listados Datos'!$P$3,W357)))</xm:f>
            <xm:f>'Listados Datos'!$P$3</xm:f>
            <x14:dxf>
              <fill>
                <patternFill>
                  <bgColor rgb="FF99CC00"/>
                </patternFill>
              </fill>
            </x14:dxf>
          </x14:cfRule>
          <x14:cfRule type="containsText" priority="1677" operator="containsText" id="{59DE3EF9-D963-4E33-87D3-186573F11DBB}">
            <xm:f>NOT(ISERROR(SEARCH('Listados Datos'!$P$7,W357)))</xm:f>
            <xm:f>'Listados Datos'!$P$7</xm:f>
            <x14:dxf>
              <fill>
                <patternFill>
                  <bgColor rgb="FFFF0000"/>
                </patternFill>
              </fill>
            </x14:dxf>
          </x14:cfRule>
          <x14:cfRule type="containsText" priority="1676" operator="containsText" id="{01BC6D4F-AB2D-4748-8182-4E71531663D1}">
            <xm:f>NOT(ISERROR(SEARCH('Listados Datos'!$P$6,W357)))</xm:f>
            <xm:f>'Listados Datos'!$P$6</xm:f>
            <x14:dxf>
              <fill>
                <patternFill>
                  <bgColor rgb="FFFFC000"/>
                </patternFill>
              </fill>
            </x14:dxf>
          </x14:cfRule>
          <xm:sqref>W357:W361</xm:sqref>
        </x14:conditionalFormatting>
        <x14:conditionalFormatting xmlns:xm="http://schemas.microsoft.com/office/excel/2006/main">
          <x14:cfRule type="containsText" priority="1621" operator="containsText" id="{7ED1BBED-AE9E-4AC0-B6B9-510C0CAACB47}">
            <xm:f>NOT(ISERROR(SEARCH('Listados Datos'!$P$5,W363)))</xm:f>
            <xm:f>'Listados Datos'!$P$5</xm:f>
            <x14:dxf>
              <fill>
                <patternFill>
                  <bgColor rgb="FFFFFF00"/>
                </patternFill>
              </fill>
            </x14:dxf>
          </x14:cfRule>
          <x14:cfRule type="containsText" priority="1619" operator="containsText" id="{8F2DAC31-B247-4935-A5C5-B096B6A1F25F}">
            <xm:f>NOT(ISERROR(SEARCH('Listados Datos'!$P$3,W363)))</xm:f>
            <xm:f>'Listados Datos'!$P$3</xm:f>
            <x14:dxf>
              <fill>
                <patternFill>
                  <bgColor rgb="FF99CC00"/>
                </patternFill>
              </fill>
            </x14:dxf>
          </x14:cfRule>
          <x14:cfRule type="containsText" priority="1623" operator="containsText" id="{0488AEB8-9B3E-48FC-ACBB-0F1E38ECDA7B}">
            <xm:f>NOT(ISERROR(SEARCH('Listados Datos'!$P$7,W363)))</xm:f>
            <xm:f>'Listados Datos'!$P$7</xm:f>
            <x14:dxf>
              <fill>
                <patternFill>
                  <bgColor rgb="FFFF0000"/>
                </patternFill>
              </fill>
            </x14:dxf>
          </x14:cfRule>
          <x14:cfRule type="containsText" priority="1622" operator="containsText" id="{08B74149-ACEF-4A87-B864-D54498F70930}">
            <xm:f>NOT(ISERROR(SEARCH('Listados Datos'!$P$6,W363)))</xm:f>
            <xm:f>'Listados Datos'!$P$6</xm:f>
            <x14:dxf>
              <fill>
                <patternFill>
                  <bgColor rgb="FFFFC000"/>
                </patternFill>
              </fill>
            </x14:dxf>
          </x14:cfRule>
          <x14:cfRule type="containsText" priority="1620" operator="containsText" id="{1473ACC0-F0AA-4BD5-AEE8-37998C603843}">
            <xm:f>NOT(ISERROR(SEARCH('Listados Datos'!$P$4,W363)))</xm:f>
            <xm:f>'Listados Datos'!$P$4</xm:f>
            <x14:dxf>
              <fill>
                <patternFill>
                  <bgColor rgb="FF33CC33"/>
                </patternFill>
              </fill>
            </x14:dxf>
          </x14:cfRule>
          <xm:sqref>W363:W367</xm:sqref>
        </x14:conditionalFormatting>
        <x14:conditionalFormatting xmlns:xm="http://schemas.microsoft.com/office/excel/2006/main">
          <x14:cfRule type="containsText" priority="1567" operator="containsText" id="{25D491AD-F87F-4315-9171-591BEDCBC203}">
            <xm:f>NOT(ISERROR(SEARCH('Listados Datos'!$P$5,W369)))</xm:f>
            <xm:f>'Listados Datos'!$P$5</xm:f>
            <x14:dxf>
              <fill>
                <patternFill>
                  <bgColor rgb="FFFFFF00"/>
                </patternFill>
              </fill>
            </x14:dxf>
          </x14:cfRule>
          <x14:cfRule type="containsText" priority="1569" operator="containsText" id="{05994593-B7DB-441F-BBD4-50B47B191386}">
            <xm:f>NOT(ISERROR(SEARCH('Listados Datos'!$P$7,W369)))</xm:f>
            <xm:f>'Listados Datos'!$P$7</xm:f>
            <x14:dxf>
              <fill>
                <patternFill>
                  <bgColor rgb="FFFF0000"/>
                </patternFill>
              </fill>
            </x14:dxf>
          </x14:cfRule>
          <x14:cfRule type="containsText" priority="1568" operator="containsText" id="{F051B804-2E9A-4960-8CC3-9B47AE735CCF}">
            <xm:f>NOT(ISERROR(SEARCH('Listados Datos'!$P$6,W369)))</xm:f>
            <xm:f>'Listados Datos'!$P$6</xm:f>
            <x14:dxf>
              <fill>
                <patternFill>
                  <bgColor rgb="FFFFC000"/>
                </patternFill>
              </fill>
            </x14:dxf>
          </x14:cfRule>
          <x14:cfRule type="containsText" priority="1565" operator="containsText" id="{191D7D83-ED25-4846-9054-E233ACDB64A0}">
            <xm:f>NOT(ISERROR(SEARCH('Listados Datos'!$P$3,W369)))</xm:f>
            <xm:f>'Listados Datos'!$P$3</xm:f>
            <x14:dxf>
              <fill>
                <patternFill>
                  <bgColor rgb="FF99CC00"/>
                </patternFill>
              </fill>
            </x14:dxf>
          </x14:cfRule>
          <x14:cfRule type="containsText" priority="1566" operator="containsText" id="{F5DC5BEB-5A5A-4E06-B1A8-C5D23870577A}">
            <xm:f>NOT(ISERROR(SEARCH('Listados Datos'!$P$4,W369)))</xm:f>
            <xm:f>'Listados Datos'!$P$4</xm:f>
            <x14:dxf>
              <fill>
                <patternFill>
                  <bgColor rgb="FF33CC33"/>
                </patternFill>
              </fill>
            </x14:dxf>
          </x14:cfRule>
          <xm:sqref>W369:W373</xm:sqref>
        </x14:conditionalFormatting>
        <x14:conditionalFormatting xmlns:xm="http://schemas.microsoft.com/office/excel/2006/main">
          <x14:cfRule type="containsText" priority="1511" operator="containsText" id="{7B0C0F52-2978-490F-855F-653443DA3B68}">
            <xm:f>NOT(ISERROR(SEARCH('Listados Datos'!$P$3,W375)))</xm:f>
            <xm:f>'Listados Datos'!$P$3</xm:f>
            <x14:dxf>
              <fill>
                <patternFill>
                  <bgColor rgb="FF99CC00"/>
                </patternFill>
              </fill>
            </x14:dxf>
          </x14:cfRule>
          <x14:cfRule type="containsText" priority="1513" operator="containsText" id="{90DA767A-71C9-4CC4-B054-E2F8811CD336}">
            <xm:f>NOT(ISERROR(SEARCH('Listados Datos'!$P$5,W375)))</xm:f>
            <xm:f>'Listados Datos'!$P$5</xm:f>
            <x14:dxf>
              <fill>
                <patternFill>
                  <bgColor rgb="FFFFFF00"/>
                </patternFill>
              </fill>
            </x14:dxf>
          </x14:cfRule>
          <x14:cfRule type="containsText" priority="1514" operator="containsText" id="{FCB3B3A1-B3D6-4B4A-81F4-FFEEB805C786}">
            <xm:f>NOT(ISERROR(SEARCH('Listados Datos'!$P$6,W375)))</xm:f>
            <xm:f>'Listados Datos'!$P$6</xm:f>
            <x14:dxf>
              <fill>
                <patternFill>
                  <bgColor rgb="FFFFC000"/>
                </patternFill>
              </fill>
            </x14:dxf>
          </x14:cfRule>
          <x14:cfRule type="containsText" priority="1515" operator="containsText" id="{79F366E1-F83B-4ACA-A949-929A89E5FA24}">
            <xm:f>NOT(ISERROR(SEARCH('Listados Datos'!$P$7,W375)))</xm:f>
            <xm:f>'Listados Datos'!$P$7</xm:f>
            <x14:dxf>
              <fill>
                <patternFill>
                  <bgColor rgb="FFFF0000"/>
                </patternFill>
              </fill>
            </x14:dxf>
          </x14:cfRule>
          <x14:cfRule type="containsText" priority="1512" operator="containsText" id="{DA7689AA-B0C3-43C4-A6DC-1CEDB9B2361C}">
            <xm:f>NOT(ISERROR(SEARCH('Listados Datos'!$P$4,W375)))</xm:f>
            <xm:f>'Listados Datos'!$P$4</xm:f>
            <x14:dxf>
              <fill>
                <patternFill>
                  <bgColor rgb="FF33CC33"/>
                </patternFill>
              </fill>
            </x14:dxf>
          </x14:cfRule>
          <xm:sqref>W375:W379</xm:sqref>
        </x14:conditionalFormatting>
        <x14:conditionalFormatting xmlns:xm="http://schemas.microsoft.com/office/excel/2006/main">
          <x14:cfRule type="containsText" priority="1457" operator="containsText" id="{9EBFC4A6-A085-4055-8FFE-C27D401946A3}">
            <xm:f>NOT(ISERROR(SEARCH('Listados Datos'!$P$3,W381)))</xm:f>
            <xm:f>'Listados Datos'!$P$3</xm:f>
            <x14:dxf>
              <fill>
                <patternFill>
                  <bgColor rgb="FF99CC00"/>
                </patternFill>
              </fill>
            </x14:dxf>
          </x14:cfRule>
          <x14:cfRule type="containsText" priority="1458" operator="containsText" id="{55647A2F-E909-40A5-8B87-5FA5C2BADC36}">
            <xm:f>NOT(ISERROR(SEARCH('Listados Datos'!$P$4,W381)))</xm:f>
            <xm:f>'Listados Datos'!$P$4</xm:f>
            <x14:dxf>
              <fill>
                <patternFill>
                  <bgColor rgb="FF33CC33"/>
                </patternFill>
              </fill>
            </x14:dxf>
          </x14:cfRule>
          <x14:cfRule type="containsText" priority="1459" operator="containsText" id="{6012BF85-88F8-4341-A069-812610DB976A}">
            <xm:f>NOT(ISERROR(SEARCH('Listados Datos'!$P$5,W381)))</xm:f>
            <xm:f>'Listados Datos'!$P$5</xm:f>
            <x14:dxf>
              <fill>
                <patternFill>
                  <bgColor rgb="FFFFFF00"/>
                </patternFill>
              </fill>
            </x14:dxf>
          </x14:cfRule>
          <x14:cfRule type="containsText" priority="1460" operator="containsText" id="{1E98E187-0EB0-434C-B7E8-6C119C7D2738}">
            <xm:f>NOT(ISERROR(SEARCH('Listados Datos'!$P$6,W381)))</xm:f>
            <xm:f>'Listados Datos'!$P$6</xm:f>
            <x14:dxf>
              <fill>
                <patternFill>
                  <bgColor rgb="FFFFC000"/>
                </patternFill>
              </fill>
            </x14:dxf>
          </x14:cfRule>
          <x14:cfRule type="containsText" priority="1461" operator="containsText" id="{67D1752D-CF3C-40C0-8E29-9DA15209555F}">
            <xm:f>NOT(ISERROR(SEARCH('Listados Datos'!$P$7,W381)))</xm:f>
            <xm:f>'Listados Datos'!$P$7</xm:f>
            <x14:dxf>
              <fill>
                <patternFill>
                  <bgColor rgb="FFFF0000"/>
                </patternFill>
              </fill>
            </x14:dxf>
          </x14:cfRule>
          <xm:sqref>W381:W385</xm:sqref>
        </x14:conditionalFormatting>
        <x14:conditionalFormatting xmlns:xm="http://schemas.microsoft.com/office/excel/2006/main">
          <x14:cfRule type="containsText" priority="1407" operator="containsText" id="{1B7D2539-8EDC-436E-933A-E8AAC812173E}">
            <xm:f>NOT(ISERROR(SEARCH('Listados Datos'!$P$7,W387)))</xm:f>
            <xm:f>'Listados Datos'!$P$7</xm:f>
            <x14:dxf>
              <fill>
                <patternFill>
                  <bgColor rgb="FFFF0000"/>
                </patternFill>
              </fill>
            </x14:dxf>
          </x14:cfRule>
          <x14:cfRule type="containsText" priority="1406" operator="containsText" id="{A9313698-03A1-4CFB-96DA-8EB5D0500846}">
            <xm:f>NOT(ISERROR(SEARCH('Listados Datos'!$P$6,W387)))</xm:f>
            <xm:f>'Listados Datos'!$P$6</xm:f>
            <x14:dxf>
              <fill>
                <patternFill>
                  <bgColor rgb="FFFFC000"/>
                </patternFill>
              </fill>
            </x14:dxf>
          </x14:cfRule>
          <x14:cfRule type="containsText" priority="1405" operator="containsText" id="{28FD11E9-378A-45FC-98AE-F036C6631D56}">
            <xm:f>NOT(ISERROR(SEARCH('Listados Datos'!$P$5,W387)))</xm:f>
            <xm:f>'Listados Datos'!$P$5</xm:f>
            <x14:dxf>
              <fill>
                <patternFill>
                  <bgColor rgb="FFFFFF00"/>
                </patternFill>
              </fill>
            </x14:dxf>
          </x14:cfRule>
          <x14:cfRule type="containsText" priority="1404" operator="containsText" id="{428F76EC-C7DD-413F-A251-26F59599B6A1}">
            <xm:f>NOT(ISERROR(SEARCH('Listados Datos'!$P$4,W387)))</xm:f>
            <xm:f>'Listados Datos'!$P$4</xm:f>
            <x14:dxf>
              <fill>
                <patternFill>
                  <bgColor rgb="FF33CC33"/>
                </patternFill>
              </fill>
            </x14:dxf>
          </x14:cfRule>
          <x14:cfRule type="containsText" priority="1403" operator="containsText" id="{73925FFE-800D-46B5-904E-DC8E708803DC}">
            <xm:f>NOT(ISERROR(SEARCH('Listados Datos'!$P$3,W387)))</xm:f>
            <xm:f>'Listados Datos'!$P$3</xm:f>
            <x14:dxf>
              <fill>
                <patternFill>
                  <bgColor rgb="FF99CC00"/>
                </patternFill>
              </fill>
            </x14:dxf>
          </x14:cfRule>
          <xm:sqref>W387:W391</xm:sqref>
        </x14:conditionalFormatting>
        <x14:conditionalFormatting xmlns:xm="http://schemas.microsoft.com/office/excel/2006/main">
          <x14:cfRule type="containsText" priority="1352" operator="containsText" id="{047AA25B-5A7F-49A4-8D28-325A447271FF}">
            <xm:f>NOT(ISERROR(SEARCH('Listados Datos'!$P$6,W393)))</xm:f>
            <xm:f>'Listados Datos'!$P$6</xm:f>
            <x14:dxf>
              <fill>
                <patternFill>
                  <bgColor rgb="FFFFC000"/>
                </patternFill>
              </fill>
            </x14:dxf>
          </x14:cfRule>
          <x14:cfRule type="containsText" priority="1351" operator="containsText" id="{E93C3AE4-3987-44C9-82F4-C25AD08D08C3}">
            <xm:f>NOT(ISERROR(SEARCH('Listados Datos'!$P$5,W393)))</xm:f>
            <xm:f>'Listados Datos'!$P$5</xm:f>
            <x14:dxf>
              <fill>
                <patternFill>
                  <bgColor rgb="FFFFFF00"/>
                </patternFill>
              </fill>
            </x14:dxf>
          </x14:cfRule>
          <x14:cfRule type="containsText" priority="1350" operator="containsText" id="{27149873-A8A1-47A0-B51C-32C2589B481B}">
            <xm:f>NOT(ISERROR(SEARCH('Listados Datos'!$P$4,W393)))</xm:f>
            <xm:f>'Listados Datos'!$P$4</xm:f>
            <x14:dxf>
              <fill>
                <patternFill>
                  <bgColor rgb="FF33CC33"/>
                </patternFill>
              </fill>
            </x14:dxf>
          </x14:cfRule>
          <x14:cfRule type="containsText" priority="1349" operator="containsText" id="{EAE936E5-9D78-4068-9FF4-59E0AEDE0211}">
            <xm:f>NOT(ISERROR(SEARCH('Listados Datos'!$P$3,W393)))</xm:f>
            <xm:f>'Listados Datos'!$P$3</xm:f>
            <x14:dxf>
              <fill>
                <patternFill>
                  <bgColor rgb="FF99CC00"/>
                </patternFill>
              </fill>
            </x14:dxf>
          </x14:cfRule>
          <x14:cfRule type="containsText" priority="1353" operator="containsText" id="{2C6975C7-40A9-4D33-BC50-895CF228F1DB}">
            <xm:f>NOT(ISERROR(SEARCH('Listados Datos'!$P$7,W393)))</xm:f>
            <xm:f>'Listados Datos'!$P$7</xm:f>
            <x14:dxf>
              <fill>
                <patternFill>
                  <bgColor rgb="FFFF0000"/>
                </patternFill>
              </fill>
            </x14:dxf>
          </x14:cfRule>
          <xm:sqref>W393:W397</xm:sqref>
        </x14:conditionalFormatting>
        <x14:conditionalFormatting xmlns:xm="http://schemas.microsoft.com/office/excel/2006/main">
          <x14:cfRule type="containsText" priority="1295" operator="containsText" id="{CF805816-EB9F-4639-8B95-FE83997EB41B}">
            <xm:f>NOT(ISERROR(SEARCH('Listados Datos'!$P$3,W399)))</xm:f>
            <xm:f>'Listados Datos'!$P$3</xm:f>
            <x14:dxf>
              <fill>
                <patternFill>
                  <bgColor rgb="FF99CC00"/>
                </patternFill>
              </fill>
            </x14:dxf>
          </x14:cfRule>
          <x14:cfRule type="containsText" priority="1296" operator="containsText" id="{5966638E-7403-4139-8955-5C8C3C575447}">
            <xm:f>NOT(ISERROR(SEARCH('Listados Datos'!$P$4,W399)))</xm:f>
            <xm:f>'Listados Datos'!$P$4</xm:f>
            <x14:dxf>
              <fill>
                <patternFill>
                  <bgColor rgb="FF33CC33"/>
                </patternFill>
              </fill>
            </x14:dxf>
          </x14:cfRule>
          <x14:cfRule type="containsText" priority="1297" operator="containsText" id="{F400CE54-38F5-4F77-A54C-C003F03348CE}">
            <xm:f>NOT(ISERROR(SEARCH('Listados Datos'!$P$5,W399)))</xm:f>
            <xm:f>'Listados Datos'!$P$5</xm:f>
            <x14:dxf>
              <fill>
                <patternFill>
                  <bgColor rgb="FFFFFF00"/>
                </patternFill>
              </fill>
            </x14:dxf>
          </x14:cfRule>
          <x14:cfRule type="containsText" priority="1298" operator="containsText" id="{7DC320DF-2448-49F7-BB3C-845C376FCB3B}">
            <xm:f>NOT(ISERROR(SEARCH('Listados Datos'!$P$6,W399)))</xm:f>
            <xm:f>'Listados Datos'!$P$6</xm:f>
            <x14:dxf>
              <fill>
                <patternFill>
                  <bgColor rgb="FFFFC000"/>
                </patternFill>
              </fill>
            </x14:dxf>
          </x14:cfRule>
          <x14:cfRule type="containsText" priority="1299" operator="containsText" id="{62E5F47F-2CC6-416A-B52A-0D8B5B5B2601}">
            <xm:f>NOT(ISERROR(SEARCH('Listados Datos'!$P$7,W399)))</xm:f>
            <xm:f>'Listados Datos'!$P$7</xm:f>
            <x14:dxf>
              <fill>
                <patternFill>
                  <bgColor rgb="FFFF0000"/>
                </patternFill>
              </fill>
            </x14:dxf>
          </x14:cfRule>
          <xm:sqref>W399:W403</xm:sqref>
        </x14:conditionalFormatting>
        <x14:conditionalFormatting xmlns:xm="http://schemas.microsoft.com/office/excel/2006/main">
          <x14:cfRule type="containsText" priority="1241" operator="containsText" id="{5E1822E5-F8DD-426E-B463-2BAF4F7F2849}">
            <xm:f>NOT(ISERROR(SEARCH('Listados Datos'!$P$3,W405)))</xm:f>
            <xm:f>'Listados Datos'!$P$3</xm:f>
            <x14:dxf>
              <fill>
                <patternFill>
                  <bgColor rgb="FF99CC00"/>
                </patternFill>
              </fill>
            </x14:dxf>
          </x14:cfRule>
          <x14:cfRule type="containsText" priority="1242" operator="containsText" id="{031333C3-DD02-4495-B1C9-FA482F095C60}">
            <xm:f>NOT(ISERROR(SEARCH('Listados Datos'!$P$4,W405)))</xm:f>
            <xm:f>'Listados Datos'!$P$4</xm:f>
            <x14:dxf>
              <fill>
                <patternFill>
                  <bgColor rgb="FF33CC33"/>
                </patternFill>
              </fill>
            </x14:dxf>
          </x14:cfRule>
          <x14:cfRule type="containsText" priority="1243" operator="containsText" id="{E27E54FC-E474-4C41-BB8E-449F88E35FA7}">
            <xm:f>NOT(ISERROR(SEARCH('Listados Datos'!$P$5,W405)))</xm:f>
            <xm:f>'Listados Datos'!$P$5</xm:f>
            <x14:dxf>
              <fill>
                <patternFill>
                  <bgColor rgb="FFFFFF00"/>
                </patternFill>
              </fill>
            </x14:dxf>
          </x14:cfRule>
          <x14:cfRule type="containsText" priority="1244" operator="containsText" id="{EE3D71D5-4C1A-4BFC-99DE-1D1A564DA654}">
            <xm:f>NOT(ISERROR(SEARCH('Listados Datos'!$P$6,W405)))</xm:f>
            <xm:f>'Listados Datos'!$P$6</xm:f>
            <x14:dxf>
              <fill>
                <patternFill>
                  <bgColor rgb="FFFFC000"/>
                </patternFill>
              </fill>
            </x14:dxf>
          </x14:cfRule>
          <x14:cfRule type="containsText" priority="1245" operator="containsText" id="{BF90D92A-EF2F-4A05-8F91-F8966DC39FBB}">
            <xm:f>NOT(ISERROR(SEARCH('Listados Datos'!$P$7,W405)))</xm:f>
            <xm:f>'Listados Datos'!$P$7</xm:f>
            <x14:dxf>
              <fill>
                <patternFill>
                  <bgColor rgb="FFFF0000"/>
                </patternFill>
              </fill>
            </x14:dxf>
          </x14:cfRule>
          <xm:sqref>W405:W409</xm:sqref>
        </x14:conditionalFormatting>
        <x14:conditionalFormatting xmlns:xm="http://schemas.microsoft.com/office/excel/2006/main">
          <x14:cfRule type="containsText" priority="1189" operator="containsText" id="{63C391D3-B3E7-469E-BF96-C74A6764A97E}">
            <xm:f>NOT(ISERROR(SEARCH('Listados Datos'!$P$5,W411)))</xm:f>
            <xm:f>'Listados Datos'!$P$5</xm:f>
            <x14:dxf>
              <fill>
                <patternFill>
                  <bgColor rgb="FFFFFF00"/>
                </patternFill>
              </fill>
            </x14:dxf>
          </x14:cfRule>
          <x14:cfRule type="containsText" priority="1187" operator="containsText" id="{792B5A96-CFD3-4FB5-9C22-907851C2175B}">
            <xm:f>NOT(ISERROR(SEARCH('Listados Datos'!$P$3,W411)))</xm:f>
            <xm:f>'Listados Datos'!$P$3</xm:f>
            <x14:dxf>
              <fill>
                <patternFill>
                  <bgColor rgb="FF99CC00"/>
                </patternFill>
              </fill>
            </x14:dxf>
          </x14:cfRule>
          <x14:cfRule type="containsText" priority="1188" operator="containsText" id="{B8D87E65-92C5-40D7-9B0E-A8E538006E7B}">
            <xm:f>NOT(ISERROR(SEARCH('Listados Datos'!$P$4,W411)))</xm:f>
            <xm:f>'Listados Datos'!$P$4</xm:f>
            <x14:dxf>
              <fill>
                <patternFill>
                  <bgColor rgb="FF33CC33"/>
                </patternFill>
              </fill>
            </x14:dxf>
          </x14:cfRule>
          <x14:cfRule type="containsText" priority="1191" operator="containsText" id="{91AC86BB-7F37-4C3C-9DA3-59DD8D73722A}">
            <xm:f>NOT(ISERROR(SEARCH('Listados Datos'!$P$7,W411)))</xm:f>
            <xm:f>'Listados Datos'!$P$7</xm:f>
            <x14:dxf>
              <fill>
                <patternFill>
                  <bgColor rgb="FFFF0000"/>
                </patternFill>
              </fill>
            </x14:dxf>
          </x14:cfRule>
          <x14:cfRule type="containsText" priority="1190" operator="containsText" id="{F04590CA-6E6B-490D-98C3-37F0C7D5AAD2}">
            <xm:f>NOT(ISERROR(SEARCH('Listados Datos'!$P$6,W411)))</xm:f>
            <xm:f>'Listados Datos'!$P$6</xm:f>
            <x14:dxf>
              <fill>
                <patternFill>
                  <bgColor rgb="FFFFC000"/>
                </patternFill>
              </fill>
            </x14:dxf>
          </x14:cfRule>
          <xm:sqref>W411:W415</xm:sqref>
        </x14:conditionalFormatting>
        <x14:conditionalFormatting xmlns:xm="http://schemas.microsoft.com/office/excel/2006/main">
          <x14:cfRule type="containsText" priority="1136" operator="containsText" id="{3D17C6A4-CA79-4CA3-959C-AB3DA6CF7FB4}">
            <xm:f>NOT(ISERROR(SEARCH('Listados Datos'!$P$6,W417)))</xm:f>
            <xm:f>'Listados Datos'!$P$6</xm:f>
            <x14:dxf>
              <fill>
                <patternFill>
                  <bgColor rgb="FFFFC000"/>
                </patternFill>
              </fill>
            </x14:dxf>
          </x14:cfRule>
          <x14:cfRule type="containsText" priority="1133" operator="containsText" id="{D31EFA6B-6D4F-439E-A911-996C2F1ABF6F}">
            <xm:f>NOT(ISERROR(SEARCH('Listados Datos'!$P$3,W417)))</xm:f>
            <xm:f>'Listados Datos'!$P$3</xm:f>
            <x14:dxf>
              <fill>
                <patternFill>
                  <bgColor rgb="FF99CC00"/>
                </patternFill>
              </fill>
            </x14:dxf>
          </x14:cfRule>
          <x14:cfRule type="containsText" priority="1137" operator="containsText" id="{D762A0F5-289F-4E64-8778-543BBD9D194A}">
            <xm:f>NOT(ISERROR(SEARCH('Listados Datos'!$P$7,W417)))</xm:f>
            <xm:f>'Listados Datos'!$P$7</xm:f>
            <x14:dxf>
              <fill>
                <patternFill>
                  <bgColor rgb="FFFF0000"/>
                </patternFill>
              </fill>
            </x14:dxf>
          </x14:cfRule>
          <x14:cfRule type="containsText" priority="1135" operator="containsText" id="{2762823E-361F-4A2C-875C-85C62F6207DB}">
            <xm:f>NOT(ISERROR(SEARCH('Listados Datos'!$P$5,W417)))</xm:f>
            <xm:f>'Listados Datos'!$P$5</xm:f>
            <x14:dxf>
              <fill>
                <patternFill>
                  <bgColor rgb="FFFFFF00"/>
                </patternFill>
              </fill>
            </x14:dxf>
          </x14:cfRule>
          <x14:cfRule type="containsText" priority="1134" operator="containsText" id="{842E042C-3155-4244-BC04-905A5FB03CDE}">
            <xm:f>NOT(ISERROR(SEARCH('Listados Datos'!$P$4,W417)))</xm:f>
            <xm:f>'Listados Datos'!$P$4</xm:f>
            <x14:dxf>
              <fill>
                <patternFill>
                  <bgColor rgb="FF33CC33"/>
                </patternFill>
              </fill>
            </x14:dxf>
          </x14:cfRule>
          <xm:sqref>W417:W421</xm:sqref>
        </x14:conditionalFormatting>
        <x14:conditionalFormatting xmlns:xm="http://schemas.microsoft.com/office/excel/2006/main">
          <x14:cfRule type="containsText" priority="1079" operator="containsText" id="{0DD0BB04-FE8F-4094-920E-FBE630B67905}">
            <xm:f>NOT(ISERROR(SEARCH('Listados Datos'!$P$3,W423)))</xm:f>
            <xm:f>'Listados Datos'!$P$3</xm:f>
            <x14:dxf>
              <fill>
                <patternFill>
                  <bgColor rgb="FF99CC00"/>
                </patternFill>
              </fill>
            </x14:dxf>
          </x14:cfRule>
          <x14:cfRule type="containsText" priority="1081" operator="containsText" id="{5D5E4AED-8214-49BE-8C0F-8191A2221371}">
            <xm:f>NOT(ISERROR(SEARCH('Listados Datos'!$P$5,W423)))</xm:f>
            <xm:f>'Listados Datos'!$P$5</xm:f>
            <x14:dxf>
              <fill>
                <patternFill>
                  <bgColor rgb="FFFFFF00"/>
                </patternFill>
              </fill>
            </x14:dxf>
          </x14:cfRule>
          <x14:cfRule type="containsText" priority="1083" operator="containsText" id="{BC51D009-FB01-467D-9345-C716F5D45F35}">
            <xm:f>NOT(ISERROR(SEARCH('Listados Datos'!$P$7,W423)))</xm:f>
            <xm:f>'Listados Datos'!$P$7</xm:f>
            <x14:dxf>
              <fill>
                <patternFill>
                  <bgColor rgb="FFFF0000"/>
                </patternFill>
              </fill>
            </x14:dxf>
          </x14:cfRule>
          <x14:cfRule type="containsText" priority="1080" operator="containsText" id="{66C65E7A-1C9B-4356-BF10-FDE317C1BAA2}">
            <xm:f>NOT(ISERROR(SEARCH('Listados Datos'!$P$4,W423)))</xm:f>
            <xm:f>'Listados Datos'!$P$4</xm:f>
            <x14:dxf>
              <fill>
                <patternFill>
                  <bgColor rgb="FF33CC33"/>
                </patternFill>
              </fill>
            </x14:dxf>
          </x14:cfRule>
          <x14:cfRule type="containsText" priority="1082" operator="containsText" id="{10565068-C517-46BA-B336-2C3486D35A3D}">
            <xm:f>NOT(ISERROR(SEARCH('Listados Datos'!$P$6,W423)))</xm:f>
            <xm:f>'Listados Datos'!$P$6</xm:f>
            <x14:dxf>
              <fill>
                <patternFill>
                  <bgColor rgb="FFFFC000"/>
                </patternFill>
              </fill>
            </x14:dxf>
          </x14:cfRule>
          <xm:sqref>W423:W427</xm:sqref>
        </x14:conditionalFormatting>
        <x14:conditionalFormatting xmlns:xm="http://schemas.microsoft.com/office/excel/2006/main">
          <x14:cfRule type="containsText" priority="1029" operator="containsText" id="{AD2E27C0-4308-48A1-B6DA-1916910A14F8}">
            <xm:f>NOT(ISERROR(SEARCH('Listados Datos'!$P$7,W429)))</xm:f>
            <xm:f>'Listados Datos'!$P$7</xm:f>
            <x14:dxf>
              <fill>
                <patternFill>
                  <bgColor rgb="FFFF0000"/>
                </patternFill>
              </fill>
            </x14:dxf>
          </x14:cfRule>
          <x14:cfRule type="containsText" priority="1028" operator="containsText" id="{AD69DFFB-FF12-4E41-A2F5-6FC5523F37B4}">
            <xm:f>NOT(ISERROR(SEARCH('Listados Datos'!$P$6,W429)))</xm:f>
            <xm:f>'Listados Datos'!$P$6</xm:f>
            <x14:dxf>
              <fill>
                <patternFill>
                  <bgColor rgb="FFFFC000"/>
                </patternFill>
              </fill>
            </x14:dxf>
          </x14:cfRule>
          <x14:cfRule type="containsText" priority="1027" operator="containsText" id="{551B04A8-1055-462B-9058-731A32B68734}">
            <xm:f>NOT(ISERROR(SEARCH('Listados Datos'!$P$5,W429)))</xm:f>
            <xm:f>'Listados Datos'!$P$5</xm:f>
            <x14:dxf>
              <fill>
                <patternFill>
                  <bgColor rgb="FFFFFF00"/>
                </patternFill>
              </fill>
            </x14:dxf>
          </x14:cfRule>
          <x14:cfRule type="containsText" priority="1026" operator="containsText" id="{7DDE7CA3-7C4D-4D3E-A193-5B0CE80E0179}">
            <xm:f>NOT(ISERROR(SEARCH('Listados Datos'!$P$4,W429)))</xm:f>
            <xm:f>'Listados Datos'!$P$4</xm:f>
            <x14:dxf>
              <fill>
                <patternFill>
                  <bgColor rgb="FF33CC33"/>
                </patternFill>
              </fill>
            </x14:dxf>
          </x14:cfRule>
          <x14:cfRule type="containsText" priority="1025" operator="containsText" id="{C6233D6A-26E0-4BCF-92C4-D609EEE665BB}">
            <xm:f>NOT(ISERROR(SEARCH('Listados Datos'!$P$3,W429)))</xm:f>
            <xm:f>'Listados Datos'!$P$3</xm:f>
            <x14:dxf>
              <fill>
                <patternFill>
                  <bgColor rgb="FF99CC00"/>
                </patternFill>
              </fill>
            </x14:dxf>
          </x14:cfRule>
          <xm:sqref>W429:W433</xm:sqref>
        </x14:conditionalFormatting>
        <x14:conditionalFormatting xmlns:xm="http://schemas.microsoft.com/office/excel/2006/main">
          <x14:cfRule type="containsText" priority="975" operator="containsText" id="{1C4DE298-9646-4ADA-8795-56AA9A1920B7}">
            <xm:f>NOT(ISERROR(SEARCH('Listados Datos'!$P$7,W435)))</xm:f>
            <xm:f>'Listados Datos'!$P$7</xm:f>
            <x14:dxf>
              <fill>
                <patternFill>
                  <bgColor rgb="FFFF0000"/>
                </patternFill>
              </fill>
            </x14:dxf>
          </x14:cfRule>
          <x14:cfRule type="containsText" priority="971" operator="containsText" id="{A63B6D6E-0867-407A-86BC-99018E2AE7B5}">
            <xm:f>NOT(ISERROR(SEARCH('Listados Datos'!$P$3,W435)))</xm:f>
            <xm:f>'Listados Datos'!$P$3</xm:f>
            <x14:dxf>
              <fill>
                <patternFill>
                  <bgColor rgb="FF99CC00"/>
                </patternFill>
              </fill>
            </x14:dxf>
          </x14:cfRule>
          <x14:cfRule type="containsText" priority="972" operator="containsText" id="{27F35AEA-349E-40DD-950B-B29DEC204D77}">
            <xm:f>NOT(ISERROR(SEARCH('Listados Datos'!$P$4,W435)))</xm:f>
            <xm:f>'Listados Datos'!$P$4</xm:f>
            <x14:dxf>
              <fill>
                <patternFill>
                  <bgColor rgb="FF33CC33"/>
                </patternFill>
              </fill>
            </x14:dxf>
          </x14:cfRule>
          <x14:cfRule type="containsText" priority="973" operator="containsText" id="{090E811E-2B70-4EB3-968B-0FEAAD68F608}">
            <xm:f>NOT(ISERROR(SEARCH('Listados Datos'!$P$5,W435)))</xm:f>
            <xm:f>'Listados Datos'!$P$5</xm:f>
            <x14:dxf>
              <fill>
                <patternFill>
                  <bgColor rgb="FFFFFF00"/>
                </patternFill>
              </fill>
            </x14:dxf>
          </x14:cfRule>
          <x14:cfRule type="containsText" priority="974" operator="containsText" id="{E9C358F9-D62B-4F7D-A6DF-B7DFB9A71F2D}">
            <xm:f>NOT(ISERROR(SEARCH('Listados Datos'!$P$6,W435)))</xm:f>
            <xm:f>'Listados Datos'!$P$6</xm:f>
            <x14:dxf>
              <fill>
                <patternFill>
                  <bgColor rgb="FFFFC000"/>
                </patternFill>
              </fill>
            </x14:dxf>
          </x14:cfRule>
          <xm:sqref>W435:W439</xm:sqref>
        </x14:conditionalFormatting>
        <x14:conditionalFormatting xmlns:xm="http://schemas.microsoft.com/office/excel/2006/main">
          <x14:cfRule type="containsText" priority="918" operator="containsText" id="{F88F54E5-EAEE-464F-A1DA-FDF040F3F82D}">
            <xm:f>NOT(ISERROR(SEARCH('Listados Datos'!$P$4,W441)))</xm:f>
            <xm:f>'Listados Datos'!$P$4</xm:f>
            <x14:dxf>
              <fill>
                <patternFill>
                  <bgColor rgb="FF33CC33"/>
                </patternFill>
              </fill>
            </x14:dxf>
          </x14:cfRule>
          <x14:cfRule type="containsText" priority="917" operator="containsText" id="{57E53F55-3FF6-4F2B-9753-38A3B9E430E0}">
            <xm:f>NOT(ISERROR(SEARCH('Listados Datos'!$P$3,W441)))</xm:f>
            <xm:f>'Listados Datos'!$P$3</xm:f>
            <x14:dxf>
              <fill>
                <patternFill>
                  <bgColor rgb="FF99CC00"/>
                </patternFill>
              </fill>
            </x14:dxf>
          </x14:cfRule>
          <x14:cfRule type="containsText" priority="919" operator="containsText" id="{406C43C4-EE53-4E16-97F6-6D7E45BBACE4}">
            <xm:f>NOT(ISERROR(SEARCH('Listados Datos'!$P$5,W441)))</xm:f>
            <xm:f>'Listados Datos'!$P$5</xm:f>
            <x14:dxf>
              <fill>
                <patternFill>
                  <bgColor rgb="FFFFFF00"/>
                </patternFill>
              </fill>
            </x14:dxf>
          </x14:cfRule>
          <x14:cfRule type="containsText" priority="921" operator="containsText" id="{855B32EA-9B6B-41DF-8C03-50359B0254A2}">
            <xm:f>NOT(ISERROR(SEARCH('Listados Datos'!$P$7,W441)))</xm:f>
            <xm:f>'Listados Datos'!$P$7</xm:f>
            <x14:dxf>
              <fill>
                <patternFill>
                  <bgColor rgb="FFFF0000"/>
                </patternFill>
              </fill>
            </x14:dxf>
          </x14:cfRule>
          <x14:cfRule type="containsText" priority="920" operator="containsText" id="{8323D1E2-DE3A-4755-9548-AFC89C110979}">
            <xm:f>NOT(ISERROR(SEARCH('Listados Datos'!$P$6,W441)))</xm:f>
            <xm:f>'Listados Datos'!$P$6</xm:f>
            <x14:dxf>
              <fill>
                <patternFill>
                  <bgColor rgb="FFFFC000"/>
                </patternFill>
              </fill>
            </x14:dxf>
          </x14:cfRule>
          <xm:sqref>W441:W445</xm:sqref>
        </x14:conditionalFormatting>
        <x14:conditionalFormatting xmlns:xm="http://schemas.microsoft.com/office/excel/2006/main">
          <x14:cfRule type="containsText" priority="864" operator="containsText" id="{BAE3A7DB-7B7F-42A0-9CAD-1AA83A4F1E1F}">
            <xm:f>NOT(ISERROR(SEARCH('Listados Datos'!$P$4,W447)))</xm:f>
            <xm:f>'Listados Datos'!$P$4</xm:f>
            <x14:dxf>
              <fill>
                <patternFill>
                  <bgColor rgb="FF33CC33"/>
                </patternFill>
              </fill>
            </x14:dxf>
          </x14:cfRule>
          <x14:cfRule type="containsText" priority="865" operator="containsText" id="{31752CD0-1C3D-4D62-9EE1-006A113B974F}">
            <xm:f>NOT(ISERROR(SEARCH('Listados Datos'!$P$5,W447)))</xm:f>
            <xm:f>'Listados Datos'!$P$5</xm:f>
            <x14:dxf>
              <fill>
                <patternFill>
                  <bgColor rgb="FFFFFF00"/>
                </patternFill>
              </fill>
            </x14:dxf>
          </x14:cfRule>
          <x14:cfRule type="containsText" priority="867" operator="containsText" id="{2B513744-1A6D-4020-8579-0AAC4CB774B2}">
            <xm:f>NOT(ISERROR(SEARCH('Listados Datos'!$P$7,W447)))</xm:f>
            <xm:f>'Listados Datos'!$P$7</xm:f>
            <x14:dxf>
              <fill>
                <patternFill>
                  <bgColor rgb="FFFF0000"/>
                </patternFill>
              </fill>
            </x14:dxf>
          </x14:cfRule>
          <x14:cfRule type="containsText" priority="863" operator="containsText" id="{7365798D-96A7-4EA4-B443-DEDC2D8F71E8}">
            <xm:f>NOT(ISERROR(SEARCH('Listados Datos'!$P$3,W447)))</xm:f>
            <xm:f>'Listados Datos'!$P$3</xm:f>
            <x14:dxf>
              <fill>
                <patternFill>
                  <bgColor rgb="FF99CC00"/>
                </patternFill>
              </fill>
            </x14:dxf>
          </x14:cfRule>
          <x14:cfRule type="containsText" priority="866" operator="containsText" id="{338EA29F-9DDF-4A48-B16E-398F4AA1FC81}">
            <xm:f>NOT(ISERROR(SEARCH('Listados Datos'!$P$6,W447)))</xm:f>
            <xm:f>'Listados Datos'!$P$6</xm:f>
            <x14:dxf>
              <fill>
                <patternFill>
                  <bgColor rgb="FFFFC000"/>
                </patternFill>
              </fill>
            </x14:dxf>
          </x14:cfRule>
          <xm:sqref>W447:W451</xm:sqref>
        </x14:conditionalFormatting>
        <x14:conditionalFormatting xmlns:xm="http://schemas.microsoft.com/office/excel/2006/main">
          <x14:cfRule type="containsText" priority="812" operator="containsText" id="{B0C23877-C9BD-4F86-A09D-4289C0FA5FE6}">
            <xm:f>NOT(ISERROR(SEARCH('Listados Datos'!$P$6,W453)))</xm:f>
            <xm:f>'Listados Datos'!$P$6</xm:f>
            <x14:dxf>
              <fill>
                <patternFill>
                  <bgColor rgb="FFFFC000"/>
                </patternFill>
              </fill>
            </x14:dxf>
          </x14:cfRule>
          <x14:cfRule type="containsText" priority="813" operator="containsText" id="{C7594EBD-3A38-4AF4-A46A-5FE0D6EBA93A}">
            <xm:f>NOT(ISERROR(SEARCH('Listados Datos'!$P$7,W453)))</xm:f>
            <xm:f>'Listados Datos'!$P$7</xm:f>
            <x14:dxf>
              <fill>
                <patternFill>
                  <bgColor rgb="FFFF0000"/>
                </patternFill>
              </fill>
            </x14:dxf>
          </x14:cfRule>
          <x14:cfRule type="containsText" priority="810" operator="containsText" id="{8F9F121B-543A-48CD-B2DD-70CBB4BE2924}">
            <xm:f>NOT(ISERROR(SEARCH('Listados Datos'!$P$4,W453)))</xm:f>
            <xm:f>'Listados Datos'!$P$4</xm:f>
            <x14:dxf>
              <fill>
                <patternFill>
                  <bgColor rgb="FF33CC33"/>
                </patternFill>
              </fill>
            </x14:dxf>
          </x14:cfRule>
          <x14:cfRule type="containsText" priority="809" operator="containsText" id="{8CF37C91-094A-4954-98BD-C5B7245B491A}">
            <xm:f>NOT(ISERROR(SEARCH('Listados Datos'!$P$3,W453)))</xm:f>
            <xm:f>'Listados Datos'!$P$3</xm:f>
            <x14:dxf>
              <fill>
                <patternFill>
                  <bgColor rgb="FF99CC00"/>
                </patternFill>
              </fill>
            </x14:dxf>
          </x14:cfRule>
          <x14:cfRule type="containsText" priority="811" operator="containsText" id="{39DC55F9-074B-49DB-B5CC-603BB4AB4F59}">
            <xm:f>NOT(ISERROR(SEARCH('Listados Datos'!$P$5,W453)))</xm:f>
            <xm:f>'Listados Datos'!$P$5</xm:f>
            <x14:dxf>
              <fill>
                <patternFill>
                  <bgColor rgb="FFFFFF00"/>
                </patternFill>
              </fill>
            </x14:dxf>
          </x14:cfRule>
          <xm:sqref>W453:W457</xm:sqref>
        </x14:conditionalFormatting>
        <x14:conditionalFormatting xmlns:xm="http://schemas.microsoft.com/office/excel/2006/main">
          <x14:cfRule type="containsText" priority="758" operator="containsText" id="{780E881B-3F5B-4344-9EC8-F86FFC3A6252}">
            <xm:f>NOT(ISERROR(SEARCH('Listados Datos'!$P$6,W459)))</xm:f>
            <xm:f>'Listados Datos'!$P$6</xm:f>
            <x14:dxf>
              <fill>
                <patternFill>
                  <bgColor rgb="FFFFC000"/>
                </patternFill>
              </fill>
            </x14:dxf>
          </x14:cfRule>
          <x14:cfRule type="containsText" priority="757" operator="containsText" id="{A0061361-21A8-435B-AC27-AB2C92356699}">
            <xm:f>NOT(ISERROR(SEARCH('Listados Datos'!$P$5,W459)))</xm:f>
            <xm:f>'Listados Datos'!$P$5</xm:f>
            <x14:dxf>
              <fill>
                <patternFill>
                  <bgColor rgb="FFFFFF00"/>
                </patternFill>
              </fill>
            </x14:dxf>
          </x14:cfRule>
          <x14:cfRule type="containsText" priority="756" operator="containsText" id="{6012EE66-7EB7-4393-87AC-F8638FCBE689}">
            <xm:f>NOT(ISERROR(SEARCH('Listados Datos'!$P$4,W459)))</xm:f>
            <xm:f>'Listados Datos'!$P$4</xm:f>
            <x14:dxf>
              <fill>
                <patternFill>
                  <bgColor rgb="FF33CC33"/>
                </patternFill>
              </fill>
            </x14:dxf>
          </x14:cfRule>
          <x14:cfRule type="containsText" priority="755" operator="containsText" id="{7B7E3445-A86F-4C9C-9071-3D4A87FCFD2A}">
            <xm:f>NOT(ISERROR(SEARCH('Listados Datos'!$P$3,W459)))</xm:f>
            <xm:f>'Listados Datos'!$P$3</xm:f>
            <x14:dxf>
              <fill>
                <patternFill>
                  <bgColor rgb="FF99CC00"/>
                </patternFill>
              </fill>
            </x14:dxf>
          </x14:cfRule>
          <x14:cfRule type="containsText" priority="759" operator="containsText" id="{087F6E05-E17C-4698-8CF8-83E02A14F068}">
            <xm:f>NOT(ISERROR(SEARCH('Listados Datos'!$P$7,W459)))</xm:f>
            <xm:f>'Listados Datos'!$P$7</xm:f>
            <x14:dxf>
              <fill>
                <patternFill>
                  <bgColor rgb="FFFF0000"/>
                </patternFill>
              </fill>
            </x14:dxf>
          </x14:cfRule>
          <xm:sqref>W459:W463</xm:sqref>
        </x14:conditionalFormatting>
        <x14:conditionalFormatting xmlns:xm="http://schemas.microsoft.com/office/excel/2006/main">
          <x14:cfRule type="containsText" priority="704" operator="containsText" id="{AFBAEC89-CA36-4B4A-A81E-B95EE9F52EE8}">
            <xm:f>NOT(ISERROR(SEARCH('Listados Datos'!$P$6,W465)))</xm:f>
            <xm:f>'Listados Datos'!$P$6</xm:f>
            <x14:dxf>
              <fill>
                <patternFill>
                  <bgColor rgb="FFFFC000"/>
                </patternFill>
              </fill>
            </x14:dxf>
          </x14:cfRule>
          <x14:cfRule type="containsText" priority="701" operator="containsText" id="{EF85EC08-5441-4F0C-9BCB-E89680D08DB3}">
            <xm:f>NOT(ISERROR(SEARCH('Listados Datos'!$P$3,W465)))</xm:f>
            <xm:f>'Listados Datos'!$P$3</xm:f>
            <x14:dxf>
              <fill>
                <patternFill>
                  <bgColor rgb="FF99CC00"/>
                </patternFill>
              </fill>
            </x14:dxf>
          </x14:cfRule>
          <x14:cfRule type="containsText" priority="705" operator="containsText" id="{E62C8464-5B0A-44C9-A412-1A201D164347}">
            <xm:f>NOT(ISERROR(SEARCH('Listados Datos'!$P$7,W465)))</xm:f>
            <xm:f>'Listados Datos'!$P$7</xm:f>
            <x14:dxf>
              <fill>
                <patternFill>
                  <bgColor rgb="FFFF0000"/>
                </patternFill>
              </fill>
            </x14:dxf>
          </x14:cfRule>
          <x14:cfRule type="containsText" priority="702" operator="containsText" id="{07F62BB4-0D38-49B0-B192-8B95AEF47A99}">
            <xm:f>NOT(ISERROR(SEARCH('Listados Datos'!$P$4,W465)))</xm:f>
            <xm:f>'Listados Datos'!$P$4</xm:f>
            <x14:dxf>
              <fill>
                <patternFill>
                  <bgColor rgb="FF33CC33"/>
                </patternFill>
              </fill>
            </x14:dxf>
          </x14:cfRule>
          <x14:cfRule type="containsText" priority="703" operator="containsText" id="{FE915858-18CA-43BC-855B-D0FE151BB317}">
            <xm:f>NOT(ISERROR(SEARCH('Listados Datos'!$P$5,W465)))</xm:f>
            <xm:f>'Listados Datos'!$P$5</xm:f>
            <x14:dxf>
              <fill>
                <patternFill>
                  <bgColor rgb="FFFFFF00"/>
                </patternFill>
              </fill>
            </x14:dxf>
          </x14:cfRule>
          <xm:sqref>W465:W469</xm:sqref>
        </x14:conditionalFormatting>
        <x14:conditionalFormatting xmlns:xm="http://schemas.microsoft.com/office/excel/2006/main">
          <x14:cfRule type="containsText" priority="651" operator="containsText" id="{0DCD76A1-CC0E-44A1-8F98-74AD20AF2FB1}">
            <xm:f>NOT(ISERROR(SEARCH('Listados Datos'!$P$7,W471)))</xm:f>
            <xm:f>'Listados Datos'!$P$7</xm:f>
            <x14:dxf>
              <fill>
                <patternFill>
                  <bgColor rgb="FFFF0000"/>
                </patternFill>
              </fill>
            </x14:dxf>
          </x14:cfRule>
          <x14:cfRule type="containsText" priority="647" operator="containsText" id="{73201882-0939-4123-85B1-57CA48FEE675}">
            <xm:f>NOT(ISERROR(SEARCH('Listados Datos'!$P$3,W471)))</xm:f>
            <xm:f>'Listados Datos'!$P$3</xm:f>
            <x14:dxf>
              <fill>
                <patternFill>
                  <bgColor rgb="FF99CC00"/>
                </patternFill>
              </fill>
            </x14:dxf>
          </x14:cfRule>
          <x14:cfRule type="containsText" priority="650" operator="containsText" id="{0BEDD73D-5EE1-490A-89CC-6597FCA8E26E}">
            <xm:f>NOT(ISERROR(SEARCH('Listados Datos'!$P$6,W471)))</xm:f>
            <xm:f>'Listados Datos'!$P$6</xm:f>
            <x14:dxf>
              <fill>
                <patternFill>
                  <bgColor rgb="FFFFC000"/>
                </patternFill>
              </fill>
            </x14:dxf>
          </x14:cfRule>
          <x14:cfRule type="containsText" priority="649" operator="containsText" id="{89D3A54E-C3B4-4A71-B36D-C427471B393F}">
            <xm:f>NOT(ISERROR(SEARCH('Listados Datos'!$P$5,W471)))</xm:f>
            <xm:f>'Listados Datos'!$P$5</xm:f>
            <x14:dxf>
              <fill>
                <patternFill>
                  <bgColor rgb="FFFFFF00"/>
                </patternFill>
              </fill>
            </x14:dxf>
          </x14:cfRule>
          <x14:cfRule type="containsText" priority="648" operator="containsText" id="{2E4DF27B-61F5-4B42-87A9-7047D5E9538C}">
            <xm:f>NOT(ISERROR(SEARCH('Listados Datos'!$P$4,W471)))</xm:f>
            <xm:f>'Listados Datos'!$P$4</xm:f>
            <x14:dxf>
              <fill>
                <patternFill>
                  <bgColor rgb="FF33CC33"/>
                </patternFill>
              </fill>
            </x14:dxf>
          </x14:cfRule>
          <xm:sqref>W471:W475</xm:sqref>
        </x14:conditionalFormatting>
        <x14:conditionalFormatting xmlns:xm="http://schemas.microsoft.com/office/excel/2006/main">
          <x14:cfRule type="containsText" priority="597" operator="containsText" id="{D9569B5B-3A9A-4526-AE8D-3A1379C85F09}">
            <xm:f>NOT(ISERROR(SEARCH('Listados Datos'!$P$7,W477)))</xm:f>
            <xm:f>'Listados Datos'!$P$7</xm:f>
            <x14:dxf>
              <fill>
                <patternFill>
                  <bgColor rgb="FFFF0000"/>
                </patternFill>
              </fill>
            </x14:dxf>
          </x14:cfRule>
          <x14:cfRule type="containsText" priority="594" operator="containsText" id="{B24DB1CF-9EA8-445A-ABED-18975BF6B536}">
            <xm:f>NOT(ISERROR(SEARCH('Listados Datos'!$P$4,W477)))</xm:f>
            <xm:f>'Listados Datos'!$P$4</xm:f>
            <x14:dxf>
              <fill>
                <patternFill>
                  <bgColor rgb="FF33CC33"/>
                </patternFill>
              </fill>
            </x14:dxf>
          </x14:cfRule>
          <x14:cfRule type="containsText" priority="593" operator="containsText" id="{FBF2C2E0-863B-4B12-9FB8-7695897A67B7}">
            <xm:f>NOT(ISERROR(SEARCH('Listados Datos'!$P$3,W477)))</xm:f>
            <xm:f>'Listados Datos'!$P$3</xm:f>
            <x14:dxf>
              <fill>
                <patternFill>
                  <bgColor rgb="FF99CC00"/>
                </patternFill>
              </fill>
            </x14:dxf>
          </x14:cfRule>
          <x14:cfRule type="containsText" priority="595" operator="containsText" id="{87616397-ED1C-47FF-9B04-93AC875FEED7}">
            <xm:f>NOT(ISERROR(SEARCH('Listados Datos'!$P$5,W477)))</xm:f>
            <xm:f>'Listados Datos'!$P$5</xm:f>
            <x14:dxf>
              <fill>
                <patternFill>
                  <bgColor rgb="FFFFFF00"/>
                </patternFill>
              </fill>
            </x14:dxf>
          </x14:cfRule>
          <x14:cfRule type="containsText" priority="596" operator="containsText" id="{E307F9FC-7A8A-41DA-A14F-B5CE9CE5E195}">
            <xm:f>NOT(ISERROR(SEARCH('Listados Datos'!$P$6,W477)))</xm:f>
            <xm:f>'Listados Datos'!$P$6</xm:f>
            <x14:dxf>
              <fill>
                <patternFill>
                  <bgColor rgb="FFFFC000"/>
                </patternFill>
              </fill>
            </x14:dxf>
          </x14:cfRule>
          <xm:sqref>W477:W481</xm:sqref>
        </x14:conditionalFormatting>
        <x14:conditionalFormatting xmlns:xm="http://schemas.microsoft.com/office/excel/2006/main">
          <x14:cfRule type="containsText" priority="7331" operator="containsText" id="{4CAF06AA-15E8-4DBF-AD02-AA7B13C5F12B}">
            <xm:f>NOT(ISERROR(SEARCH('Listados Datos'!$T$6,Y9)))</xm:f>
            <xm:f>'Listados Datos'!$T$6</xm:f>
            <x14:dxf>
              <font>
                <b/>
                <i val="0"/>
              </font>
              <fill>
                <patternFill>
                  <bgColor rgb="FF92D050"/>
                </patternFill>
              </fill>
            </x14:dxf>
          </x14:cfRule>
          <x14:cfRule type="containsText" priority="7330" operator="containsText" id="{FC6B63B3-F600-493C-94BC-D2665E90FD02}">
            <xm:f>NOT(ISERROR(SEARCH('Listados Datos'!$T$5,Y9)))</xm:f>
            <xm:f>'Listados Datos'!$T$5</xm:f>
            <x14:dxf>
              <font>
                <b/>
                <i val="0"/>
                <color auto="1"/>
              </font>
              <fill>
                <patternFill>
                  <bgColor rgb="FFFFFF00"/>
                </patternFill>
              </fill>
            </x14:dxf>
          </x14:cfRule>
          <x14:cfRule type="containsText" priority="7329" operator="containsText" id="{86CF323D-8A4A-45B9-AD58-88B6E8A79165}">
            <xm:f>NOT(ISERROR(SEARCH('Listados Datos'!$T$4,Y9)))</xm:f>
            <xm:f>'Listados Datos'!$T$4</xm:f>
            <x14:dxf>
              <font>
                <b/>
                <i val="0"/>
                <color theme="0"/>
              </font>
              <fill>
                <patternFill>
                  <bgColor rgb="FFE26B0A"/>
                </patternFill>
              </fill>
            </x14:dxf>
          </x14:cfRule>
          <x14:cfRule type="containsText" priority="7328" operator="containsText" id="{8EFE7908-3BA4-447D-8487-871716F3E6ED}">
            <xm:f>NOT(ISERROR(SEARCH('Listados Datos'!$T$3,Y9)))</xm:f>
            <xm:f>'Listados Datos'!$T$3</xm:f>
            <x14:dxf>
              <fill>
                <patternFill patternType="solid">
                  <bgColor rgb="FFC00000"/>
                </patternFill>
              </fill>
            </x14:dxf>
          </x14:cfRule>
          <xm:sqref>Y9:Y10 AU9:AU482</xm:sqref>
        </x14:conditionalFormatting>
        <x14:conditionalFormatting xmlns:xm="http://schemas.microsoft.com/office/excel/2006/main">
          <x14:cfRule type="containsText" priority="4742" operator="containsText" id="{FAF0A059-E50B-4B42-8437-E7FD61636298}">
            <xm:f>NOT(ISERROR(SEARCH('Listados Datos'!$T$5,Y15)))</xm:f>
            <xm:f>'Listados Datos'!$T$5</xm:f>
            <x14:dxf>
              <font>
                <b/>
                <i val="0"/>
                <color auto="1"/>
              </font>
              <fill>
                <patternFill>
                  <bgColor rgb="FFFFFF00"/>
                </patternFill>
              </fill>
            </x14:dxf>
          </x14:cfRule>
          <x14:cfRule type="containsText" priority="4741" operator="containsText" id="{FC80A288-1A88-4F3A-B0CD-732BC65B3B2E}">
            <xm:f>NOT(ISERROR(SEARCH('Listados Datos'!$T$4,Y15)))</xm:f>
            <xm:f>'Listados Datos'!$T$4</xm:f>
            <x14:dxf>
              <font>
                <b/>
                <i val="0"/>
                <color theme="0"/>
              </font>
              <fill>
                <patternFill>
                  <bgColor rgb="FFE26B0A"/>
                </patternFill>
              </fill>
            </x14:dxf>
          </x14:cfRule>
          <x14:cfRule type="containsText" priority="4740" operator="containsText" id="{06C92CC6-340E-4A14-9AEB-20C26FFF1D91}">
            <xm:f>NOT(ISERROR(SEARCH('Listados Datos'!$T$3,Y15)))</xm:f>
            <xm:f>'Listados Datos'!$T$3</xm:f>
            <x14:dxf>
              <fill>
                <patternFill patternType="solid">
                  <bgColor rgb="FFC00000"/>
                </patternFill>
              </fill>
            </x14:dxf>
          </x14:cfRule>
          <x14:cfRule type="containsText" priority="4743" operator="containsText" id="{4C6306AE-1525-40DA-B79F-AE71CB3B8AB0}">
            <xm:f>NOT(ISERROR(SEARCH('Listados Datos'!$T$6,Y15)))</xm:f>
            <xm:f>'Listados Datos'!$T$6</xm:f>
            <x14:dxf>
              <font>
                <b/>
                <i val="0"/>
              </font>
              <fill>
                <patternFill>
                  <bgColor rgb="FF92D050"/>
                </patternFill>
              </fill>
            </x14:dxf>
          </x14:cfRule>
          <xm:sqref>Y15:Y19</xm:sqref>
        </x14:conditionalFormatting>
        <x14:conditionalFormatting xmlns:xm="http://schemas.microsoft.com/office/excel/2006/main">
          <x14:cfRule type="containsText" priority="4682" operator="containsText" id="{2C5573B0-2076-4FE1-9E25-34609ED46B83}">
            <xm:f>NOT(ISERROR(SEARCH('Listados Datos'!$T$3,Y21)))</xm:f>
            <xm:f>'Listados Datos'!$T$3</xm:f>
            <x14:dxf>
              <fill>
                <patternFill patternType="solid">
                  <bgColor rgb="FFC00000"/>
                </patternFill>
              </fill>
            </x14:dxf>
          </x14:cfRule>
          <x14:cfRule type="containsText" priority="4685" operator="containsText" id="{85C2DF32-3249-4E2A-B9D8-F048F0C1B9C0}">
            <xm:f>NOT(ISERROR(SEARCH('Listados Datos'!$T$6,Y21)))</xm:f>
            <xm:f>'Listados Datos'!$T$6</xm:f>
            <x14:dxf>
              <font>
                <b/>
                <i val="0"/>
              </font>
              <fill>
                <patternFill>
                  <bgColor rgb="FF92D050"/>
                </patternFill>
              </fill>
            </x14:dxf>
          </x14:cfRule>
          <x14:cfRule type="containsText" priority="4684" operator="containsText" id="{CA8D6659-1229-4B14-8ACC-16E7607B9E11}">
            <xm:f>NOT(ISERROR(SEARCH('Listados Datos'!$T$5,Y21)))</xm:f>
            <xm:f>'Listados Datos'!$T$5</xm:f>
            <x14:dxf>
              <font>
                <b/>
                <i val="0"/>
                <color auto="1"/>
              </font>
              <fill>
                <patternFill>
                  <bgColor rgb="FFFFFF00"/>
                </patternFill>
              </fill>
            </x14:dxf>
          </x14:cfRule>
          <x14:cfRule type="containsText" priority="4683" operator="containsText" id="{6CBB6050-08A4-4B95-8B82-E3D01E0FD68F}">
            <xm:f>NOT(ISERROR(SEARCH('Listados Datos'!$T$4,Y21)))</xm:f>
            <xm:f>'Listados Datos'!$T$4</xm:f>
            <x14:dxf>
              <font>
                <b/>
                <i val="0"/>
                <color theme="0"/>
              </font>
              <fill>
                <patternFill>
                  <bgColor rgb="FFE26B0A"/>
                </patternFill>
              </fill>
            </x14:dxf>
          </x14:cfRule>
          <xm:sqref>Y21:Y25</xm:sqref>
        </x14:conditionalFormatting>
        <x14:conditionalFormatting xmlns:xm="http://schemas.microsoft.com/office/excel/2006/main">
          <x14:cfRule type="containsText" priority="4625" operator="containsText" id="{04C35E5F-D15E-43D5-ADE9-7349A1F87826}">
            <xm:f>NOT(ISERROR(SEARCH('Listados Datos'!$T$4,Y27)))</xm:f>
            <xm:f>'Listados Datos'!$T$4</xm:f>
            <x14:dxf>
              <font>
                <b/>
                <i val="0"/>
                <color theme="0"/>
              </font>
              <fill>
                <patternFill>
                  <bgColor rgb="FFE26B0A"/>
                </patternFill>
              </fill>
            </x14:dxf>
          </x14:cfRule>
          <x14:cfRule type="containsText" priority="4624" operator="containsText" id="{7733ED14-D13D-4B00-BD2D-C71DC4D22467}">
            <xm:f>NOT(ISERROR(SEARCH('Listados Datos'!$T$3,Y27)))</xm:f>
            <xm:f>'Listados Datos'!$T$3</xm:f>
            <x14:dxf>
              <fill>
                <patternFill patternType="solid">
                  <bgColor rgb="FFC00000"/>
                </patternFill>
              </fill>
            </x14:dxf>
          </x14:cfRule>
          <x14:cfRule type="containsText" priority="4627" operator="containsText" id="{00C029C4-431A-44C3-B62A-DE414D048115}">
            <xm:f>NOT(ISERROR(SEARCH('Listados Datos'!$T$6,Y27)))</xm:f>
            <xm:f>'Listados Datos'!$T$6</xm:f>
            <x14:dxf>
              <font>
                <b/>
                <i val="0"/>
              </font>
              <fill>
                <patternFill>
                  <bgColor rgb="FF92D050"/>
                </patternFill>
              </fill>
            </x14:dxf>
          </x14:cfRule>
          <x14:cfRule type="containsText" priority="4626" operator="containsText" id="{5E1EF5A0-A323-4C3A-B0CD-1AE65484A01F}">
            <xm:f>NOT(ISERROR(SEARCH('Listados Datos'!$T$5,Y27)))</xm:f>
            <xm:f>'Listados Datos'!$T$5</xm:f>
            <x14:dxf>
              <font>
                <b/>
                <i val="0"/>
                <color auto="1"/>
              </font>
              <fill>
                <patternFill>
                  <bgColor rgb="FFFFFF00"/>
                </patternFill>
              </fill>
            </x14:dxf>
          </x14:cfRule>
          <xm:sqref>Y27:Y31</xm:sqref>
        </x14:conditionalFormatting>
        <x14:conditionalFormatting xmlns:xm="http://schemas.microsoft.com/office/excel/2006/main">
          <x14:cfRule type="containsText" priority="4568" operator="containsText" id="{69A092D4-8F1B-42A2-A122-C184BD8AEA9B}">
            <xm:f>NOT(ISERROR(SEARCH('Listados Datos'!$T$5,Y33)))</xm:f>
            <xm:f>'Listados Datos'!$T$5</xm:f>
            <x14:dxf>
              <font>
                <b/>
                <i val="0"/>
                <color auto="1"/>
              </font>
              <fill>
                <patternFill>
                  <bgColor rgb="FFFFFF00"/>
                </patternFill>
              </fill>
            </x14:dxf>
          </x14:cfRule>
          <x14:cfRule type="containsText" priority="4566" operator="containsText" id="{FF615B3B-2726-4574-8E64-119560D908A5}">
            <xm:f>NOT(ISERROR(SEARCH('Listados Datos'!$T$3,Y33)))</xm:f>
            <xm:f>'Listados Datos'!$T$3</xm:f>
            <x14:dxf>
              <fill>
                <patternFill patternType="solid">
                  <bgColor rgb="FFC00000"/>
                </patternFill>
              </fill>
            </x14:dxf>
          </x14:cfRule>
          <x14:cfRule type="containsText" priority="4567" operator="containsText" id="{0620B6BE-2630-468A-878A-21A23147EF82}">
            <xm:f>NOT(ISERROR(SEARCH('Listados Datos'!$T$4,Y33)))</xm:f>
            <xm:f>'Listados Datos'!$T$4</xm:f>
            <x14:dxf>
              <font>
                <b/>
                <i val="0"/>
                <color theme="0"/>
              </font>
              <fill>
                <patternFill>
                  <bgColor rgb="FFE26B0A"/>
                </patternFill>
              </fill>
            </x14:dxf>
          </x14:cfRule>
          <x14:cfRule type="containsText" priority="4569" operator="containsText" id="{272CE1CF-C16B-49F5-BDAB-11F70D858909}">
            <xm:f>NOT(ISERROR(SEARCH('Listados Datos'!$T$6,Y33)))</xm:f>
            <xm:f>'Listados Datos'!$T$6</xm:f>
            <x14:dxf>
              <font>
                <b/>
                <i val="0"/>
              </font>
              <fill>
                <patternFill>
                  <bgColor rgb="FF92D050"/>
                </patternFill>
              </fill>
            </x14:dxf>
          </x14:cfRule>
          <xm:sqref>Y33:Y37</xm:sqref>
        </x14:conditionalFormatting>
        <x14:conditionalFormatting xmlns:xm="http://schemas.microsoft.com/office/excel/2006/main">
          <x14:cfRule type="containsText" priority="4511" operator="containsText" id="{CEA4EAA6-6151-440D-9FD9-1E7F01C03B7C}">
            <xm:f>NOT(ISERROR(SEARCH('Listados Datos'!$T$6,Y39)))</xm:f>
            <xm:f>'Listados Datos'!$T$6</xm:f>
            <x14:dxf>
              <font>
                <b/>
                <i val="0"/>
              </font>
              <fill>
                <patternFill>
                  <bgColor rgb="FF92D050"/>
                </patternFill>
              </fill>
            </x14:dxf>
          </x14:cfRule>
          <x14:cfRule type="containsText" priority="4508" operator="containsText" id="{D8BAB4CB-2E32-4445-96BC-39A532D8448F}">
            <xm:f>NOT(ISERROR(SEARCH('Listados Datos'!$T$3,Y39)))</xm:f>
            <xm:f>'Listados Datos'!$T$3</xm:f>
            <x14:dxf>
              <fill>
                <patternFill patternType="solid">
                  <bgColor rgb="FFC00000"/>
                </patternFill>
              </fill>
            </x14:dxf>
          </x14:cfRule>
          <x14:cfRule type="containsText" priority="4509" operator="containsText" id="{24A0DB14-7396-44E9-8550-3549E06EFF9F}">
            <xm:f>NOT(ISERROR(SEARCH('Listados Datos'!$T$4,Y39)))</xm:f>
            <xm:f>'Listados Datos'!$T$4</xm:f>
            <x14:dxf>
              <font>
                <b/>
                <i val="0"/>
                <color theme="0"/>
              </font>
              <fill>
                <patternFill>
                  <bgColor rgb="FFE26B0A"/>
                </patternFill>
              </fill>
            </x14:dxf>
          </x14:cfRule>
          <x14:cfRule type="containsText" priority="4510" operator="containsText" id="{0187F92D-9077-47AF-938B-7BEFE11CC22F}">
            <xm:f>NOT(ISERROR(SEARCH('Listados Datos'!$T$5,Y39)))</xm:f>
            <xm:f>'Listados Datos'!$T$5</xm:f>
            <x14:dxf>
              <font>
                <b/>
                <i val="0"/>
                <color auto="1"/>
              </font>
              <fill>
                <patternFill>
                  <bgColor rgb="FFFFFF00"/>
                </patternFill>
              </fill>
            </x14:dxf>
          </x14:cfRule>
          <xm:sqref>Y39:Y43</xm:sqref>
        </x14:conditionalFormatting>
        <x14:conditionalFormatting xmlns:xm="http://schemas.microsoft.com/office/excel/2006/main">
          <x14:cfRule type="containsText" priority="4452" operator="containsText" id="{ABD26666-10F4-49C4-9D8D-F98F1FFF0D30}">
            <xm:f>NOT(ISERROR(SEARCH('Listados Datos'!$T$5,Y45)))</xm:f>
            <xm:f>'Listados Datos'!$T$5</xm:f>
            <x14:dxf>
              <font>
                <b/>
                <i val="0"/>
                <color auto="1"/>
              </font>
              <fill>
                <patternFill>
                  <bgColor rgb="FFFFFF00"/>
                </patternFill>
              </fill>
            </x14:dxf>
          </x14:cfRule>
          <x14:cfRule type="containsText" priority="4453" operator="containsText" id="{B85B0D90-8E41-4FFF-A706-FC8CC61A377E}">
            <xm:f>NOT(ISERROR(SEARCH('Listados Datos'!$T$6,Y45)))</xm:f>
            <xm:f>'Listados Datos'!$T$6</xm:f>
            <x14:dxf>
              <font>
                <b/>
                <i val="0"/>
              </font>
              <fill>
                <patternFill>
                  <bgColor rgb="FF92D050"/>
                </patternFill>
              </fill>
            </x14:dxf>
          </x14:cfRule>
          <x14:cfRule type="containsText" priority="4450" operator="containsText" id="{8D68E5B5-7516-43F0-A440-37E129032BDF}">
            <xm:f>NOT(ISERROR(SEARCH('Listados Datos'!$T$3,Y45)))</xm:f>
            <xm:f>'Listados Datos'!$T$3</xm:f>
            <x14:dxf>
              <fill>
                <patternFill patternType="solid">
                  <bgColor rgb="FFC00000"/>
                </patternFill>
              </fill>
            </x14:dxf>
          </x14:cfRule>
          <x14:cfRule type="containsText" priority="4451" operator="containsText" id="{7207ECFB-61EA-44C8-8CA9-9B008DF2B000}">
            <xm:f>NOT(ISERROR(SEARCH('Listados Datos'!$T$4,Y45)))</xm:f>
            <xm:f>'Listados Datos'!$T$4</xm:f>
            <x14:dxf>
              <font>
                <b/>
                <i val="0"/>
                <color theme="0"/>
              </font>
              <fill>
                <patternFill>
                  <bgColor rgb="FFE26B0A"/>
                </patternFill>
              </fill>
            </x14:dxf>
          </x14:cfRule>
          <xm:sqref>Y45:Y49</xm:sqref>
        </x14:conditionalFormatting>
        <x14:conditionalFormatting xmlns:xm="http://schemas.microsoft.com/office/excel/2006/main">
          <x14:cfRule type="containsText" priority="4395" operator="containsText" id="{705BD52D-80E0-4997-B293-1305661AC161}">
            <xm:f>NOT(ISERROR(SEARCH('Listados Datos'!$T$6,Y51)))</xm:f>
            <xm:f>'Listados Datos'!$T$6</xm:f>
            <x14:dxf>
              <font>
                <b/>
                <i val="0"/>
              </font>
              <fill>
                <patternFill>
                  <bgColor rgb="FF92D050"/>
                </patternFill>
              </fill>
            </x14:dxf>
          </x14:cfRule>
          <x14:cfRule type="containsText" priority="4392" operator="containsText" id="{D5594C5B-F8BB-4B09-8BA9-DE11D245BC9F}">
            <xm:f>NOT(ISERROR(SEARCH('Listados Datos'!$T$3,Y51)))</xm:f>
            <xm:f>'Listados Datos'!$T$3</xm:f>
            <x14:dxf>
              <fill>
                <patternFill patternType="solid">
                  <bgColor rgb="FFC00000"/>
                </patternFill>
              </fill>
            </x14:dxf>
          </x14:cfRule>
          <x14:cfRule type="containsText" priority="4394" operator="containsText" id="{7F1A2674-6427-415E-BDCF-7FCAD8DAE65D}">
            <xm:f>NOT(ISERROR(SEARCH('Listados Datos'!$T$5,Y51)))</xm:f>
            <xm:f>'Listados Datos'!$T$5</xm:f>
            <x14:dxf>
              <font>
                <b/>
                <i val="0"/>
                <color auto="1"/>
              </font>
              <fill>
                <patternFill>
                  <bgColor rgb="FFFFFF00"/>
                </patternFill>
              </fill>
            </x14:dxf>
          </x14:cfRule>
          <x14:cfRule type="containsText" priority="4393" operator="containsText" id="{5ACDC70C-9FB9-49BE-8B5A-2873B07EE019}">
            <xm:f>NOT(ISERROR(SEARCH('Listados Datos'!$T$4,Y51)))</xm:f>
            <xm:f>'Listados Datos'!$T$4</xm:f>
            <x14:dxf>
              <font>
                <b/>
                <i val="0"/>
                <color theme="0"/>
              </font>
              <fill>
                <patternFill>
                  <bgColor rgb="FFE26B0A"/>
                </patternFill>
              </fill>
            </x14:dxf>
          </x14:cfRule>
          <xm:sqref>Y51:Y55</xm:sqref>
        </x14:conditionalFormatting>
        <x14:conditionalFormatting xmlns:xm="http://schemas.microsoft.com/office/excel/2006/main">
          <x14:cfRule type="containsText" priority="4336" operator="containsText" id="{3B4CC172-9253-4FCB-9EBD-F2738189A8C4}">
            <xm:f>NOT(ISERROR(SEARCH('Listados Datos'!$T$5,Y57)))</xm:f>
            <xm:f>'Listados Datos'!$T$5</xm:f>
            <x14:dxf>
              <font>
                <b/>
                <i val="0"/>
                <color auto="1"/>
              </font>
              <fill>
                <patternFill>
                  <bgColor rgb="FFFFFF00"/>
                </patternFill>
              </fill>
            </x14:dxf>
          </x14:cfRule>
          <x14:cfRule type="containsText" priority="4335" operator="containsText" id="{69C5F538-0742-4D33-84AE-FD2AA608CF19}">
            <xm:f>NOT(ISERROR(SEARCH('Listados Datos'!$T$4,Y57)))</xm:f>
            <xm:f>'Listados Datos'!$T$4</xm:f>
            <x14:dxf>
              <font>
                <b/>
                <i val="0"/>
                <color theme="0"/>
              </font>
              <fill>
                <patternFill>
                  <bgColor rgb="FFE26B0A"/>
                </patternFill>
              </fill>
            </x14:dxf>
          </x14:cfRule>
          <x14:cfRule type="containsText" priority="4334" operator="containsText" id="{2D81D100-98E8-4B93-BA96-9E2BC397FD24}">
            <xm:f>NOT(ISERROR(SEARCH('Listados Datos'!$T$3,Y57)))</xm:f>
            <xm:f>'Listados Datos'!$T$3</xm:f>
            <x14:dxf>
              <fill>
                <patternFill patternType="solid">
                  <bgColor rgb="FFC00000"/>
                </patternFill>
              </fill>
            </x14:dxf>
          </x14:cfRule>
          <x14:cfRule type="containsText" priority="4337" operator="containsText" id="{594E4586-2D9D-42C3-8379-2693CAD633B9}">
            <xm:f>NOT(ISERROR(SEARCH('Listados Datos'!$T$6,Y57)))</xm:f>
            <xm:f>'Listados Datos'!$T$6</xm:f>
            <x14:dxf>
              <font>
                <b/>
                <i val="0"/>
              </font>
              <fill>
                <patternFill>
                  <bgColor rgb="FF92D050"/>
                </patternFill>
              </fill>
            </x14:dxf>
          </x14:cfRule>
          <xm:sqref>Y57:Y61</xm:sqref>
        </x14:conditionalFormatting>
        <x14:conditionalFormatting xmlns:xm="http://schemas.microsoft.com/office/excel/2006/main">
          <x14:cfRule type="containsText" priority="4279" operator="containsText" id="{1D983C08-D2AD-415E-BA41-D790C7FE21D1}">
            <xm:f>NOT(ISERROR(SEARCH('Listados Datos'!$T$6,Y63)))</xm:f>
            <xm:f>'Listados Datos'!$T$6</xm:f>
            <x14:dxf>
              <font>
                <b/>
                <i val="0"/>
              </font>
              <fill>
                <patternFill>
                  <bgColor rgb="FF92D050"/>
                </patternFill>
              </fill>
            </x14:dxf>
          </x14:cfRule>
          <x14:cfRule type="containsText" priority="4277" operator="containsText" id="{4817B9FB-B76A-4E2C-922D-871F3F68F873}">
            <xm:f>NOT(ISERROR(SEARCH('Listados Datos'!$T$4,Y63)))</xm:f>
            <xm:f>'Listados Datos'!$T$4</xm:f>
            <x14:dxf>
              <font>
                <b/>
                <i val="0"/>
                <color theme="0"/>
              </font>
              <fill>
                <patternFill>
                  <bgColor rgb="FFE26B0A"/>
                </patternFill>
              </fill>
            </x14:dxf>
          </x14:cfRule>
          <x14:cfRule type="containsText" priority="4276" operator="containsText" id="{8EACEC32-DCAF-4BA6-A100-CD6BCC7F459D}">
            <xm:f>NOT(ISERROR(SEARCH('Listados Datos'!$T$3,Y63)))</xm:f>
            <xm:f>'Listados Datos'!$T$3</xm:f>
            <x14:dxf>
              <fill>
                <patternFill patternType="solid">
                  <bgColor rgb="FFC00000"/>
                </patternFill>
              </fill>
            </x14:dxf>
          </x14:cfRule>
          <x14:cfRule type="containsText" priority="4278" operator="containsText" id="{9F0A2394-CAC2-4772-9771-7687DD17110A}">
            <xm:f>NOT(ISERROR(SEARCH('Listados Datos'!$T$5,Y63)))</xm:f>
            <xm:f>'Listados Datos'!$T$5</xm:f>
            <x14:dxf>
              <font>
                <b/>
                <i val="0"/>
                <color auto="1"/>
              </font>
              <fill>
                <patternFill>
                  <bgColor rgb="FFFFFF00"/>
                </patternFill>
              </fill>
            </x14:dxf>
          </x14:cfRule>
          <xm:sqref>Y63:Y67</xm:sqref>
        </x14:conditionalFormatting>
        <x14:conditionalFormatting xmlns:xm="http://schemas.microsoft.com/office/excel/2006/main">
          <x14:cfRule type="containsText" priority="4221" operator="containsText" id="{832ACFF6-9E12-4488-B702-CECEF54109F6}">
            <xm:f>NOT(ISERROR(SEARCH('Listados Datos'!$T$6,Y69)))</xm:f>
            <xm:f>'Listados Datos'!$T$6</xm:f>
            <x14:dxf>
              <font>
                <b/>
                <i val="0"/>
              </font>
              <fill>
                <patternFill>
                  <bgColor rgb="FF92D050"/>
                </patternFill>
              </fill>
            </x14:dxf>
          </x14:cfRule>
          <x14:cfRule type="containsText" priority="4220" operator="containsText" id="{F9A17364-0FBD-4954-B0A5-970DE7559D3A}">
            <xm:f>NOT(ISERROR(SEARCH('Listados Datos'!$T$5,Y69)))</xm:f>
            <xm:f>'Listados Datos'!$T$5</xm:f>
            <x14:dxf>
              <font>
                <b/>
                <i val="0"/>
                <color auto="1"/>
              </font>
              <fill>
                <patternFill>
                  <bgColor rgb="FFFFFF00"/>
                </patternFill>
              </fill>
            </x14:dxf>
          </x14:cfRule>
          <x14:cfRule type="containsText" priority="4219" operator="containsText" id="{21D64298-6216-46F2-97AD-9D843AF3D3D2}">
            <xm:f>NOT(ISERROR(SEARCH('Listados Datos'!$T$4,Y69)))</xm:f>
            <xm:f>'Listados Datos'!$T$4</xm:f>
            <x14:dxf>
              <font>
                <b/>
                <i val="0"/>
                <color theme="0"/>
              </font>
              <fill>
                <patternFill>
                  <bgColor rgb="FFE26B0A"/>
                </patternFill>
              </fill>
            </x14:dxf>
          </x14:cfRule>
          <x14:cfRule type="containsText" priority="4218" operator="containsText" id="{44C722E2-EE0A-4C95-B34A-D3729445FF8A}">
            <xm:f>NOT(ISERROR(SEARCH('Listados Datos'!$T$3,Y69)))</xm:f>
            <xm:f>'Listados Datos'!$T$3</xm:f>
            <x14:dxf>
              <fill>
                <patternFill patternType="solid">
                  <bgColor rgb="FFC00000"/>
                </patternFill>
              </fill>
            </x14:dxf>
          </x14:cfRule>
          <xm:sqref>Y69:Y73</xm:sqref>
        </x14:conditionalFormatting>
        <x14:conditionalFormatting xmlns:xm="http://schemas.microsoft.com/office/excel/2006/main">
          <x14:cfRule type="containsText" priority="4162" operator="containsText" id="{59E9993B-5D31-4742-A124-09728ADE9EBB}">
            <xm:f>NOT(ISERROR(SEARCH('Listados Datos'!$T$5,Y75)))</xm:f>
            <xm:f>'Listados Datos'!$T$5</xm:f>
            <x14:dxf>
              <font>
                <b/>
                <i val="0"/>
                <color auto="1"/>
              </font>
              <fill>
                <patternFill>
                  <bgColor rgb="FFFFFF00"/>
                </patternFill>
              </fill>
            </x14:dxf>
          </x14:cfRule>
          <x14:cfRule type="containsText" priority="4163" operator="containsText" id="{22D88294-9740-4332-9EB1-C710E0EB1656}">
            <xm:f>NOT(ISERROR(SEARCH('Listados Datos'!$T$6,Y75)))</xm:f>
            <xm:f>'Listados Datos'!$T$6</xm:f>
            <x14:dxf>
              <font>
                <b/>
                <i val="0"/>
              </font>
              <fill>
                <patternFill>
                  <bgColor rgb="FF92D050"/>
                </patternFill>
              </fill>
            </x14:dxf>
          </x14:cfRule>
          <x14:cfRule type="containsText" priority="4161" operator="containsText" id="{6C13E875-6D38-4C58-83DB-09456BA0999B}">
            <xm:f>NOT(ISERROR(SEARCH('Listados Datos'!$T$4,Y75)))</xm:f>
            <xm:f>'Listados Datos'!$T$4</xm:f>
            <x14:dxf>
              <font>
                <b/>
                <i val="0"/>
                <color theme="0"/>
              </font>
              <fill>
                <patternFill>
                  <bgColor rgb="FFE26B0A"/>
                </patternFill>
              </fill>
            </x14:dxf>
          </x14:cfRule>
          <x14:cfRule type="containsText" priority="4160" operator="containsText" id="{56F2EA4B-E90D-424B-B6BD-9E27FE209C06}">
            <xm:f>NOT(ISERROR(SEARCH('Listados Datos'!$T$3,Y75)))</xm:f>
            <xm:f>'Listados Datos'!$T$3</xm:f>
            <x14:dxf>
              <fill>
                <patternFill patternType="solid">
                  <bgColor rgb="FFC00000"/>
                </patternFill>
              </fill>
            </x14:dxf>
          </x14:cfRule>
          <xm:sqref>Y75:Y79</xm:sqref>
        </x14:conditionalFormatting>
        <x14:conditionalFormatting xmlns:xm="http://schemas.microsoft.com/office/excel/2006/main">
          <x14:cfRule type="containsText" priority="4103" operator="containsText" id="{FB6F57AB-5264-48CF-9261-921B398E44D8}">
            <xm:f>NOT(ISERROR(SEARCH('Listados Datos'!$T$4,Y81)))</xm:f>
            <xm:f>'Listados Datos'!$T$4</xm:f>
            <x14:dxf>
              <font>
                <b/>
                <i val="0"/>
                <color theme="0"/>
              </font>
              <fill>
                <patternFill>
                  <bgColor rgb="FFE26B0A"/>
                </patternFill>
              </fill>
            </x14:dxf>
          </x14:cfRule>
          <x14:cfRule type="containsText" priority="4105" operator="containsText" id="{711087CF-BDEF-4386-A617-DE96F51041E6}">
            <xm:f>NOT(ISERROR(SEARCH('Listados Datos'!$T$6,Y81)))</xm:f>
            <xm:f>'Listados Datos'!$T$6</xm:f>
            <x14:dxf>
              <font>
                <b/>
                <i val="0"/>
              </font>
              <fill>
                <patternFill>
                  <bgColor rgb="FF92D050"/>
                </patternFill>
              </fill>
            </x14:dxf>
          </x14:cfRule>
          <x14:cfRule type="containsText" priority="4102" operator="containsText" id="{6B8FB475-C2D0-4E58-AB6C-9D6BDA14FFF5}">
            <xm:f>NOT(ISERROR(SEARCH('Listados Datos'!$T$3,Y81)))</xm:f>
            <xm:f>'Listados Datos'!$T$3</xm:f>
            <x14:dxf>
              <fill>
                <patternFill patternType="solid">
                  <bgColor rgb="FFC00000"/>
                </patternFill>
              </fill>
            </x14:dxf>
          </x14:cfRule>
          <x14:cfRule type="containsText" priority="4104" operator="containsText" id="{37E77A57-8468-423F-954C-2541F958A8F2}">
            <xm:f>NOT(ISERROR(SEARCH('Listados Datos'!$T$5,Y81)))</xm:f>
            <xm:f>'Listados Datos'!$T$5</xm:f>
            <x14:dxf>
              <font>
                <b/>
                <i val="0"/>
                <color auto="1"/>
              </font>
              <fill>
                <patternFill>
                  <bgColor rgb="FFFFFF00"/>
                </patternFill>
              </fill>
            </x14:dxf>
          </x14:cfRule>
          <xm:sqref>Y81:Y85</xm:sqref>
        </x14:conditionalFormatting>
        <x14:conditionalFormatting xmlns:xm="http://schemas.microsoft.com/office/excel/2006/main">
          <x14:cfRule type="containsText" priority="4046" operator="containsText" id="{5112C16D-14E1-495B-AD30-587884459C9B}">
            <xm:f>NOT(ISERROR(SEARCH('Listados Datos'!$T$5,Y87)))</xm:f>
            <xm:f>'Listados Datos'!$T$5</xm:f>
            <x14:dxf>
              <font>
                <b/>
                <i val="0"/>
                <color auto="1"/>
              </font>
              <fill>
                <patternFill>
                  <bgColor rgb="FFFFFF00"/>
                </patternFill>
              </fill>
            </x14:dxf>
          </x14:cfRule>
          <x14:cfRule type="containsText" priority="4047" operator="containsText" id="{49A92263-6B37-4278-95F0-EC990BBB6D14}">
            <xm:f>NOT(ISERROR(SEARCH('Listados Datos'!$T$6,Y87)))</xm:f>
            <xm:f>'Listados Datos'!$T$6</xm:f>
            <x14:dxf>
              <font>
                <b/>
                <i val="0"/>
              </font>
              <fill>
                <patternFill>
                  <bgColor rgb="FF92D050"/>
                </patternFill>
              </fill>
            </x14:dxf>
          </x14:cfRule>
          <x14:cfRule type="containsText" priority="4045" operator="containsText" id="{E542CE06-598E-48ED-8361-E5405D7A6151}">
            <xm:f>NOT(ISERROR(SEARCH('Listados Datos'!$T$4,Y87)))</xm:f>
            <xm:f>'Listados Datos'!$T$4</xm:f>
            <x14:dxf>
              <font>
                <b/>
                <i val="0"/>
                <color theme="0"/>
              </font>
              <fill>
                <patternFill>
                  <bgColor rgb="FFE26B0A"/>
                </patternFill>
              </fill>
            </x14:dxf>
          </x14:cfRule>
          <x14:cfRule type="containsText" priority="4044" operator="containsText" id="{6A4F91B6-57C7-4D2E-9E67-1A4F2EE6B5DF}">
            <xm:f>NOT(ISERROR(SEARCH('Listados Datos'!$T$3,Y87)))</xm:f>
            <xm:f>'Listados Datos'!$T$3</xm:f>
            <x14:dxf>
              <fill>
                <patternFill patternType="solid">
                  <bgColor rgb="FFC00000"/>
                </patternFill>
              </fill>
            </x14:dxf>
          </x14:cfRule>
          <xm:sqref>Y87:Y91</xm:sqref>
        </x14:conditionalFormatting>
        <x14:conditionalFormatting xmlns:xm="http://schemas.microsoft.com/office/excel/2006/main">
          <x14:cfRule type="containsText" priority="3989" operator="containsText" id="{3DF4CD66-3D08-4AAF-BDE2-782ACBD591B6}">
            <xm:f>NOT(ISERROR(SEARCH('Listados Datos'!$T$6,Y93)))</xm:f>
            <xm:f>'Listados Datos'!$T$6</xm:f>
            <x14:dxf>
              <font>
                <b/>
                <i val="0"/>
              </font>
              <fill>
                <patternFill>
                  <bgColor rgb="FF92D050"/>
                </patternFill>
              </fill>
            </x14:dxf>
          </x14:cfRule>
          <x14:cfRule type="containsText" priority="3988" operator="containsText" id="{B3A3EDD0-58D8-4DCC-99B8-74BEEE7F186F}">
            <xm:f>NOT(ISERROR(SEARCH('Listados Datos'!$T$5,Y93)))</xm:f>
            <xm:f>'Listados Datos'!$T$5</xm:f>
            <x14:dxf>
              <font>
                <b/>
                <i val="0"/>
                <color auto="1"/>
              </font>
              <fill>
                <patternFill>
                  <bgColor rgb="FFFFFF00"/>
                </patternFill>
              </fill>
            </x14:dxf>
          </x14:cfRule>
          <x14:cfRule type="containsText" priority="3986" operator="containsText" id="{96AE38D1-D39C-447E-BBA2-8C3B514BC5AB}">
            <xm:f>NOT(ISERROR(SEARCH('Listados Datos'!$T$3,Y93)))</xm:f>
            <xm:f>'Listados Datos'!$T$3</xm:f>
            <x14:dxf>
              <fill>
                <patternFill patternType="solid">
                  <bgColor rgb="FFC00000"/>
                </patternFill>
              </fill>
            </x14:dxf>
          </x14:cfRule>
          <x14:cfRule type="containsText" priority="3987" operator="containsText" id="{9C7F565D-C8DC-4329-82E3-14E1C05C7F95}">
            <xm:f>NOT(ISERROR(SEARCH('Listados Datos'!$T$4,Y93)))</xm:f>
            <xm:f>'Listados Datos'!$T$4</xm:f>
            <x14:dxf>
              <font>
                <b/>
                <i val="0"/>
                <color theme="0"/>
              </font>
              <fill>
                <patternFill>
                  <bgColor rgb="FFE26B0A"/>
                </patternFill>
              </fill>
            </x14:dxf>
          </x14:cfRule>
          <xm:sqref>Y93:Y97</xm:sqref>
        </x14:conditionalFormatting>
        <x14:conditionalFormatting xmlns:xm="http://schemas.microsoft.com/office/excel/2006/main">
          <x14:cfRule type="containsText" priority="3931" operator="containsText" id="{E0864A01-C1E0-4A74-9F16-3C3C9E74C4B4}">
            <xm:f>NOT(ISERROR(SEARCH('Listados Datos'!$T$6,Y99)))</xm:f>
            <xm:f>'Listados Datos'!$T$6</xm:f>
            <x14:dxf>
              <font>
                <b/>
                <i val="0"/>
              </font>
              <fill>
                <patternFill>
                  <bgColor rgb="FF92D050"/>
                </patternFill>
              </fill>
            </x14:dxf>
          </x14:cfRule>
          <x14:cfRule type="containsText" priority="3928" operator="containsText" id="{03589E5E-5D92-4B4C-B4D8-DB1D7A3358CD}">
            <xm:f>NOT(ISERROR(SEARCH('Listados Datos'!$T$3,Y99)))</xm:f>
            <xm:f>'Listados Datos'!$T$3</xm:f>
            <x14:dxf>
              <fill>
                <patternFill patternType="solid">
                  <bgColor rgb="FFC00000"/>
                </patternFill>
              </fill>
            </x14:dxf>
          </x14:cfRule>
          <x14:cfRule type="containsText" priority="3929" operator="containsText" id="{E7E451E9-40E8-48B1-9A0F-1E192105160F}">
            <xm:f>NOT(ISERROR(SEARCH('Listados Datos'!$T$4,Y99)))</xm:f>
            <xm:f>'Listados Datos'!$T$4</xm:f>
            <x14:dxf>
              <font>
                <b/>
                <i val="0"/>
                <color theme="0"/>
              </font>
              <fill>
                <patternFill>
                  <bgColor rgb="FFE26B0A"/>
                </patternFill>
              </fill>
            </x14:dxf>
          </x14:cfRule>
          <x14:cfRule type="containsText" priority="3930" operator="containsText" id="{F85ADB39-7395-4666-A9C4-B115C1D91C22}">
            <xm:f>NOT(ISERROR(SEARCH('Listados Datos'!$T$5,Y99)))</xm:f>
            <xm:f>'Listados Datos'!$T$5</xm:f>
            <x14:dxf>
              <font>
                <b/>
                <i val="0"/>
                <color auto="1"/>
              </font>
              <fill>
                <patternFill>
                  <bgColor rgb="FFFFFF00"/>
                </patternFill>
              </fill>
            </x14:dxf>
          </x14:cfRule>
          <xm:sqref>Y99:Y103</xm:sqref>
        </x14:conditionalFormatting>
        <x14:conditionalFormatting xmlns:xm="http://schemas.microsoft.com/office/excel/2006/main">
          <x14:cfRule type="containsText" priority="3844" operator="containsText" id="{A2F80BFF-E796-46A7-82C5-AEE263B06D55}">
            <xm:f>NOT(ISERROR(SEARCH('Listados Datos'!$T$4,Y105)))</xm:f>
            <xm:f>'Listados Datos'!$T$4</xm:f>
            <x14:dxf>
              <font>
                <b/>
                <i val="0"/>
                <color theme="0"/>
              </font>
              <fill>
                <patternFill>
                  <bgColor rgb="FFE26B0A"/>
                </patternFill>
              </fill>
            </x14:dxf>
          </x14:cfRule>
          <x14:cfRule type="containsText" priority="3843" operator="containsText" id="{B34DE5A8-A0D4-47F3-B42A-29F8465F3E17}">
            <xm:f>NOT(ISERROR(SEARCH('Listados Datos'!$T$3,Y105)))</xm:f>
            <xm:f>'Listados Datos'!$T$3</xm:f>
            <x14:dxf>
              <fill>
                <patternFill patternType="solid">
                  <bgColor rgb="FFC00000"/>
                </patternFill>
              </fill>
            </x14:dxf>
          </x14:cfRule>
          <x14:cfRule type="containsText" priority="3845" operator="containsText" id="{E00E025D-0671-449F-A23B-1D0E52AB92AF}">
            <xm:f>NOT(ISERROR(SEARCH('Listados Datos'!$T$5,Y105)))</xm:f>
            <xm:f>'Listados Datos'!$T$5</xm:f>
            <x14:dxf>
              <font>
                <b/>
                <i val="0"/>
                <color auto="1"/>
              </font>
              <fill>
                <patternFill>
                  <bgColor rgb="FFFFFF00"/>
                </patternFill>
              </fill>
            </x14:dxf>
          </x14:cfRule>
          <x14:cfRule type="containsText" priority="3846" operator="containsText" id="{62550C76-2437-43FA-8178-E01899D7A4EB}">
            <xm:f>NOT(ISERROR(SEARCH('Listados Datos'!$T$6,Y105)))</xm:f>
            <xm:f>'Listados Datos'!$T$6</xm:f>
            <x14:dxf>
              <font>
                <b/>
                <i val="0"/>
              </font>
              <fill>
                <patternFill>
                  <bgColor rgb="FF92D050"/>
                </patternFill>
              </fill>
            </x14:dxf>
          </x14:cfRule>
          <xm:sqref>Y105:Y109</xm:sqref>
        </x14:conditionalFormatting>
        <x14:conditionalFormatting xmlns:xm="http://schemas.microsoft.com/office/excel/2006/main">
          <x14:cfRule type="containsText" priority="123" operator="containsText" id="{BE7A2C5D-73F6-4654-AD14-B180AF8748B4}">
            <xm:f>NOT(ISERROR(SEARCH('Listados Datos'!$T$5,Y111)))</xm:f>
            <xm:f>'Listados Datos'!$T$5</xm:f>
            <x14:dxf>
              <font>
                <b/>
                <i val="0"/>
                <color auto="1"/>
              </font>
              <fill>
                <patternFill>
                  <bgColor rgb="FFFFFF00"/>
                </patternFill>
              </fill>
            </x14:dxf>
          </x14:cfRule>
          <x14:cfRule type="containsText" priority="122" operator="containsText" id="{5782CF5E-1BD8-4CF0-BCA7-CC5D2CEAE104}">
            <xm:f>NOT(ISERROR(SEARCH('Listados Datos'!$T$4,Y111)))</xm:f>
            <xm:f>'Listados Datos'!$T$4</xm:f>
            <x14:dxf>
              <font>
                <b/>
                <i val="0"/>
                <color theme="0"/>
              </font>
              <fill>
                <patternFill>
                  <bgColor rgb="FFE26B0A"/>
                </patternFill>
              </fill>
            </x14:dxf>
          </x14:cfRule>
          <x14:cfRule type="containsText" priority="121" operator="containsText" id="{A6717B6E-E117-4FA4-9654-A45A7A28BBFC}">
            <xm:f>NOT(ISERROR(SEARCH('Listados Datos'!$T$3,Y111)))</xm:f>
            <xm:f>'Listados Datos'!$T$3</xm:f>
            <x14:dxf>
              <fill>
                <patternFill patternType="solid">
                  <bgColor rgb="FFC00000"/>
                </patternFill>
              </fill>
            </x14:dxf>
          </x14:cfRule>
          <x14:cfRule type="containsText" priority="124" operator="containsText" id="{86702B51-6F9C-4711-B878-3303DBAEBEA5}">
            <xm:f>NOT(ISERROR(SEARCH('Listados Datos'!$T$6,Y111)))</xm:f>
            <xm:f>'Listados Datos'!$T$6</xm:f>
            <x14:dxf>
              <font>
                <b/>
                <i val="0"/>
              </font>
              <fill>
                <patternFill>
                  <bgColor rgb="FF92D050"/>
                </patternFill>
              </fill>
            </x14:dxf>
          </x14:cfRule>
          <xm:sqref>Y111:Y115</xm:sqref>
        </x14:conditionalFormatting>
        <x14:conditionalFormatting xmlns:xm="http://schemas.microsoft.com/office/excel/2006/main">
          <x14:cfRule type="containsText" priority="3790" operator="containsText" id="{36305BDD-1654-4265-886C-5192BA03EF28}">
            <xm:f>NOT(ISERROR(SEARCH('Listados Datos'!$T$4,Y117)))</xm:f>
            <xm:f>'Listados Datos'!$T$4</xm:f>
            <x14:dxf>
              <font>
                <b/>
                <i val="0"/>
                <color theme="0"/>
              </font>
              <fill>
                <patternFill>
                  <bgColor rgb="FFE26B0A"/>
                </patternFill>
              </fill>
            </x14:dxf>
          </x14:cfRule>
          <x14:cfRule type="containsText" priority="3791" operator="containsText" id="{E2575382-65C2-48B6-9968-0A778A6192FD}">
            <xm:f>NOT(ISERROR(SEARCH('Listados Datos'!$T$5,Y117)))</xm:f>
            <xm:f>'Listados Datos'!$T$5</xm:f>
            <x14:dxf>
              <font>
                <b/>
                <i val="0"/>
                <color auto="1"/>
              </font>
              <fill>
                <patternFill>
                  <bgColor rgb="FFFFFF00"/>
                </patternFill>
              </fill>
            </x14:dxf>
          </x14:cfRule>
          <x14:cfRule type="containsText" priority="3792" operator="containsText" id="{238C8378-4859-4E17-9FC1-CFCB28BD9CF1}">
            <xm:f>NOT(ISERROR(SEARCH('Listados Datos'!$T$6,Y117)))</xm:f>
            <xm:f>'Listados Datos'!$T$6</xm:f>
            <x14:dxf>
              <font>
                <b/>
                <i val="0"/>
              </font>
              <fill>
                <patternFill>
                  <bgColor rgb="FF92D050"/>
                </patternFill>
              </fill>
            </x14:dxf>
          </x14:cfRule>
          <x14:cfRule type="containsText" priority="3789" operator="containsText" id="{95F6F8A5-5218-4964-99F5-C11AE318BC75}">
            <xm:f>NOT(ISERROR(SEARCH('Listados Datos'!$T$3,Y117)))</xm:f>
            <xm:f>'Listados Datos'!$T$3</xm:f>
            <x14:dxf>
              <fill>
                <patternFill patternType="solid">
                  <bgColor rgb="FFC00000"/>
                </patternFill>
              </fill>
            </x14:dxf>
          </x14:cfRule>
          <xm:sqref>Y117:Y121</xm:sqref>
        </x14:conditionalFormatting>
        <x14:conditionalFormatting xmlns:xm="http://schemas.microsoft.com/office/excel/2006/main">
          <x14:cfRule type="containsText" priority="3737" operator="containsText" id="{DC369C98-9A1A-4F7F-B416-9257C729A4FE}">
            <xm:f>NOT(ISERROR(SEARCH('Listados Datos'!$T$5,Y123)))</xm:f>
            <xm:f>'Listados Datos'!$T$5</xm:f>
            <x14:dxf>
              <font>
                <b/>
                <i val="0"/>
                <color auto="1"/>
              </font>
              <fill>
                <patternFill>
                  <bgColor rgb="FFFFFF00"/>
                </patternFill>
              </fill>
            </x14:dxf>
          </x14:cfRule>
          <x14:cfRule type="containsText" priority="3736" operator="containsText" id="{8074CFFD-665D-4945-8D92-66D92E52F58D}">
            <xm:f>NOT(ISERROR(SEARCH('Listados Datos'!$T$4,Y123)))</xm:f>
            <xm:f>'Listados Datos'!$T$4</xm:f>
            <x14:dxf>
              <font>
                <b/>
                <i val="0"/>
                <color theme="0"/>
              </font>
              <fill>
                <patternFill>
                  <bgColor rgb="FFE26B0A"/>
                </patternFill>
              </fill>
            </x14:dxf>
          </x14:cfRule>
          <x14:cfRule type="containsText" priority="3735" operator="containsText" id="{E55AC9B3-C798-4A82-8CD6-3BAC5F894015}">
            <xm:f>NOT(ISERROR(SEARCH('Listados Datos'!$T$3,Y123)))</xm:f>
            <xm:f>'Listados Datos'!$T$3</xm:f>
            <x14:dxf>
              <fill>
                <patternFill patternType="solid">
                  <bgColor rgb="FFC00000"/>
                </patternFill>
              </fill>
            </x14:dxf>
          </x14:cfRule>
          <x14:cfRule type="containsText" priority="3738" operator="containsText" id="{AAF05DDC-38AB-4A89-99FC-44D3007507BB}">
            <xm:f>NOT(ISERROR(SEARCH('Listados Datos'!$T$6,Y123)))</xm:f>
            <xm:f>'Listados Datos'!$T$6</xm:f>
            <x14:dxf>
              <font>
                <b/>
                <i val="0"/>
              </font>
              <fill>
                <patternFill>
                  <bgColor rgb="FF92D050"/>
                </patternFill>
              </fill>
            </x14:dxf>
          </x14:cfRule>
          <xm:sqref>Y123:Y127</xm:sqref>
        </x14:conditionalFormatting>
        <x14:conditionalFormatting xmlns:xm="http://schemas.microsoft.com/office/excel/2006/main">
          <x14:cfRule type="containsText" priority="3684" operator="containsText" id="{7E3E7E91-D925-4717-A0FA-FE29A03581FE}">
            <xm:f>NOT(ISERROR(SEARCH('Listados Datos'!$T$6,Y129)))</xm:f>
            <xm:f>'Listados Datos'!$T$6</xm:f>
            <x14:dxf>
              <font>
                <b/>
                <i val="0"/>
              </font>
              <fill>
                <patternFill>
                  <bgColor rgb="FF92D050"/>
                </patternFill>
              </fill>
            </x14:dxf>
          </x14:cfRule>
          <x14:cfRule type="containsText" priority="3681" operator="containsText" id="{6BD2FCE1-0FAB-4927-92CB-55D612CBFB77}">
            <xm:f>NOT(ISERROR(SEARCH('Listados Datos'!$T$3,Y129)))</xm:f>
            <xm:f>'Listados Datos'!$T$3</xm:f>
            <x14:dxf>
              <fill>
                <patternFill patternType="solid">
                  <bgColor rgb="FFC00000"/>
                </patternFill>
              </fill>
            </x14:dxf>
          </x14:cfRule>
          <x14:cfRule type="containsText" priority="3683" operator="containsText" id="{F12C3D13-30E8-4833-8CB5-310AFB10375F}">
            <xm:f>NOT(ISERROR(SEARCH('Listados Datos'!$T$5,Y129)))</xm:f>
            <xm:f>'Listados Datos'!$T$5</xm:f>
            <x14:dxf>
              <font>
                <b/>
                <i val="0"/>
                <color auto="1"/>
              </font>
              <fill>
                <patternFill>
                  <bgColor rgb="FFFFFF00"/>
                </patternFill>
              </fill>
            </x14:dxf>
          </x14:cfRule>
          <x14:cfRule type="containsText" priority="3682" operator="containsText" id="{EC2F9A89-60B0-4593-97F8-1ABBA887E74C}">
            <xm:f>NOT(ISERROR(SEARCH('Listados Datos'!$T$4,Y129)))</xm:f>
            <xm:f>'Listados Datos'!$T$4</xm:f>
            <x14:dxf>
              <font>
                <b/>
                <i val="0"/>
                <color theme="0"/>
              </font>
              <fill>
                <patternFill>
                  <bgColor rgb="FFE26B0A"/>
                </patternFill>
              </fill>
            </x14:dxf>
          </x14:cfRule>
          <xm:sqref>Y129:Y133</xm:sqref>
        </x14:conditionalFormatting>
        <x14:conditionalFormatting xmlns:xm="http://schemas.microsoft.com/office/excel/2006/main">
          <x14:cfRule type="containsText" priority="3576" operator="containsText" id="{BE176AD3-B6FF-4ADD-BAF2-D727555B89F9}">
            <xm:f>NOT(ISERROR(SEARCH('Listados Datos'!$T$6,Y135)))</xm:f>
            <xm:f>'Listados Datos'!$T$6</xm:f>
            <x14:dxf>
              <font>
                <b/>
                <i val="0"/>
              </font>
              <fill>
                <patternFill>
                  <bgColor rgb="FF92D050"/>
                </patternFill>
              </fill>
            </x14:dxf>
          </x14:cfRule>
          <x14:cfRule type="containsText" priority="3574" operator="containsText" id="{58D823C5-68FF-4AD7-9774-2E23AC33DE16}">
            <xm:f>NOT(ISERROR(SEARCH('Listados Datos'!$T$4,Y135)))</xm:f>
            <xm:f>'Listados Datos'!$T$4</xm:f>
            <x14:dxf>
              <font>
                <b/>
                <i val="0"/>
                <color theme="0"/>
              </font>
              <fill>
                <patternFill>
                  <bgColor rgb="FFE26B0A"/>
                </patternFill>
              </fill>
            </x14:dxf>
          </x14:cfRule>
          <x14:cfRule type="containsText" priority="3573" operator="containsText" id="{DA2D1CF9-B482-42DC-ADE2-EF30973E1444}">
            <xm:f>NOT(ISERROR(SEARCH('Listados Datos'!$T$3,Y135)))</xm:f>
            <xm:f>'Listados Datos'!$T$3</xm:f>
            <x14:dxf>
              <fill>
                <patternFill patternType="solid">
                  <bgColor rgb="FFC00000"/>
                </patternFill>
              </fill>
            </x14:dxf>
          </x14:cfRule>
          <x14:cfRule type="containsText" priority="3575" operator="containsText" id="{4FF05586-8F58-4425-B204-2773A31BE324}">
            <xm:f>NOT(ISERROR(SEARCH('Listados Datos'!$T$5,Y135)))</xm:f>
            <xm:f>'Listados Datos'!$T$5</xm:f>
            <x14:dxf>
              <font>
                <b/>
                <i val="0"/>
                <color auto="1"/>
              </font>
              <fill>
                <patternFill>
                  <bgColor rgb="FFFFFF00"/>
                </patternFill>
              </fill>
            </x14:dxf>
          </x14:cfRule>
          <xm:sqref>Y135:Y139</xm:sqref>
        </x14:conditionalFormatting>
        <x14:conditionalFormatting xmlns:xm="http://schemas.microsoft.com/office/excel/2006/main">
          <x14:cfRule type="containsText" priority="3521" operator="containsText" id="{4FE41D7D-89EA-4776-8CB0-56C4ADD556A1}">
            <xm:f>NOT(ISERROR(SEARCH('Listados Datos'!$T$5,Y141)))</xm:f>
            <xm:f>'Listados Datos'!$T$5</xm:f>
            <x14:dxf>
              <font>
                <b/>
                <i val="0"/>
                <color auto="1"/>
              </font>
              <fill>
                <patternFill>
                  <bgColor rgb="FFFFFF00"/>
                </patternFill>
              </fill>
            </x14:dxf>
          </x14:cfRule>
          <x14:cfRule type="containsText" priority="3520" operator="containsText" id="{D1304744-D104-4B91-A341-E1A26CDA1CC3}">
            <xm:f>NOT(ISERROR(SEARCH('Listados Datos'!$T$4,Y141)))</xm:f>
            <xm:f>'Listados Datos'!$T$4</xm:f>
            <x14:dxf>
              <font>
                <b/>
                <i val="0"/>
                <color theme="0"/>
              </font>
              <fill>
                <patternFill>
                  <bgColor rgb="FFE26B0A"/>
                </patternFill>
              </fill>
            </x14:dxf>
          </x14:cfRule>
          <x14:cfRule type="containsText" priority="3519" operator="containsText" id="{E719FCEE-D360-4594-AB8F-22CFFC2B091D}">
            <xm:f>NOT(ISERROR(SEARCH('Listados Datos'!$T$3,Y141)))</xm:f>
            <xm:f>'Listados Datos'!$T$3</xm:f>
            <x14:dxf>
              <fill>
                <patternFill patternType="solid">
                  <bgColor rgb="FFC00000"/>
                </patternFill>
              </fill>
            </x14:dxf>
          </x14:cfRule>
          <x14:cfRule type="containsText" priority="3522" operator="containsText" id="{BE1B0057-8554-465F-B48D-534178CC5B63}">
            <xm:f>NOT(ISERROR(SEARCH('Listados Datos'!$T$6,Y141)))</xm:f>
            <xm:f>'Listados Datos'!$T$6</xm:f>
            <x14:dxf>
              <font>
                <b/>
                <i val="0"/>
              </font>
              <fill>
                <patternFill>
                  <bgColor rgb="FF92D050"/>
                </patternFill>
              </fill>
            </x14:dxf>
          </x14:cfRule>
          <xm:sqref>Y141:Y145</xm:sqref>
        </x14:conditionalFormatting>
        <x14:conditionalFormatting xmlns:xm="http://schemas.microsoft.com/office/excel/2006/main">
          <x14:cfRule type="containsText" priority="3466" operator="containsText" id="{B82557DC-28EE-45D9-88AE-9F0603D87A31}">
            <xm:f>NOT(ISERROR(SEARCH('Listados Datos'!$T$4,Y147)))</xm:f>
            <xm:f>'Listados Datos'!$T$4</xm:f>
            <x14:dxf>
              <font>
                <b/>
                <i val="0"/>
                <color theme="0"/>
              </font>
              <fill>
                <patternFill>
                  <bgColor rgb="FFE26B0A"/>
                </patternFill>
              </fill>
            </x14:dxf>
          </x14:cfRule>
          <x14:cfRule type="containsText" priority="3468" operator="containsText" id="{6C15A4C5-8593-4439-B653-E02AF450D573}">
            <xm:f>NOT(ISERROR(SEARCH('Listados Datos'!$T$6,Y147)))</xm:f>
            <xm:f>'Listados Datos'!$T$6</xm:f>
            <x14:dxf>
              <font>
                <b/>
                <i val="0"/>
              </font>
              <fill>
                <patternFill>
                  <bgColor rgb="FF92D050"/>
                </patternFill>
              </fill>
            </x14:dxf>
          </x14:cfRule>
          <x14:cfRule type="containsText" priority="3465" operator="containsText" id="{603E11A3-3DBD-4439-B34A-AB761C552EFE}">
            <xm:f>NOT(ISERROR(SEARCH('Listados Datos'!$T$3,Y147)))</xm:f>
            <xm:f>'Listados Datos'!$T$3</xm:f>
            <x14:dxf>
              <fill>
                <patternFill patternType="solid">
                  <bgColor rgb="FFC00000"/>
                </patternFill>
              </fill>
            </x14:dxf>
          </x14:cfRule>
          <x14:cfRule type="containsText" priority="3467" operator="containsText" id="{BA24BDC6-A838-4466-8C4D-1BFB948DF117}">
            <xm:f>NOT(ISERROR(SEARCH('Listados Datos'!$T$5,Y147)))</xm:f>
            <xm:f>'Listados Datos'!$T$5</xm:f>
            <x14:dxf>
              <font>
                <b/>
                <i val="0"/>
                <color auto="1"/>
              </font>
              <fill>
                <patternFill>
                  <bgColor rgb="FFFFFF00"/>
                </patternFill>
              </fill>
            </x14:dxf>
          </x14:cfRule>
          <xm:sqref>Y147:Y151</xm:sqref>
        </x14:conditionalFormatting>
        <x14:conditionalFormatting xmlns:xm="http://schemas.microsoft.com/office/excel/2006/main">
          <x14:cfRule type="containsText" priority="74" operator="containsText" id="{819AA650-8B4D-4E8F-B829-EA99E6F98F05}">
            <xm:f>NOT(ISERROR(SEARCH('Listados Datos'!$T$6,Y153)))</xm:f>
            <xm:f>'Listados Datos'!$T$6</xm:f>
            <x14:dxf>
              <font>
                <b/>
                <i val="0"/>
              </font>
              <fill>
                <patternFill>
                  <bgColor rgb="FF92D050"/>
                </patternFill>
              </fill>
            </x14:dxf>
          </x14:cfRule>
          <x14:cfRule type="containsText" priority="73" operator="containsText" id="{F79FE43B-236C-4172-AE46-9DC3772D807D}">
            <xm:f>NOT(ISERROR(SEARCH('Listados Datos'!$T$5,Y153)))</xm:f>
            <xm:f>'Listados Datos'!$T$5</xm:f>
            <x14:dxf>
              <font>
                <b/>
                <i val="0"/>
                <color auto="1"/>
              </font>
              <fill>
                <patternFill>
                  <bgColor rgb="FFFFFF00"/>
                </patternFill>
              </fill>
            </x14:dxf>
          </x14:cfRule>
          <x14:cfRule type="containsText" priority="72" operator="containsText" id="{3D75D489-56AB-4044-9967-098A1C5FB502}">
            <xm:f>NOT(ISERROR(SEARCH('Listados Datos'!$T$4,Y153)))</xm:f>
            <xm:f>'Listados Datos'!$T$4</xm:f>
            <x14:dxf>
              <font>
                <b/>
                <i val="0"/>
                <color theme="0"/>
              </font>
              <fill>
                <patternFill>
                  <bgColor rgb="FFE26B0A"/>
                </patternFill>
              </fill>
            </x14:dxf>
          </x14:cfRule>
          <x14:cfRule type="containsText" priority="71" operator="containsText" id="{325415C6-F05C-4271-BF5D-53819447C4BB}">
            <xm:f>NOT(ISERROR(SEARCH('Listados Datos'!$T$3,Y153)))</xm:f>
            <xm:f>'Listados Datos'!$T$3</xm:f>
            <x14:dxf>
              <fill>
                <patternFill patternType="solid">
                  <bgColor rgb="FFC00000"/>
                </patternFill>
              </fill>
            </x14:dxf>
          </x14:cfRule>
          <xm:sqref>Y153:Y157</xm:sqref>
        </x14:conditionalFormatting>
        <x14:conditionalFormatting xmlns:xm="http://schemas.microsoft.com/office/excel/2006/main">
          <x14:cfRule type="containsText" priority="3413" operator="containsText" id="{859C0BE2-8FDC-48B9-994D-65CEA9C74F65}">
            <xm:f>NOT(ISERROR(SEARCH('Listados Datos'!$T$5,Y159)))</xm:f>
            <xm:f>'Listados Datos'!$T$5</xm:f>
            <x14:dxf>
              <font>
                <b/>
                <i val="0"/>
                <color auto="1"/>
              </font>
              <fill>
                <patternFill>
                  <bgColor rgb="FFFFFF00"/>
                </patternFill>
              </fill>
            </x14:dxf>
          </x14:cfRule>
          <x14:cfRule type="containsText" priority="3414" operator="containsText" id="{235A73B8-9CD6-4AE4-8BC1-584D50DBEE82}">
            <xm:f>NOT(ISERROR(SEARCH('Listados Datos'!$T$6,Y159)))</xm:f>
            <xm:f>'Listados Datos'!$T$6</xm:f>
            <x14:dxf>
              <font>
                <b/>
                <i val="0"/>
              </font>
              <fill>
                <patternFill>
                  <bgColor rgb="FF92D050"/>
                </patternFill>
              </fill>
            </x14:dxf>
          </x14:cfRule>
          <x14:cfRule type="containsText" priority="3411" operator="containsText" id="{3D618477-A0C5-4EB6-AA96-E950124473B8}">
            <xm:f>NOT(ISERROR(SEARCH('Listados Datos'!$T$3,Y159)))</xm:f>
            <xm:f>'Listados Datos'!$T$3</xm:f>
            <x14:dxf>
              <fill>
                <patternFill patternType="solid">
                  <bgColor rgb="FFC00000"/>
                </patternFill>
              </fill>
            </x14:dxf>
          </x14:cfRule>
          <x14:cfRule type="containsText" priority="3412" operator="containsText" id="{757B49AE-24F6-4467-BC0D-1032995F765A}">
            <xm:f>NOT(ISERROR(SEARCH('Listados Datos'!$T$4,Y159)))</xm:f>
            <xm:f>'Listados Datos'!$T$4</xm:f>
            <x14:dxf>
              <font>
                <b/>
                <i val="0"/>
                <color theme="0"/>
              </font>
              <fill>
                <patternFill>
                  <bgColor rgb="FFE26B0A"/>
                </patternFill>
              </fill>
            </x14:dxf>
          </x14:cfRule>
          <xm:sqref>Y159:Y163</xm:sqref>
        </x14:conditionalFormatting>
        <x14:conditionalFormatting xmlns:xm="http://schemas.microsoft.com/office/excel/2006/main">
          <x14:cfRule type="containsText" priority="3357" operator="containsText" id="{F7C12808-EBE3-4A85-8066-9797E9656580}">
            <xm:f>NOT(ISERROR(SEARCH('Listados Datos'!$T$3,Y165)))</xm:f>
            <xm:f>'Listados Datos'!$T$3</xm:f>
            <x14:dxf>
              <fill>
                <patternFill patternType="solid">
                  <bgColor rgb="FFC00000"/>
                </patternFill>
              </fill>
            </x14:dxf>
          </x14:cfRule>
          <x14:cfRule type="containsText" priority="3360" operator="containsText" id="{46789065-5A41-4A96-8861-12969CB88957}">
            <xm:f>NOT(ISERROR(SEARCH('Listados Datos'!$T$6,Y165)))</xm:f>
            <xm:f>'Listados Datos'!$T$6</xm:f>
            <x14:dxf>
              <font>
                <b/>
                <i val="0"/>
              </font>
              <fill>
                <patternFill>
                  <bgColor rgb="FF92D050"/>
                </patternFill>
              </fill>
            </x14:dxf>
          </x14:cfRule>
          <x14:cfRule type="containsText" priority="3359" operator="containsText" id="{B2130400-08FC-40B0-AA63-055450759A8F}">
            <xm:f>NOT(ISERROR(SEARCH('Listados Datos'!$T$5,Y165)))</xm:f>
            <xm:f>'Listados Datos'!$T$5</xm:f>
            <x14:dxf>
              <font>
                <b/>
                <i val="0"/>
                <color auto="1"/>
              </font>
              <fill>
                <patternFill>
                  <bgColor rgb="FFFFFF00"/>
                </patternFill>
              </fill>
            </x14:dxf>
          </x14:cfRule>
          <x14:cfRule type="containsText" priority="3358" operator="containsText" id="{FDBAD46C-E834-4A28-A8BB-F35DC96E4DA1}">
            <xm:f>NOT(ISERROR(SEARCH('Listados Datos'!$T$4,Y165)))</xm:f>
            <xm:f>'Listados Datos'!$T$4</xm:f>
            <x14:dxf>
              <font>
                <b/>
                <i val="0"/>
                <color theme="0"/>
              </font>
              <fill>
                <patternFill>
                  <bgColor rgb="FFE26B0A"/>
                </patternFill>
              </fill>
            </x14:dxf>
          </x14:cfRule>
          <xm:sqref>Y165:Y169</xm:sqref>
        </x14:conditionalFormatting>
        <x14:conditionalFormatting xmlns:xm="http://schemas.microsoft.com/office/excel/2006/main">
          <x14:cfRule type="containsText" priority="3303" operator="containsText" id="{CACE4429-3A15-410D-B6A8-4F54CF1FFF4B}">
            <xm:f>NOT(ISERROR(SEARCH('Listados Datos'!$T$3,Y171)))</xm:f>
            <xm:f>'Listados Datos'!$T$3</xm:f>
            <x14:dxf>
              <fill>
                <patternFill patternType="solid">
                  <bgColor rgb="FFC00000"/>
                </patternFill>
              </fill>
            </x14:dxf>
          </x14:cfRule>
          <x14:cfRule type="containsText" priority="3304" operator="containsText" id="{F74FC24C-CB49-4B66-981B-0C4ABED57F54}">
            <xm:f>NOT(ISERROR(SEARCH('Listados Datos'!$T$4,Y171)))</xm:f>
            <xm:f>'Listados Datos'!$T$4</xm:f>
            <x14:dxf>
              <font>
                <b/>
                <i val="0"/>
                <color theme="0"/>
              </font>
              <fill>
                <patternFill>
                  <bgColor rgb="FFE26B0A"/>
                </patternFill>
              </fill>
            </x14:dxf>
          </x14:cfRule>
          <x14:cfRule type="containsText" priority="3305" operator="containsText" id="{41A75E70-4C6D-4669-9054-6DB8243837AB}">
            <xm:f>NOT(ISERROR(SEARCH('Listados Datos'!$T$5,Y171)))</xm:f>
            <xm:f>'Listados Datos'!$T$5</xm:f>
            <x14:dxf>
              <font>
                <b/>
                <i val="0"/>
                <color auto="1"/>
              </font>
              <fill>
                <patternFill>
                  <bgColor rgb="FFFFFF00"/>
                </patternFill>
              </fill>
            </x14:dxf>
          </x14:cfRule>
          <x14:cfRule type="containsText" priority="3306" operator="containsText" id="{CEF9F4C6-8E7B-4160-B4AB-B11D50EABB23}">
            <xm:f>NOT(ISERROR(SEARCH('Listados Datos'!$T$6,Y171)))</xm:f>
            <xm:f>'Listados Datos'!$T$6</xm:f>
            <x14:dxf>
              <font>
                <b/>
                <i val="0"/>
              </font>
              <fill>
                <patternFill>
                  <bgColor rgb="FF92D050"/>
                </patternFill>
              </fill>
            </x14:dxf>
          </x14:cfRule>
          <xm:sqref>Y171:Y175</xm:sqref>
        </x14:conditionalFormatting>
        <x14:conditionalFormatting xmlns:xm="http://schemas.microsoft.com/office/excel/2006/main">
          <x14:cfRule type="containsText" priority="3252" operator="containsText" id="{070BC6B7-38BD-4B48-B318-60DFA769DB59}">
            <xm:f>NOT(ISERROR(SEARCH('Listados Datos'!$T$6,Y177)))</xm:f>
            <xm:f>'Listados Datos'!$T$6</xm:f>
            <x14:dxf>
              <font>
                <b/>
                <i val="0"/>
              </font>
              <fill>
                <patternFill>
                  <bgColor rgb="FF92D050"/>
                </patternFill>
              </fill>
            </x14:dxf>
          </x14:cfRule>
          <x14:cfRule type="containsText" priority="3251" operator="containsText" id="{D5A983DE-A4E1-492C-92D3-5E6730102D4D}">
            <xm:f>NOT(ISERROR(SEARCH('Listados Datos'!$T$5,Y177)))</xm:f>
            <xm:f>'Listados Datos'!$T$5</xm:f>
            <x14:dxf>
              <font>
                <b/>
                <i val="0"/>
                <color auto="1"/>
              </font>
              <fill>
                <patternFill>
                  <bgColor rgb="FFFFFF00"/>
                </patternFill>
              </fill>
            </x14:dxf>
          </x14:cfRule>
          <x14:cfRule type="containsText" priority="3250" operator="containsText" id="{E3DD56CF-23A4-415E-894D-3BB62A299ED1}">
            <xm:f>NOT(ISERROR(SEARCH('Listados Datos'!$T$4,Y177)))</xm:f>
            <xm:f>'Listados Datos'!$T$4</xm:f>
            <x14:dxf>
              <font>
                <b/>
                <i val="0"/>
                <color theme="0"/>
              </font>
              <fill>
                <patternFill>
                  <bgColor rgb="FFE26B0A"/>
                </patternFill>
              </fill>
            </x14:dxf>
          </x14:cfRule>
          <x14:cfRule type="containsText" priority="3249" operator="containsText" id="{8EDFBE9B-81F1-46E9-B6DE-0B6A2F672CE3}">
            <xm:f>NOT(ISERROR(SEARCH('Listados Datos'!$T$3,Y177)))</xm:f>
            <xm:f>'Listados Datos'!$T$3</xm:f>
            <x14:dxf>
              <fill>
                <patternFill patternType="solid">
                  <bgColor rgb="FFC00000"/>
                </patternFill>
              </fill>
            </x14:dxf>
          </x14:cfRule>
          <xm:sqref>Y177:Y181</xm:sqref>
        </x14:conditionalFormatting>
        <x14:conditionalFormatting xmlns:xm="http://schemas.microsoft.com/office/excel/2006/main">
          <x14:cfRule type="containsText" priority="3197" operator="containsText" id="{F661109D-A01E-4FA6-994E-198832CB7DB1}">
            <xm:f>NOT(ISERROR(SEARCH('Listados Datos'!$T$5,Y183)))</xm:f>
            <xm:f>'Listados Datos'!$T$5</xm:f>
            <x14:dxf>
              <font>
                <b/>
                <i val="0"/>
                <color auto="1"/>
              </font>
              <fill>
                <patternFill>
                  <bgColor rgb="FFFFFF00"/>
                </patternFill>
              </fill>
            </x14:dxf>
          </x14:cfRule>
          <x14:cfRule type="containsText" priority="3196" operator="containsText" id="{90E36F68-AA68-466D-AA58-9A3D080A4A63}">
            <xm:f>NOT(ISERROR(SEARCH('Listados Datos'!$T$4,Y183)))</xm:f>
            <xm:f>'Listados Datos'!$T$4</xm:f>
            <x14:dxf>
              <font>
                <b/>
                <i val="0"/>
                <color theme="0"/>
              </font>
              <fill>
                <patternFill>
                  <bgColor rgb="FFE26B0A"/>
                </patternFill>
              </fill>
            </x14:dxf>
          </x14:cfRule>
          <x14:cfRule type="containsText" priority="3198" operator="containsText" id="{2D674AA8-9F2A-4B26-A669-D6D097039CB6}">
            <xm:f>NOT(ISERROR(SEARCH('Listados Datos'!$T$6,Y183)))</xm:f>
            <xm:f>'Listados Datos'!$T$6</xm:f>
            <x14:dxf>
              <font>
                <b/>
                <i val="0"/>
              </font>
              <fill>
                <patternFill>
                  <bgColor rgb="FF92D050"/>
                </patternFill>
              </fill>
            </x14:dxf>
          </x14:cfRule>
          <x14:cfRule type="containsText" priority="3195" operator="containsText" id="{56E8DBFF-51CC-41C7-85D9-911BF4F51902}">
            <xm:f>NOT(ISERROR(SEARCH('Listados Datos'!$T$3,Y183)))</xm:f>
            <xm:f>'Listados Datos'!$T$3</xm:f>
            <x14:dxf>
              <fill>
                <patternFill patternType="solid">
                  <bgColor rgb="FFC00000"/>
                </patternFill>
              </fill>
            </x14:dxf>
          </x14:cfRule>
          <xm:sqref>Y183:Y187</xm:sqref>
        </x14:conditionalFormatting>
        <x14:conditionalFormatting xmlns:xm="http://schemas.microsoft.com/office/excel/2006/main">
          <x14:cfRule type="containsText" priority="3143" operator="containsText" id="{FE30CDB1-7698-40A2-B961-9929751EF798}">
            <xm:f>NOT(ISERROR(SEARCH('Listados Datos'!$T$5,Y189)))</xm:f>
            <xm:f>'Listados Datos'!$T$5</xm:f>
            <x14:dxf>
              <font>
                <b/>
                <i val="0"/>
                <color auto="1"/>
              </font>
              <fill>
                <patternFill>
                  <bgColor rgb="FFFFFF00"/>
                </patternFill>
              </fill>
            </x14:dxf>
          </x14:cfRule>
          <x14:cfRule type="containsText" priority="3144" operator="containsText" id="{F0E0AE9D-AFFE-43CB-A294-E774ECCFF1B6}">
            <xm:f>NOT(ISERROR(SEARCH('Listados Datos'!$T$6,Y189)))</xm:f>
            <xm:f>'Listados Datos'!$T$6</xm:f>
            <x14:dxf>
              <font>
                <b/>
                <i val="0"/>
              </font>
              <fill>
                <patternFill>
                  <bgColor rgb="FF92D050"/>
                </patternFill>
              </fill>
            </x14:dxf>
          </x14:cfRule>
          <x14:cfRule type="containsText" priority="3141" operator="containsText" id="{BEA8EE74-F34A-44C5-A2D0-BA342702F6AC}">
            <xm:f>NOT(ISERROR(SEARCH('Listados Datos'!$T$3,Y189)))</xm:f>
            <xm:f>'Listados Datos'!$T$3</xm:f>
            <x14:dxf>
              <fill>
                <patternFill patternType="solid">
                  <bgColor rgb="FFC00000"/>
                </patternFill>
              </fill>
            </x14:dxf>
          </x14:cfRule>
          <x14:cfRule type="containsText" priority="3142" operator="containsText" id="{00060392-867D-4A3D-86C4-8F83D18C8E8C}">
            <xm:f>NOT(ISERROR(SEARCH('Listados Datos'!$T$4,Y189)))</xm:f>
            <xm:f>'Listados Datos'!$T$4</xm:f>
            <x14:dxf>
              <font>
                <b/>
                <i val="0"/>
                <color theme="0"/>
              </font>
              <fill>
                <patternFill>
                  <bgColor rgb="FFE26B0A"/>
                </patternFill>
              </fill>
            </x14:dxf>
          </x14:cfRule>
          <xm:sqref>Y189:Y193</xm:sqref>
        </x14:conditionalFormatting>
        <x14:conditionalFormatting xmlns:xm="http://schemas.microsoft.com/office/excel/2006/main">
          <x14:cfRule type="containsText" priority="22" operator="containsText" id="{01F7DA49-D4CE-499F-9046-D033D2D2BA99}">
            <xm:f>NOT(ISERROR(SEARCH('Listados Datos'!$T$4,Y195)))</xm:f>
            <xm:f>'Listados Datos'!$T$4</xm:f>
            <x14:dxf>
              <font>
                <b/>
                <i val="0"/>
                <color theme="0"/>
              </font>
              <fill>
                <patternFill>
                  <bgColor rgb="FFE26B0A"/>
                </patternFill>
              </fill>
            </x14:dxf>
          </x14:cfRule>
          <x14:cfRule type="containsText" priority="23" operator="containsText" id="{908BD34D-B1B7-4B16-BCB7-D8106BEA0979}">
            <xm:f>NOT(ISERROR(SEARCH('Listados Datos'!$T$5,Y195)))</xm:f>
            <xm:f>'Listados Datos'!$T$5</xm:f>
            <x14:dxf>
              <font>
                <b/>
                <i val="0"/>
                <color auto="1"/>
              </font>
              <fill>
                <patternFill>
                  <bgColor rgb="FFFFFF00"/>
                </patternFill>
              </fill>
            </x14:dxf>
          </x14:cfRule>
          <x14:cfRule type="containsText" priority="24" operator="containsText" id="{361269D0-DD3B-4DEF-9978-9B411EC3E686}">
            <xm:f>NOT(ISERROR(SEARCH('Listados Datos'!$T$6,Y195)))</xm:f>
            <xm:f>'Listados Datos'!$T$6</xm:f>
            <x14:dxf>
              <font>
                <b/>
                <i val="0"/>
              </font>
              <fill>
                <patternFill>
                  <bgColor rgb="FF92D050"/>
                </patternFill>
              </fill>
            </x14:dxf>
          </x14:cfRule>
          <x14:cfRule type="containsText" priority="21" operator="containsText" id="{D4424F10-A43C-45FB-87D7-0439A3C40580}">
            <xm:f>NOT(ISERROR(SEARCH('Listados Datos'!$T$3,Y195)))</xm:f>
            <xm:f>'Listados Datos'!$T$3</xm:f>
            <x14:dxf>
              <fill>
                <patternFill patternType="solid">
                  <bgColor rgb="FFC00000"/>
                </patternFill>
              </fill>
            </x14:dxf>
          </x14:cfRule>
          <xm:sqref>Y195:Y199</xm:sqref>
        </x14:conditionalFormatting>
        <x14:conditionalFormatting xmlns:xm="http://schemas.microsoft.com/office/excel/2006/main">
          <x14:cfRule type="containsText" priority="3089" operator="containsText" id="{8A22E8E5-C775-490D-9B41-E0C3A2ADDAC7}">
            <xm:f>NOT(ISERROR(SEARCH('Listados Datos'!$T$5,Y201)))</xm:f>
            <xm:f>'Listados Datos'!$T$5</xm:f>
            <x14:dxf>
              <font>
                <b/>
                <i val="0"/>
                <color auto="1"/>
              </font>
              <fill>
                <patternFill>
                  <bgColor rgb="FFFFFF00"/>
                </patternFill>
              </fill>
            </x14:dxf>
          </x14:cfRule>
          <x14:cfRule type="containsText" priority="3088" operator="containsText" id="{B214E852-5FD3-49FA-9875-DEAB4771CE02}">
            <xm:f>NOT(ISERROR(SEARCH('Listados Datos'!$T$4,Y201)))</xm:f>
            <xm:f>'Listados Datos'!$T$4</xm:f>
            <x14:dxf>
              <font>
                <b/>
                <i val="0"/>
                <color theme="0"/>
              </font>
              <fill>
                <patternFill>
                  <bgColor rgb="FFE26B0A"/>
                </patternFill>
              </fill>
            </x14:dxf>
          </x14:cfRule>
          <x14:cfRule type="containsText" priority="3090" operator="containsText" id="{38F9895E-9074-4279-B3F5-18F3115B052A}">
            <xm:f>NOT(ISERROR(SEARCH('Listados Datos'!$T$6,Y201)))</xm:f>
            <xm:f>'Listados Datos'!$T$6</xm:f>
            <x14:dxf>
              <font>
                <b/>
                <i val="0"/>
              </font>
              <fill>
                <patternFill>
                  <bgColor rgb="FF92D050"/>
                </patternFill>
              </fill>
            </x14:dxf>
          </x14:cfRule>
          <x14:cfRule type="containsText" priority="3087" operator="containsText" id="{99D4E90D-835A-4B0B-BD3C-8CAFB4E8C7CE}">
            <xm:f>NOT(ISERROR(SEARCH('Listados Datos'!$T$3,Y201)))</xm:f>
            <xm:f>'Listados Datos'!$T$3</xm:f>
            <x14:dxf>
              <fill>
                <patternFill patternType="solid">
                  <bgColor rgb="FFC00000"/>
                </patternFill>
              </fill>
            </x14:dxf>
          </x14:cfRule>
          <xm:sqref>Y201:Y205</xm:sqref>
        </x14:conditionalFormatting>
        <x14:conditionalFormatting xmlns:xm="http://schemas.microsoft.com/office/excel/2006/main">
          <x14:cfRule type="containsText" priority="3033" operator="containsText" id="{52BB95B3-93DD-4721-A94F-4B3EC38B700F}">
            <xm:f>NOT(ISERROR(SEARCH('Listados Datos'!$T$3,Y207)))</xm:f>
            <xm:f>'Listados Datos'!$T$3</xm:f>
            <x14:dxf>
              <fill>
                <patternFill patternType="solid">
                  <bgColor rgb="FFC00000"/>
                </patternFill>
              </fill>
            </x14:dxf>
          </x14:cfRule>
          <x14:cfRule type="containsText" priority="3034" operator="containsText" id="{08B4DA04-05F9-401E-913E-15E097074C37}">
            <xm:f>NOT(ISERROR(SEARCH('Listados Datos'!$T$4,Y207)))</xm:f>
            <xm:f>'Listados Datos'!$T$4</xm:f>
            <x14:dxf>
              <font>
                <b/>
                <i val="0"/>
                <color theme="0"/>
              </font>
              <fill>
                <patternFill>
                  <bgColor rgb="FFE26B0A"/>
                </patternFill>
              </fill>
            </x14:dxf>
          </x14:cfRule>
          <x14:cfRule type="containsText" priority="3036" operator="containsText" id="{1CCA47E7-747C-4A13-95B3-15820D063D8E}">
            <xm:f>NOT(ISERROR(SEARCH('Listados Datos'!$T$6,Y207)))</xm:f>
            <xm:f>'Listados Datos'!$T$6</xm:f>
            <x14:dxf>
              <font>
                <b/>
                <i val="0"/>
              </font>
              <fill>
                <patternFill>
                  <bgColor rgb="FF92D050"/>
                </patternFill>
              </fill>
            </x14:dxf>
          </x14:cfRule>
          <x14:cfRule type="containsText" priority="3035" operator="containsText" id="{E4F6D611-6708-49BD-9E98-63DBA5EE459B}">
            <xm:f>NOT(ISERROR(SEARCH('Listados Datos'!$T$5,Y207)))</xm:f>
            <xm:f>'Listados Datos'!$T$5</xm:f>
            <x14:dxf>
              <font>
                <b/>
                <i val="0"/>
                <color auto="1"/>
              </font>
              <fill>
                <patternFill>
                  <bgColor rgb="FFFFFF00"/>
                </patternFill>
              </fill>
            </x14:dxf>
          </x14:cfRule>
          <xm:sqref>Y207:Y211</xm:sqref>
        </x14:conditionalFormatting>
        <x14:conditionalFormatting xmlns:xm="http://schemas.microsoft.com/office/excel/2006/main">
          <x14:cfRule type="containsText" priority="2980" operator="containsText" id="{E37ED727-BDFC-4E6C-A316-EF193E778A1F}">
            <xm:f>NOT(ISERROR(SEARCH('Listados Datos'!$T$4,Y213)))</xm:f>
            <xm:f>'Listados Datos'!$T$4</xm:f>
            <x14:dxf>
              <font>
                <b/>
                <i val="0"/>
                <color theme="0"/>
              </font>
              <fill>
                <patternFill>
                  <bgColor rgb="FFE26B0A"/>
                </patternFill>
              </fill>
            </x14:dxf>
          </x14:cfRule>
          <x14:cfRule type="containsText" priority="2979" operator="containsText" id="{E69956E5-8C23-4234-BD74-0B3F49AFEB06}">
            <xm:f>NOT(ISERROR(SEARCH('Listados Datos'!$T$3,Y213)))</xm:f>
            <xm:f>'Listados Datos'!$T$3</xm:f>
            <x14:dxf>
              <fill>
                <patternFill patternType="solid">
                  <bgColor rgb="FFC00000"/>
                </patternFill>
              </fill>
            </x14:dxf>
          </x14:cfRule>
          <x14:cfRule type="containsText" priority="2981" operator="containsText" id="{F38DED4B-59D3-4E3C-BA90-FE2915C80360}">
            <xm:f>NOT(ISERROR(SEARCH('Listados Datos'!$T$5,Y213)))</xm:f>
            <xm:f>'Listados Datos'!$T$5</xm:f>
            <x14:dxf>
              <font>
                <b/>
                <i val="0"/>
                <color auto="1"/>
              </font>
              <fill>
                <patternFill>
                  <bgColor rgb="FFFFFF00"/>
                </patternFill>
              </fill>
            </x14:dxf>
          </x14:cfRule>
          <x14:cfRule type="containsText" priority="2982" operator="containsText" id="{1F676B7A-D153-41CC-8B67-37E8BBB0314B}">
            <xm:f>NOT(ISERROR(SEARCH('Listados Datos'!$T$6,Y213)))</xm:f>
            <xm:f>'Listados Datos'!$T$6</xm:f>
            <x14:dxf>
              <font>
                <b/>
                <i val="0"/>
              </font>
              <fill>
                <patternFill>
                  <bgColor rgb="FF92D050"/>
                </patternFill>
              </fill>
            </x14:dxf>
          </x14:cfRule>
          <xm:sqref>Y213:Y217</xm:sqref>
        </x14:conditionalFormatting>
        <x14:conditionalFormatting xmlns:xm="http://schemas.microsoft.com/office/excel/2006/main">
          <x14:cfRule type="containsText" priority="2927" operator="containsText" id="{94343F4C-AA2B-4FFA-825F-ABBCDD70DE2D}">
            <xm:f>NOT(ISERROR(SEARCH('Listados Datos'!$T$5,Y219)))</xm:f>
            <xm:f>'Listados Datos'!$T$5</xm:f>
            <x14:dxf>
              <font>
                <b/>
                <i val="0"/>
                <color auto="1"/>
              </font>
              <fill>
                <patternFill>
                  <bgColor rgb="FFFFFF00"/>
                </patternFill>
              </fill>
            </x14:dxf>
          </x14:cfRule>
          <x14:cfRule type="containsText" priority="2926" operator="containsText" id="{4A147C4E-5099-411E-9B55-28D62E62A221}">
            <xm:f>NOT(ISERROR(SEARCH('Listados Datos'!$T$4,Y219)))</xm:f>
            <xm:f>'Listados Datos'!$T$4</xm:f>
            <x14:dxf>
              <font>
                <b/>
                <i val="0"/>
                <color theme="0"/>
              </font>
              <fill>
                <patternFill>
                  <bgColor rgb="FFE26B0A"/>
                </patternFill>
              </fill>
            </x14:dxf>
          </x14:cfRule>
          <x14:cfRule type="containsText" priority="2925" operator="containsText" id="{433C370D-A482-4157-B2EC-521BE9A70236}">
            <xm:f>NOT(ISERROR(SEARCH('Listados Datos'!$T$3,Y219)))</xm:f>
            <xm:f>'Listados Datos'!$T$3</xm:f>
            <x14:dxf>
              <fill>
                <patternFill patternType="solid">
                  <bgColor rgb="FFC00000"/>
                </patternFill>
              </fill>
            </x14:dxf>
          </x14:cfRule>
          <x14:cfRule type="containsText" priority="2928" operator="containsText" id="{E37AD5D7-DC0C-4709-A22F-940C66F35D0C}">
            <xm:f>NOT(ISERROR(SEARCH('Listados Datos'!$T$6,Y219)))</xm:f>
            <xm:f>'Listados Datos'!$T$6</xm:f>
            <x14:dxf>
              <font>
                <b/>
                <i val="0"/>
              </font>
              <fill>
                <patternFill>
                  <bgColor rgb="FF92D050"/>
                </patternFill>
              </fill>
            </x14:dxf>
          </x14:cfRule>
          <xm:sqref>Y219:Y223</xm:sqref>
        </x14:conditionalFormatting>
        <x14:conditionalFormatting xmlns:xm="http://schemas.microsoft.com/office/excel/2006/main">
          <x14:cfRule type="containsText" priority="2872" operator="containsText" id="{175267C5-3EB5-4EDB-B20D-198602611EF6}">
            <xm:f>NOT(ISERROR(SEARCH('Listados Datos'!$T$4,Y225)))</xm:f>
            <xm:f>'Listados Datos'!$T$4</xm:f>
            <x14:dxf>
              <font>
                <b/>
                <i val="0"/>
                <color theme="0"/>
              </font>
              <fill>
                <patternFill>
                  <bgColor rgb="FFE26B0A"/>
                </patternFill>
              </fill>
            </x14:dxf>
          </x14:cfRule>
          <x14:cfRule type="containsText" priority="2871" operator="containsText" id="{A7CBD77A-07F0-40DA-830F-10BA3592FBA9}">
            <xm:f>NOT(ISERROR(SEARCH('Listados Datos'!$T$3,Y225)))</xm:f>
            <xm:f>'Listados Datos'!$T$3</xm:f>
            <x14:dxf>
              <fill>
                <patternFill patternType="solid">
                  <bgColor rgb="FFC00000"/>
                </patternFill>
              </fill>
            </x14:dxf>
          </x14:cfRule>
          <x14:cfRule type="containsText" priority="2873" operator="containsText" id="{8AC9B66A-57B7-4AE0-9F8D-EB7947A14BAE}">
            <xm:f>NOT(ISERROR(SEARCH('Listados Datos'!$T$5,Y225)))</xm:f>
            <xm:f>'Listados Datos'!$T$5</xm:f>
            <x14:dxf>
              <font>
                <b/>
                <i val="0"/>
                <color auto="1"/>
              </font>
              <fill>
                <patternFill>
                  <bgColor rgb="FFFFFF00"/>
                </patternFill>
              </fill>
            </x14:dxf>
          </x14:cfRule>
          <x14:cfRule type="containsText" priority="2874" operator="containsText" id="{48DA6D11-6920-4A03-8F57-440635DAF68E}">
            <xm:f>NOT(ISERROR(SEARCH('Listados Datos'!$T$6,Y225)))</xm:f>
            <xm:f>'Listados Datos'!$T$6</xm:f>
            <x14:dxf>
              <font>
                <b/>
                <i val="0"/>
              </font>
              <fill>
                <patternFill>
                  <bgColor rgb="FF92D050"/>
                </patternFill>
              </fill>
            </x14:dxf>
          </x14:cfRule>
          <xm:sqref>Y225:Y229</xm:sqref>
        </x14:conditionalFormatting>
        <x14:conditionalFormatting xmlns:xm="http://schemas.microsoft.com/office/excel/2006/main">
          <x14:cfRule type="containsText" priority="2819" operator="containsText" id="{A0775630-C851-4690-8CD6-8009EC054E05}">
            <xm:f>NOT(ISERROR(SEARCH('Listados Datos'!$T$5,Y231)))</xm:f>
            <xm:f>'Listados Datos'!$T$5</xm:f>
            <x14:dxf>
              <font>
                <b/>
                <i val="0"/>
                <color auto="1"/>
              </font>
              <fill>
                <patternFill>
                  <bgColor rgb="FFFFFF00"/>
                </patternFill>
              </fill>
            </x14:dxf>
          </x14:cfRule>
          <x14:cfRule type="containsText" priority="2820" operator="containsText" id="{8213D8B7-1B0E-4852-9DE3-27E117F71CE9}">
            <xm:f>NOT(ISERROR(SEARCH('Listados Datos'!$T$6,Y231)))</xm:f>
            <xm:f>'Listados Datos'!$T$6</xm:f>
            <x14:dxf>
              <font>
                <b/>
                <i val="0"/>
              </font>
              <fill>
                <patternFill>
                  <bgColor rgb="FF92D050"/>
                </patternFill>
              </fill>
            </x14:dxf>
          </x14:cfRule>
          <x14:cfRule type="containsText" priority="2818" operator="containsText" id="{6872CC83-F899-4617-81E6-7A10A305BEC6}">
            <xm:f>NOT(ISERROR(SEARCH('Listados Datos'!$T$4,Y231)))</xm:f>
            <xm:f>'Listados Datos'!$T$4</xm:f>
            <x14:dxf>
              <font>
                <b/>
                <i val="0"/>
                <color theme="0"/>
              </font>
              <fill>
                <patternFill>
                  <bgColor rgb="FFE26B0A"/>
                </patternFill>
              </fill>
            </x14:dxf>
          </x14:cfRule>
          <x14:cfRule type="containsText" priority="2817" operator="containsText" id="{EAA51A67-924D-4B53-AAC5-AEFA96094679}">
            <xm:f>NOT(ISERROR(SEARCH('Listados Datos'!$T$3,Y231)))</xm:f>
            <xm:f>'Listados Datos'!$T$3</xm:f>
            <x14:dxf>
              <fill>
                <patternFill patternType="solid">
                  <bgColor rgb="FFC00000"/>
                </patternFill>
              </fill>
            </x14:dxf>
          </x14:cfRule>
          <xm:sqref>Y231:Y235</xm:sqref>
        </x14:conditionalFormatting>
        <x14:conditionalFormatting xmlns:xm="http://schemas.microsoft.com/office/excel/2006/main">
          <x14:cfRule type="containsText" priority="2766" operator="containsText" id="{D993E935-D061-4095-BD92-B0F859E1519B}">
            <xm:f>NOT(ISERROR(SEARCH('Listados Datos'!$T$6,Y237)))</xm:f>
            <xm:f>'Listados Datos'!$T$6</xm:f>
            <x14:dxf>
              <font>
                <b/>
                <i val="0"/>
              </font>
              <fill>
                <patternFill>
                  <bgColor rgb="FF92D050"/>
                </patternFill>
              </fill>
            </x14:dxf>
          </x14:cfRule>
          <x14:cfRule type="containsText" priority="2763" operator="containsText" id="{01754DC4-F4D3-402C-9493-8E5656CEA31F}">
            <xm:f>NOT(ISERROR(SEARCH('Listados Datos'!$T$3,Y237)))</xm:f>
            <xm:f>'Listados Datos'!$T$3</xm:f>
            <x14:dxf>
              <fill>
                <patternFill patternType="solid">
                  <bgColor rgb="FFC00000"/>
                </patternFill>
              </fill>
            </x14:dxf>
          </x14:cfRule>
          <x14:cfRule type="containsText" priority="2764" operator="containsText" id="{6B28991D-48B8-4D8A-ADB8-B2E343A77632}">
            <xm:f>NOT(ISERROR(SEARCH('Listados Datos'!$T$4,Y237)))</xm:f>
            <xm:f>'Listados Datos'!$T$4</xm:f>
            <x14:dxf>
              <font>
                <b/>
                <i val="0"/>
                <color theme="0"/>
              </font>
              <fill>
                <patternFill>
                  <bgColor rgb="FFE26B0A"/>
                </patternFill>
              </fill>
            </x14:dxf>
          </x14:cfRule>
          <x14:cfRule type="containsText" priority="2765" operator="containsText" id="{5C1F73A1-7D8D-4223-811B-30DB3B5C63CC}">
            <xm:f>NOT(ISERROR(SEARCH('Listados Datos'!$T$5,Y237)))</xm:f>
            <xm:f>'Listados Datos'!$T$5</xm:f>
            <x14:dxf>
              <font>
                <b/>
                <i val="0"/>
                <color auto="1"/>
              </font>
              <fill>
                <patternFill>
                  <bgColor rgb="FFFFFF00"/>
                </patternFill>
              </fill>
            </x14:dxf>
          </x14:cfRule>
          <xm:sqref>Y237:Y241</xm:sqref>
        </x14:conditionalFormatting>
        <x14:conditionalFormatting xmlns:xm="http://schemas.microsoft.com/office/excel/2006/main">
          <x14:cfRule type="containsText" priority="2709" operator="containsText" id="{17EAD89F-AF59-4B0C-9225-66AF3E011191}">
            <xm:f>NOT(ISERROR(SEARCH('Listados Datos'!$T$3,Y243)))</xm:f>
            <xm:f>'Listados Datos'!$T$3</xm:f>
            <x14:dxf>
              <fill>
                <patternFill patternType="solid">
                  <bgColor rgb="FFC00000"/>
                </patternFill>
              </fill>
            </x14:dxf>
          </x14:cfRule>
          <x14:cfRule type="containsText" priority="2710" operator="containsText" id="{EE5825A3-E3AC-4133-AF56-3B1748BD4FBB}">
            <xm:f>NOT(ISERROR(SEARCH('Listados Datos'!$T$4,Y243)))</xm:f>
            <xm:f>'Listados Datos'!$T$4</xm:f>
            <x14:dxf>
              <font>
                <b/>
                <i val="0"/>
                <color theme="0"/>
              </font>
              <fill>
                <patternFill>
                  <bgColor rgb="FFE26B0A"/>
                </patternFill>
              </fill>
            </x14:dxf>
          </x14:cfRule>
          <x14:cfRule type="containsText" priority="2711" operator="containsText" id="{55DFFAEA-45D1-4044-87C5-DC3B27878138}">
            <xm:f>NOT(ISERROR(SEARCH('Listados Datos'!$T$5,Y243)))</xm:f>
            <xm:f>'Listados Datos'!$T$5</xm:f>
            <x14:dxf>
              <font>
                <b/>
                <i val="0"/>
                <color auto="1"/>
              </font>
              <fill>
                <patternFill>
                  <bgColor rgb="FFFFFF00"/>
                </patternFill>
              </fill>
            </x14:dxf>
          </x14:cfRule>
          <x14:cfRule type="containsText" priority="2712" operator="containsText" id="{07D9E6B5-13C4-4F69-A49C-720E192FAEA2}">
            <xm:f>NOT(ISERROR(SEARCH('Listados Datos'!$T$6,Y243)))</xm:f>
            <xm:f>'Listados Datos'!$T$6</xm:f>
            <x14:dxf>
              <font>
                <b/>
                <i val="0"/>
              </font>
              <fill>
                <patternFill>
                  <bgColor rgb="FF92D050"/>
                </patternFill>
              </fill>
            </x14:dxf>
          </x14:cfRule>
          <xm:sqref>Y243:Y247</xm:sqref>
        </x14:conditionalFormatting>
        <x14:conditionalFormatting xmlns:xm="http://schemas.microsoft.com/office/excel/2006/main">
          <x14:cfRule type="containsText" priority="2656" operator="containsText" id="{ED45903B-99FC-42C5-87C5-15D137C2971E}">
            <xm:f>NOT(ISERROR(SEARCH('Listados Datos'!$T$4,Y249)))</xm:f>
            <xm:f>'Listados Datos'!$T$4</xm:f>
            <x14:dxf>
              <font>
                <b/>
                <i val="0"/>
                <color theme="0"/>
              </font>
              <fill>
                <patternFill>
                  <bgColor rgb="FFE26B0A"/>
                </patternFill>
              </fill>
            </x14:dxf>
          </x14:cfRule>
          <x14:cfRule type="containsText" priority="2658" operator="containsText" id="{5B263C14-C4AE-46E1-B327-A623463475AD}">
            <xm:f>NOT(ISERROR(SEARCH('Listados Datos'!$T$6,Y249)))</xm:f>
            <xm:f>'Listados Datos'!$T$6</xm:f>
            <x14:dxf>
              <font>
                <b/>
                <i val="0"/>
              </font>
              <fill>
                <patternFill>
                  <bgColor rgb="FF92D050"/>
                </patternFill>
              </fill>
            </x14:dxf>
          </x14:cfRule>
          <x14:cfRule type="containsText" priority="2657" operator="containsText" id="{7070853F-D672-4D45-9E8E-55068605CC7A}">
            <xm:f>NOT(ISERROR(SEARCH('Listados Datos'!$T$5,Y249)))</xm:f>
            <xm:f>'Listados Datos'!$T$5</xm:f>
            <x14:dxf>
              <font>
                <b/>
                <i val="0"/>
                <color auto="1"/>
              </font>
              <fill>
                <patternFill>
                  <bgColor rgb="FFFFFF00"/>
                </patternFill>
              </fill>
            </x14:dxf>
          </x14:cfRule>
          <x14:cfRule type="containsText" priority="2655" operator="containsText" id="{9B2D6309-9B95-4B6B-A0FE-A532D202B2F9}">
            <xm:f>NOT(ISERROR(SEARCH('Listados Datos'!$T$3,Y249)))</xm:f>
            <xm:f>'Listados Datos'!$T$3</xm:f>
            <x14:dxf>
              <fill>
                <patternFill patternType="solid">
                  <bgColor rgb="FFC00000"/>
                </patternFill>
              </fill>
            </x14:dxf>
          </x14:cfRule>
          <xm:sqref>Y249:Y253</xm:sqref>
        </x14:conditionalFormatting>
        <x14:conditionalFormatting xmlns:xm="http://schemas.microsoft.com/office/excel/2006/main">
          <x14:cfRule type="containsText" priority="2604" operator="containsText" id="{90EAE3DB-75E9-41BD-92B1-36F2236DEEAE}">
            <xm:f>NOT(ISERROR(SEARCH('Listados Datos'!$T$6,Y255)))</xm:f>
            <xm:f>'Listados Datos'!$T$6</xm:f>
            <x14:dxf>
              <font>
                <b/>
                <i val="0"/>
              </font>
              <fill>
                <patternFill>
                  <bgColor rgb="FF92D050"/>
                </patternFill>
              </fill>
            </x14:dxf>
          </x14:cfRule>
          <x14:cfRule type="containsText" priority="2603" operator="containsText" id="{384D7314-45E5-4D97-929E-599BA61DD5CE}">
            <xm:f>NOT(ISERROR(SEARCH('Listados Datos'!$T$5,Y255)))</xm:f>
            <xm:f>'Listados Datos'!$T$5</xm:f>
            <x14:dxf>
              <font>
                <b/>
                <i val="0"/>
                <color auto="1"/>
              </font>
              <fill>
                <patternFill>
                  <bgColor rgb="FFFFFF00"/>
                </patternFill>
              </fill>
            </x14:dxf>
          </x14:cfRule>
          <x14:cfRule type="containsText" priority="2601" operator="containsText" id="{F8C7FB72-4807-47F9-AC38-EEEA97A18675}">
            <xm:f>NOT(ISERROR(SEARCH('Listados Datos'!$T$3,Y255)))</xm:f>
            <xm:f>'Listados Datos'!$T$3</xm:f>
            <x14:dxf>
              <fill>
                <patternFill patternType="solid">
                  <bgColor rgb="FFC00000"/>
                </patternFill>
              </fill>
            </x14:dxf>
          </x14:cfRule>
          <x14:cfRule type="containsText" priority="2602" operator="containsText" id="{A4DD64E3-7D9A-4671-BC7C-2205EA695A56}">
            <xm:f>NOT(ISERROR(SEARCH('Listados Datos'!$T$4,Y255)))</xm:f>
            <xm:f>'Listados Datos'!$T$4</xm:f>
            <x14:dxf>
              <font>
                <b/>
                <i val="0"/>
                <color theme="0"/>
              </font>
              <fill>
                <patternFill>
                  <bgColor rgb="FFE26B0A"/>
                </patternFill>
              </fill>
            </x14:dxf>
          </x14:cfRule>
          <xm:sqref>Y255:Y259</xm:sqref>
        </x14:conditionalFormatting>
        <x14:conditionalFormatting xmlns:xm="http://schemas.microsoft.com/office/excel/2006/main">
          <x14:cfRule type="containsText" priority="2549" operator="containsText" id="{0669DEF9-555D-44A8-AC67-E2145C6E2B51}">
            <xm:f>NOT(ISERROR(SEARCH('Listados Datos'!$T$5,Y261)))</xm:f>
            <xm:f>'Listados Datos'!$T$5</xm:f>
            <x14:dxf>
              <font>
                <b/>
                <i val="0"/>
                <color auto="1"/>
              </font>
              <fill>
                <patternFill>
                  <bgColor rgb="FFFFFF00"/>
                </patternFill>
              </fill>
            </x14:dxf>
          </x14:cfRule>
          <x14:cfRule type="containsText" priority="2548" operator="containsText" id="{192DDB1F-8DC6-456F-9A83-1C246412C168}">
            <xm:f>NOT(ISERROR(SEARCH('Listados Datos'!$T$4,Y261)))</xm:f>
            <xm:f>'Listados Datos'!$T$4</xm:f>
            <x14:dxf>
              <font>
                <b/>
                <i val="0"/>
                <color theme="0"/>
              </font>
              <fill>
                <patternFill>
                  <bgColor rgb="FFE26B0A"/>
                </patternFill>
              </fill>
            </x14:dxf>
          </x14:cfRule>
          <x14:cfRule type="containsText" priority="2550" operator="containsText" id="{BBD50164-0524-4F55-B072-F281CABF08AB}">
            <xm:f>NOT(ISERROR(SEARCH('Listados Datos'!$T$6,Y261)))</xm:f>
            <xm:f>'Listados Datos'!$T$6</xm:f>
            <x14:dxf>
              <font>
                <b/>
                <i val="0"/>
              </font>
              <fill>
                <patternFill>
                  <bgColor rgb="FF92D050"/>
                </patternFill>
              </fill>
            </x14:dxf>
          </x14:cfRule>
          <x14:cfRule type="containsText" priority="2547" operator="containsText" id="{FAABF7BA-CB96-49B7-A1D6-A2E5A64833CE}">
            <xm:f>NOT(ISERROR(SEARCH('Listados Datos'!$T$3,Y261)))</xm:f>
            <xm:f>'Listados Datos'!$T$3</xm:f>
            <x14:dxf>
              <fill>
                <patternFill patternType="solid">
                  <bgColor rgb="FFC00000"/>
                </patternFill>
              </fill>
            </x14:dxf>
          </x14:cfRule>
          <xm:sqref>Y261:Y265</xm:sqref>
        </x14:conditionalFormatting>
        <x14:conditionalFormatting xmlns:xm="http://schemas.microsoft.com/office/excel/2006/main">
          <x14:cfRule type="containsText" priority="2493" operator="containsText" id="{E7074EB3-112F-42A3-A6A8-81653B80C552}">
            <xm:f>NOT(ISERROR(SEARCH('Listados Datos'!$T$3,Y267)))</xm:f>
            <xm:f>'Listados Datos'!$T$3</xm:f>
            <x14:dxf>
              <fill>
                <patternFill patternType="solid">
                  <bgColor rgb="FFC00000"/>
                </patternFill>
              </fill>
            </x14:dxf>
          </x14:cfRule>
          <x14:cfRule type="containsText" priority="2494" operator="containsText" id="{758944EB-FADF-41B3-AB60-BC0EA1D3B560}">
            <xm:f>NOT(ISERROR(SEARCH('Listados Datos'!$T$4,Y267)))</xm:f>
            <xm:f>'Listados Datos'!$T$4</xm:f>
            <x14:dxf>
              <font>
                <b/>
                <i val="0"/>
                <color theme="0"/>
              </font>
              <fill>
                <patternFill>
                  <bgColor rgb="FFE26B0A"/>
                </patternFill>
              </fill>
            </x14:dxf>
          </x14:cfRule>
          <x14:cfRule type="containsText" priority="2495" operator="containsText" id="{EE4E3E81-24E1-42F4-9B9F-7B89A49206C8}">
            <xm:f>NOT(ISERROR(SEARCH('Listados Datos'!$T$5,Y267)))</xm:f>
            <xm:f>'Listados Datos'!$T$5</xm:f>
            <x14:dxf>
              <font>
                <b/>
                <i val="0"/>
                <color auto="1"/>
              </font>
              <fill>
                <patternFill>
                  <bgColor rgb="FFFFFF00"/>
                </patternFill>
              </fill>
            </x14:dxf>
          </x14:cfRule>
          <x14:cfRule type="containsText" priority="2496" operator="containsText" id="{DDBCE272-E2C9-464D-8D30-A7821A326606}">
            <xm:f>NOT(ISERROR(SEARCH('Listados Datos'!$T$6,Y267)))</xm:f>
            <xm:f>'Listados Datos'!$T$6</xm:f>
            <x14:dxf>
              <font>
                <b/>
                <i val="0"/>
              </font>
              <fill>
                <patternFill>
                  <bgColor rgb="FF92D050"/>
                </patternFill>
              </fill>
            </x14:dxf>
          </x14:cfRule>
          <xm:sqref>Y267:Y271</xm:sqref>
        </x14:conditionalFormatting>
        <x14:conditionalFormatting xmlns:xm="http://schemas.microsoft.com/office/excel/2006/main">
          <x14:cfRule type="containsText" priority="2442" operator="containsText" id="{9448481C-052E-4F8C-9B1E-B031BDC01C6F}">
            <xm:f>NOT(ISERROR(SEARCH('Listados Datos'!$T$6,Y273)))</xm:f>
            <xm:f>'Listados Datos'!$T$6</xm:f>
            <x14:dxf>
              <font>
                <b/>
                <i val="0"/>
              </font>
              <fill>
                <patternFill>
                  <bgColor rgb="FF92D050"/>
                </patternFill>
              </fill>
            </x14:dxf>
          </x14:cfRule>
          <x14:cfRule type="containsText" priority="2439" operator="containsText" id="{B40678B2-10B5-493C-AC6A-25F08A4B3256}">
            <xm:f>NOT(ISERROR(SEARCH('Listados Datos'!$T$3,Y273)))</xm:f>
            <xm:f>'Listados Datos'!$T$3</xm:f>
            <x14:dxf>
              <fill>
                <patternFill patternType="solid">
                  <bgColor rgb="FFC00000"/>
                </patternFill>
              </fill>
            </x14:dxf>
          </x14:cfRule>
          <x14:cfRule type="containsText" priority="2440" operator="containsText" id="{FAB6CB93-210A-4915-AAF6-79FFFD347CC7}">
            <xm:f>NOT(ISERROR(SEARCH('Listados Datos'!$T$4,Y273)))</xm:f>
            <xm:f>'Listados Datos'!$T$4</xm:f>
            <x14:dxf>
              <font>
                <b/>
                <i val="0"/>
                <color theme="0"/>
              </font>
              <fill>
                <patternFill>
                  <bgColor rgb="FFE26B0A"/>
                </patternFill>
              </fill>
            </x14:dxf>
          </x14:cfRule>
          <x14:cfRule type="containsText" priority="2441" operator="containsText" id="{D5217051-C04E-4DD1-AA56-48A8A95D7BAE}">
            <xm:f>NOT(ISERROR(SEARCH('Listados Datos'!$T$5,Y273)))</xm:f>
            <xm:f>'Listados Datos'!$T$5</xm:f>
            <x14:dxf>
              <font>
                <b/>
                <i val="0"/>
                <color auto="1"/>
              </font>
              <fill>
                <patternFill>
                  <bgColor rgb="FFFFFF00"/>
                </patternFill>
              </fill>
            </x14:dxf>
          </x14:cfRule>
          <xm:sqref>Y273:Y277</xm:sqref>
        </x14:conditionalFormatting>
        <x14:conditionalFormatting xmlns:xm="http://schemas.microsoft.com/office/excel/2006/main">
          <x14:cfRule type="containsText" priority="2387" operator="containsText" id="{7B98C2DE-0567-4FAC-A7C6-DB2224454A17}">
            <xm:f>NOT(ISERROR(SEARCH('Listados Datos'!$T$5,Y279)))</xm:f>
            <xm:f>'Listados Datos'!$T$5</xm:f>
            <x14:dxf>
              <font>
                <b/>
                <i val="0"/>
                <color auto="1"/>
              </font>
              <fill>
                <patternFill>
                  <bgColor rgb="FFFFFF00"/>
                </patternFill>
              </fill>
            </x14:dxf>
          </x14:cfRule>
          <x14:cfRule type="containsText" priority="2386" operator="containsText" id="{881F2C98-E996-41A7-A253-195C6432C046}">
            <xm:f>NOT(ISERROR(SEARCH('Listados Datos'!$T$4,Y279)))</xm:f>
            <xm:f>'Listados Datos'!$T$4</xm:f>
            <x14:dxf>
              <font>
                <b/>
                <i val="0"/>
                <color theme="0"/>
              </font>
              <fill>
                <patternFill>
                  <bgColor rgb="FFE26B0A"/>
                </patternFill>
              </fill>
            </x14:dxf>
          </x14:cfRule>
          <x14:cfRule type="containsText" priority="2385" operator="containsText" id="{6FD2E7A4-899C-43C0-859F-4040793907B5}">
            <xm:f>NOT(ISERROR(SEARCH('Listados Datos'!$T$3,Y279)))</xm:f>
            <xm:f>'Listados Datos'!$T$3</xm:f>
            <x14:dxf>
              <fill>
                <patternFill patternType="solid">
                  <bgColor rgb="FFC00000"/>
                </patternFill>
              </fill>
            </x14:dxf>
          </x14:cfRule>
          <x14:cfRule type="containsText" priority="2388" operator="containsText" id="{CC1DDC09-9339-492D-9160-581EE7512F01}">
            <xm:f>NOT(ISERROR(SEARCH('Listados Datos'!$T$6,Y279)))</xm:f>
            <xm:f>'Listados Datos'!$T$6</xm:f>
            <x14:dxf>
              <font>
                <b/>
                <i val="0"/>
              </font>
              <fill>
                <patternFill>
                  <bgColor rgb="FF92D050"/>
                </patternFill>
              </fill>
            </x14:dxf>
          </x14:cfRule>
          <xm:sqref>Y279:Y283</xm:sqref>
        </x14:conditionalFormatting>
        <x14:conditionalFormatting xmlns:xm="http://schemas.microsoft.com/office/excel/2006/main">
          <x14:cfRule type="containsText" priority="2331" operator="containsText" id="{B517F89C-3EA9-4667-B09C-2635CE1C9E2A}">
            <xm:f>NOT(ISERROR(SEARCH('Listados Datos'!$T$3,Y285)))</xm:f>
            <xm:f>'Listados Datos'!$T$3</xm:f>
            <x14:dxf>
              <fill>
                <patternFill patternType="solid">
                  <bgColor rgb="FFC00000"/>
                </patternFill>
              </fill>
            </x14:dxf>
          </x14:cfRule>
          <x14:cfRule type="containsText" priority="2332" operator="containsText" id="{CC875F41-9A3F-4CD3-A323-18722F9E7D4F}">
            <xm:f>NOT(ISERROR(SEARCH('Listados Datos'!$T$4,Y285)))</xm:f>
            <xm:f>'Listados Datos'!$T$4</xm:f>
            <x14:dxf>
              <font>
                <b/>
                <i val="0"/>
                <color theme="0"/>
              </font>
              <fill>
                <patternFill>
                  <bgColor rgb="FFE26B0A"/>
                </patternFill>
              </fill>
            </x14:dxf>
          </x14:cfRule>
          <x14:cfRule type="containsText" priority="2333" operator="containsText" id="{EBADD7C7-CC79-4A8F-8321-38CA56048959}">
            <xm:f>NOT(ISERROR(SEARCH('Listados Datos'!$T$5,Y285)))</xm:f>
            <xm:f>'Listados Datos'!$T$5</xm:f>
            <x14:dxf>
              <font>
                <b/>
                <i val="0"/>
                <color auto="1"/>
              </font>
              <fill>
                <patternFill>
                  <bgColor rgb="FFFFFF00"/>
                </patternFill>
              </fill>
            </x14:dxf>
          </x14:cfRule>
          <x14:cfRule type="containsText" priority="2334" operator="containsText" id="{EB370D7E-3768-43B6-A60E-8FB073888F96}">
            <xm:f>NOT(ISERROR(SEARCH('Listados Datos'!$T$6,Y285)))</xm:f>
            <xm:f>'Listados Datos'!$T$6</xm:f>
            <x14:dxf>
              <font>
                <b/>
                <i val="0"/>
              </font>
              <fill>
                <patternFill>
                  <bgColor rgb="FF92D050"/>
                </patternFill>
              </fill>
            </x14:dxf>
          </x14:cfRule>
          <xm:sqref>Y285:Y289</xm:sqref>
        </x14:conditionalFormatting>
        <x14:conditionalFormatting xmlns:xm="http://schemas.microsoft.com/office/excel/2006/main">
          <x14:cfRule type="containsText" priority="2277" operator="containsText" id="{7FD2D82A-2CC5-4818-A046-E0BD48CCB7EE}">
            <xm:f>NOT(ISERROR(SEARCH('Listados Datos'!$T$3,Y291)))</xm:f>
            <xm:f>'Listados Datos'!$T$3</xm:f>
            <x14:dxf>
              <fill>
                <patternFill patternType="solid">
                  <bgColor rgb="FFC00000"/>
                </patternFill>
              </fill>
            </x14:dxf>
          </x14:cfRule>
          <x14:cfRule type="containsText" priority="2280" operator="containsText" id="{6C6A8B53-70A2-4432-87B1-B51D22CC8F2B}">
            <xm:f>NOT(ISERROR(SEARCH('Listados Datos'!$T$6,Y291)))</xm:f>
            <xm:f>'Listados Datos'!$T$6</xm:f>
            <x14:dxf>
              <font>
                <b/>
                <i val="0"/>
              </font>
              <fill>
                <patternFill>
                  <bgColor rgb="FF92D050"/>
                </patternFill>
              </fill>
            </x14:dxf>
          </x14:cfRule>
          <x14:cfRule type="containsText" priority="2279" operator="containsText" id="{3C07AD0D-5B97-4CC7-9E39-DFC1EE00B96A}">
            <xm:f>NOT(ISERROR(SEARCH('Listados Datos'!$T$5,Y291)))</xm:f>
            <xm:f>'Listados Datos'!$T$5</xm:f>
            <x14:dxf>
              <font>
                <b/>
                <i val="0"/>
                <color auto="1"/>
              </font>
              <fill>
                <patternFill>
                  <bgColor rgb="FFFFFF00"/>
                </patternFill>
              </fill>
            </x14:dxf>
          </x14:cfRule>
          <x14:cfRule type="containsText" priority="2278" operator="containsText" id="{F2018406-CFC8-49F1-AC57-5E98CF447B5D}">
            <xm:f>NOT(ISERROR(SEARCH('Listados Datos'!$T$4,Y291)))</xm:f>
            <xm:f>'Listados Datos'!$T$4</xm:f>
            <x14:dxf>
              <font>
                <b/>
                <i val="0"/>
                <color theme="0"/>
              </font>
              <fill>
                <patternFill>
                  <bgColor rgb="FFE26B0A"/>
                </patternFill>
              </fill>
            </x14:dxf>
          </x14:cfRule>
          <xm:sqref>Y291:Y295</xm:sqref>
        </x14:conditionalFormatting>
        <x14:conditionalFormatting xmlns:xm="http://schemas.microsoft.com/office/excel/2006/main">
          <x14:cfRule type="containsText" priority="2226" operator="containsText" id="{F307F14D-C8F3-4664-98DF-E2562579D2DA}">
            <xm:f>NOT(ISERROR(SEARCH('Listados Datos'!$T$6,Y297)))</xm:f>
            <xm:f>'Listados Datos'!$T$6</xm:f>
            <x14:dxf>
              <font>
                <b/>
                <i val="0"/>
              </font>
              <fill>
                <patternFill>
                  <bgColor rgb="FF92D050"/>
                </patternFill>
              </fill>
            </x14:dxf>
          </x14:cfRule>
          <x14:cfRule type="containsText" priority="2225" operator="containsText" id="{0F77CE41-CBB7-4B0C-8462-3F04CEAAE0D5}">
            <xm:f>NOT(ISERROR(SEARCH('Listados Datos'!$T$5,Y297)))</xm:f>
            <xm:f>'Listados Datos'!$T$5</xm:f>
            <x14:dxf>
              <font>
                <b/>
                <i val="0"/>
                <color auto="1"/>
              </font>
              <fill>
                <patternFill>
                  <bgColor rgb="FFFFFF00"/>
                </patternFill>
              </fill>
            </x14:dxf>
          </x14:cfRule>
          <x14:cfRule type="containsText" priority="2224" operator="containsText" id="{F0248DFB-0D91-4DDF-9C11-D8D9B9DD78C6}">
            <xm:f>NOT(ISERROR(SEARCH('Listados Datos'!$T$4,Y297)))</xm:f>
            <xm:f>'Listados Datos'!$T$4</xm:f>
            <x14:dxf>
              <font>
                <b/>
                <i val="0"/>
                <color theme="0"/>
              </font>
              <fill>
                <patternFill>
                  <bgColor rgb="FFE26B0A"/>
                </patternFill>
              </fill>
            </x14:dxf>
          </x14:cfRule>
          <x14:cfRule type="containsText" priority="2223" operator="containsText" id="{406EFD39-37B7-4774-B880-3CFACAA7AD89}">
            <xm:f>NOT(ISERROR(SEARCH('Listados Datos'!$T$3,Y297)))</xm:f>
            <xm:f>'Listados Datos'!$T$3</xm:f>
            <x14:dxf>
              <fill>
                <patternFill patternType="solid">
                  <bgColor rgb="FFC00000"/>
                </patternFill>
              </fill>
            </x14:dxf>
          </x14:cfRule>
          <xm:sqref>Y297:Y301</xm:sqref>
        </x14:conditionalFormatting>
        <x14:conditionalFormatting xmlns:xm="http://schemas.microsoft.com/office/excel/2006/main">
          <x14:cfRule type="containsText" priority="2172" operator="containsText" id="{8370D444-2395-411A-980A-C64E6C022FDF}">
            <xm:f>NOT(ISERROR(SEARCH('Listados Datos'!$T$6,Y303)))</xm:f>
            <xm:f>'Listados Datos'!$T$6</xm:f>
            <x14:dxf>
              <font>
                <b/>
                <i val="0"/>
              </font>
              <fill>
                <patternFill>
                  <bgColor rgb="FF92D050"/>
                </patternFill>
              </fill>
            </x14:dxf>
          </x14:cfRule>
          <x14:cfRule type="containsText" priority="2170" operator="containsText" id="{FE18D6D9-F644-4565-BB57-B5D74989CC5F}">
            <xm:f>NOT(ISERROR(SEARCH('Listados Datos'!$T$4,Y303)))</xm:f>
            <xm:f>'Listados Datos'!$T$4</xm:f>
            <x14:dxf>
              <font>
                <b/>
                <i val="0"/>
                <color theme="0"/>
              </font>
              <fill>
                <patternFill>
                  <bgColor rgb="FFE26B0A"/>
                </patternFill>
              </fill>
            </x14:dxf>
          </x14:cfRule>
          <x14:cfRule type="containsText" priority="2169" operator="containsText" id="{6123D9DB-784A-43E3-85F5-028D2D625598}">
            <xm:f>NOT(ISERROR(SEARCH('Listados Datos'!$T$3,Y303)))</xm:f>
            <xm:f>'Listados Datos'!$T$3</xm:f>
            <x14:dxf>
              <fill>
                <patternFill patternType="solid">
                  <bgColor rgb="FFC00000"/>
                </patternFill>
              </fill>
            </x14:dxf>
          </x14:cfRule>
          <x14:cfRule type="containsText" priority="2171" operator="containsText" id="{3E5005D3-71A8-4348-A77E-B731EB8B4D6A}">
            <xm:f>NOT(ISERROR(SEARCH('Listados Datos'!$T$5,Y303)))</xm:f>
            <xm:f>'Listados Datos'!$T$5</xm:f>
            <x14:dxf>
              <font>
                <b/>
                <i val="0"/>
                <color auto="1"/>
              </font>
              <fill>
                <patternFill>
                  <bgColor rgb="FFFFFF00"/>
                </patternFill>
              </fill>
            </x14:dxf>
          </x14:cfRule>
          <xm:sqref>Y303:Y307</xm:sqref>
        </x14:conditionalFormatting>
        <x14:conditionalFormatting xmlns:xm="http://schemas.microsoft.com/office/excel/2006/main">
          <x14:cfRule type="containsText" priority="2116" operator="containsText" id="{943ABDC7-5C96-4B85-AE98-47F53F13A667}">
            <xm:f>NOT(ISERROR(SEARCH('Listados Datos'!$T$4,Y309)))</xm:f>
            <xm:f>'Listados Datos'!$T$4</xm:f>
            <x14:dxf>
              <font>
                <b/>
                <i val="0"/>
                <color theme="0"/>
              </font>
              <fill>
                <patternFill>
                  <bgColor rgb="FFE26B0A"/>
                </patternFill>
              </fill>
            </x14:dxf>
          </x14:cfRule>
          <x14:cfRule type="containsText" priority="2117" operator="containsText" id="{4A2B8BEA-9A74-4E50-8C57-14204F229EC5}">
            <xm:f>NOT(ISERROR(SEARCH('Listados Datos'!$T$5,Y309)))</xm:f>
            <xm:f>'Listados Datos'!$T$5</xm:f>
            <x14:dxf>
              <font>
                <b/>
                <i val="0"/>
                <color auto="1"/>
              </font>
              <fill>
                <patternFill>
                  <bgColor rgb="FFFFFF00"/>
                </patternFill>
              </fill>
            </x14:dxf>
          </x14:cfRule>
          <x14:cfRule type="containsText" priority="2115" operator="containsText" id="{ACE3FD94-A5A3-4BDC-AEFB-576B5283499B}">
            <xm:f>NOT(ISERROR(SEARCH('Listados Datos'!$T$3,Y309)))</xm:f>
            <xm:f>'Listados Datos'!$T$3</xm:f>
            <x14:dxf>
              <fill>
                <patternFill patternType="solid">
                  <bgColor rgb="FFC00000"/>
                </patternFill>
              </fill>
            </x14:dxf>
          </x14:cfRule>
          <x14:cfRule type="containsText" priority="2118" operator="containsText" id="{FC0A209B-E81F-4D93-BF61-9EE6D57C65D7}">
            <xm:f>NOT(ISERROR(SEARCH('Listados Datos'!$T$6,Y309)))</xm:f>
            <xm:f>'Listados Datos'!$T$6</xm:f>
            <x14:dxf>
              <font>
                <b/>
                <i val="0"/>
              </font>
              <fill>
                <patternFill>
                  <bgColor rgb="FF92D050"/>
                </patternFill>
              </fill>
            </x14:dxf>
          </x14:cfRule>
          <xm:sqref>Y309:Y313</xm:sqref>
        </x14:conditionalFormatting>
        <x14:conditionalFormatting xmlns:xm="http://schemas.microsoft.com/office/excel/2006/main">
          <x14:cfRule type="containsText" priority="2062" operator="containsText" id="{98807356-9E75-4503-A976-1B5CD8B1AE00}">
            <xm:f>NOT(ISERROR(SEARCH('Listados Datos'!$T$4,Y315)))</xm:f>
            <xm:f>'Listados Datos'!$T$4</xm:f>
            <x14:dxf>
              <font>
                <b/>
                <i val="0"/>
                <color theme="0"/>
              </font>
              <fill>
                <patternFill>
                  <bgColor rgb="FFE26B0A"/>
                </patternFill>
              </fill>
            </x14:dxf>
          </x14:cfRule>
          <x14:cfRule type="containsText" priority="2061" operator="containsText" id="{447C238C-3935-42DE-B912-D0B136EFCBF8}">
            <xm:f>NOT(ISERROR(SEARCH('Listados Datos'!$T$3,Y315)))</xm:f>
            <xm:f>'Listados Datos'!$T$3</xm:f>
            <x14:dxf>
              <fill>
                <patternFill patternType="solid">
                  <bgColor rgb="FFC00000"/>
                </patternFill>
              </fill>
            </x14:dxf>
          </x14:cfRule>
          <x14:cfRule type="containsText" priority="2063" operator="containsText" id="{BBC9E199-333B-460A-908A-23D33F64D14A}">
            <xm:f>NOT(ISERROR(SEARCH('Listados Datos'!$T$5,Y315)))</xm:f>
            <xm:f>'Listados Datos'!$T$5</xm:f>
            <x14:dxf>
              <font>
                <b/>
                <i val="0"/>
                <color auto="1"/>
              </font>
              <fill>
                <patternFill>
                  <bgColor rgb="FFFFFF00"/>
                </patternFill>
              </fill>
            </x14:dxf>
          </x14:cfRule>
          <x14:cfRule type="containsText" priority="2064" operator="containsText" id="{88BDAF19-98CD-4A5C-B23F-7051493B0C6F}">
            <xm:f>NOT(ISERROR(SEARCH('Listados Datos'!$T$6,Y315)))</xm:f>
            <xm:f>'Listados Datos'!$T$6</xm:f>
            <x14:dxf>
              <font>
                <b/>
                <i val="0"/>
              </font>
              <fill>
                <patternFill>
                  <bgColor rgb="FF92D050"/>
                </patternFill>
              </fill>
            </x14:dxf>
          </x14:cfRule>
          <xm:sqref>Y315:Y319</xm:sqref>
        </x14:conditionalFormatting>
        <x14:conditionalFormatting xmlns:xm="http://schemas.microsoft.com/office/excel/2006/main">
          <x14:cfRule type="containsText" priority="2010" operator="containsText" id="{882D4EEF-4E2E-4A3A-9663-AE3A6334F33A}">
            <xm:f>NOT(ISERROR(SEARCH('Listados Datos'!$T$6,Y321)))</xm:f>
            <xm:f>'Listados Datos'!$T$6</xm:f>
            <x14:dxf>
              <font>
                <b/>
                <i val="0"/>
              </font>
              <fill>
                <patternFill>
                  <bgColor rgb="FF92D050"/>
                </patternFill>
              </fill>
            </x14:dxf>
          </x14:cfRule>
          <x14:cfRule type="containsText" priority="2009" operator="containsText" id="{19B4A9FD-F05C-4213-8340-8F12EA6C1B02}">
            <xm:f>NOT(ISERROR(SEARCH('Listados Datos'!$T$5,Y321)))</xm:f>
            <xm:f>'Listados Datos'!$T$5</xm:f>
            <x14:dxf>
              <font>
                <b/>
                <i val="0"/>
                <color auto="1"/>
              </font>
              <fill>
                <patternFill>
                  <bgColor rgb="FFFFFF00"/>
                </patternFill>
              </fill>
            </x14:dxf>
          </x14:cfRule>
          <x14:cfRule type="containsText" priority="2008" operator="containsText" id="{D246627C-146D-467C-A5EE-DEA851D0CA61}">
            <xm:f>NOT(ISERROR(SEARCH('Listados Datos'!$T$4,Y321)))</xm:f>
            <xm:f>'Listados Datos'!$T$4</xm:f>
            <x14:dxf>
              <font>
                <b/>
                <i val="0"/>
                <color theme="0"/>
              </font>
              <fill>
                <patternFill>
                  <bgColor rgb="FFE26B0A"/>
                </patternFill>
              </fill>
            </x14:dxf>
          </x14:cfRule>
          <x14:cfRule type="containsText" priority="2007" operator="containsText" id="{23075AFA-2E80-4D64-ADCA-0869CC405DD5}">
            <xm:f>NOT(ISERROR(SEARCH('Listados Datos'!$T$3,Y321)))</xm:f>
            <xm:f>'Listados Datos'!$T$3</xm:f>
            <x14:dxf>
              <fill>
                <patternFill patternType="solid">
                  <bgColor rgb="FFC00000"/>
                </patternFill>
              </fill>
            </x14:dxf>
          </x14:cfRule>
          <xm:sqref>Y321:Y325</xm:sqref>
        </x14:conditionalFormatting>
        <x14:conditionalFormatting xmlns:xm="http://schemas.microsoft.com/office/excel/2006/main">
          <x14:cfRule type="containsText" priority="1953" operator="containsText" id="{FA1A4802-1ED4-4287-8C54-7A514E706422}">
            <xm:f>NOT(ISERROR(SEARCH('Listados Datos'!$T$3,Y327)))</xm:f>
            <xm:f>'Listados Datos'!$T$3</xm:f>
            <x14:dxf>
              <fill>
                <patternFill patternType="solid">
                  <bgColor rgb="FFC00000"/>
                </patternFill>
              </fill>
            </x14:dxf>
          </x14:cfRule>
          <x14:cfRule type="containsText" priority="1954" operator="containsText" id="{1E94A249-1792-45D4-8D40-EC0A1C01CF3C}">
            <xm:f>NOT(ISERROR(SEARCH('Listados Datos'!$T$4,Y327)))</xm:f>
            <xm:f>'Listados Datos'!$T$4</xm:f>
            <x14:dxf>
              <font>
                <b/>
                <i val="0"/>
                <color theme="0"/>
              </font>
              <fill>
                <patternFill>
                  <bgColor rgb="FFE26B0A"/>
                </patternFill>
              </fill>
            </x14:dxf>
          </x14:cfRule>
          <x14:cfRule type="containsText" priority="1955" operator="containsText" id="{3A07F6E9-96DA-4B25-9797-8F3B8EEF7537}">
            <xm:f>NOT(ISERROR(SEARCH('Listados Datos'!$T$5,Y327)))</xm:f>
            <xm:f>'Listados Datos'!$T$5</xm:f>
            <x14:dxf>
              <font>
                <b/>
                <i val="0"/>
                <color auto="1"/>
              </font>
              <fill>
                <patternFill>
                  <bgColor rgb="FFFFFF00"/>
                </patternFill>
              </fill>
            </x14:dxf>
          </x14:cfRule>
          <x14:cfRule type="containsText" priority="1956" operator="containsText" id="{F1C6A720-D56E-4B1E-BBA9-A13ABC637789}">
            <xm:f>NOT(ISERROR(SEARCH('Listados Datos'!$T$6,Y327)))</xm:f>
            <xm:f>'Listados Datos'!$T$6</xm:f>
            <x14:dxf>
              <font>
                <b/>
                <i val="0"/>
              </font>
              <fill>
                <patternFill>
                  <bgColor rgb="FF92D050"/>
                </patternFill>
              </fill>
            </x14:dxf>
          </x14:cfRule>
          <xm:sqref>Y327:Y331</xm:sqref>
        </x14:conditionalFormatting>
        <x14:conditionalFormatting xmlns:xm="http://schemas.microsoft.com/office/excel/2006/main">
          <x14:cfRule type="containsText" priority="1901" operator="containsText" id="{FC445B12-0DC4-42F9-AD16-3FDF7D1B282E}">
            <xm:f>NOT(ISERROR(SEARCH('Listados Datos'!$T$5,Y333)))</xm:f>
            <xm:f>'Listados Datos'!$T$5</xm:f>
            <x14:dxf>
              <font>
                <b/>
                <i val="0"/>
                <color auto="1"/>
              </font>
              <fill>
                <patternFill>
                  <bgColor rgb="FFFFFF00"/>
                </patternFill>
              </fill>
            </x14:dxf>
          </x14:cfRule>
          <x14:cfRule type="containsText" priority="1902" operator="containsText" id="{4F39B033-B2E5-4882-BB04-5865B656FA79}">
            <xm:f>NOT(ISERROR(SEARCH('Listados Datos'!$T$6,Y333)))</xm:f>
            <xm:f>'Listados Datos'!$T$6</xm:f>
            <x14:dxf>
              <font>
                <b/>
                <i val="0"/>
              </font>
              <fill>
                <patternFill>
                  <bgColor rgb="FF92D050"/>
                </patternFill>
              </fill>
            </x14:dxf>
          </x14:cfRule>
          <x14:cfRule type="containsText" priority="1899" operator="containsText" id="{15056495-A9DB-4E10-8388-719676138377}">
            <xm:f>NOT(ISERROR(SEARCH('Listados Datos'!$T$3,Y333)))</xm:f>
            <xm:f>'Listados Datos'!$T$3</xm:f>
            <x14:dxf>
              <fill>
                <patternFill patternType="solid">
                  <bgColor rgb="FFC00000"/>
                </patternFill>
              </fill>
            </x14:dxf>
          </x14:cfRule>
          <x14:cfRule type="containsText" priority="1900" operator="containsText" id="{9CBD546D-FC10-461C-A854-7522A04970B9}">
            <xm:f>NOT(ISERROR(SEARCH('Listados Datos'!$T$4,Y333)))</xm:f>
            <xm:f>'Listados Datos'!$T$4</xm:f>
            <x14:dxf>
              <font>
                <b/>
                <i val="0"/>
                <color theme="0"/>
              </font>
              <fill>
                <patternFill>
                  <bgColor rgb="FFE26B0A"/>
                </patternFill>
              </fill>
            </x14:dxf>
          </x14:cfRule>
          <xm:sqref>Y333:Y337</xm:sqref>
        </x14:conditionalFormatting>
        <x14:conditionalFormatting xmlns:xm="http://schemas.microsoft.com/office/excel/2006/main">
          <x14:cfRule type="containsText" priority="1845" operator="containsText" id="{6B2AA26F-DD7D-41F8-93BD-BCE2853D45B7}">
            <xm:f>NOT(ISERROR(SEARCH('Listados Datos'!$T$3,Y339)))</xm:f>
            <xm:f>'Listados Datos'!$T$3</xm:f>
            <x14:dxf>
              <fill>
                <patternFill patternType="solid">
                  <bgColor rgb="FFC00000"/>
                </patternFill>
              </fill>
            </x14:dxf>
          </x14:cfRule>
          <x14:cfRule type="containsText" priority="1848" operator="containsText" id="{26C98053-16CB-4DCA-B39C-47FBE9FE991A}">
            <xm:f>NOT(ISERROR(SEARCH('Listados Datos'!$T$6,Y339)))</xm:f>
            <xm:f>'Listados Datos'!$T$6</xm:f>
            <x14:dxf>
              <font>
                <b/>
                <i val="0"/>
              </font>
              <fill>
                <patternFill>
                  <bgColor rgb="FF92D050"/>
                </patternFill>
              </fill>
            </x14:dxf>
          </x14:cfRule>
          <x14:cfRule type="containsText" priority="1846" operator="containsText" id="{DBD1F796-8271-4266-9AD0-A7843096D313}">
            <xm:f>NOT(ISERROR(SEARCH('Listados Datos'!$T$4,Y339)))</xm:f>
            <xm:f>'Listados Datos'!$T$4</xm:f>
            <x14:dxf>
              <font>
                <b/>
                <i val="0"/>
                <color theme="0"/>
              </font>
              <fill>
                <patternFill>
                  <bgColor rgb="FFE26B0A"/>
                </patternFill>
              </fill>
            </x14:dxf>
          </x14:cfRule>
          <x14:cfRule type="containsText" priority="1847" operator="containsText" id="{21E66F85-E96C-433A-B803-D2A80E8757A4}">
            <xm:f>NOT(ISERROR(SEARCH('Listados Datos'!$T$5,Y339)))</xm:f>
            <xm:f>'Listados Datos'!$T$5</xm:f>
            <x14:dxf>
              <font>
                <b/>
                <i val="0"/>
                <color auto="1"/>
              </font>
              <fill>
                <patternFill>
                  <bgColor rgb="FFFFFF00"/>
                </patternFill>
              </fill>
            </x14:dxf>
          </x14:cfRule>
          <xm:sqref>Y339:Y343</xm:sqref>
        </x14:conditionalFormatting>
        <x14:conditionalFormatting xmlns:xm="http://schemas.microsoft.com/office/excel/2006/main">
          <x14:cfRule type="containsText" priority="1792" operator="containsText" id="{8E828DCD-7C24-49F9-9697-5B61903CBDAD}">
            <xm:f>NOT(ISERROR(SEARCH('Listados Datos'!$T$4,Y345)))</xm:f>
            <xm:f>'Listados Datos'!$T$4</xm:f>
            <x14:dxf>
              <font>
                <b/>
                <i val="0"/>
                <color theme="0"/>
              </font>
              <fill>
                <patternFill>
                  <bgColor rgb="FFE26B0A"/>
                </patternFill>
              </fill>
            </x14:dxf>
          </x14:cfRule>
          <x14:cfRule type="containsText" priority="1791" operator="containsText" id="{C0866C44-454B-4F39-AC00-270FEDBF9F1C}">
            <xm:f>NOT(ISERROR(SEARCH('Listados Datos'!$T$3,Y345)))</xm:f>
            <xm:f>'Listados Datos'!$T$3</xm:f>
            <x14:dxf>
              <fill>
                <patternFill patternType="solid">
                  <bgColor rgb="FFC00000"/>
                </patternFill>
              </fill>
            </x14:dxf>
          </x14:cfRule>
          <x14:cfRule type="containsText" priority="1794" operator="containsText" id="{ECD6EF25-B515-4A63-94B3-7B012DA2D387}">
            <xm:f>NOT(ISERROR(SEARCH('Listados Datos'!$T$6,Y345)))</xm:f>
            <xm:f>'Listados Datos'!$T$6</xm:f>
            <x14:dxf>
              <font>
                <b/>
                <i val="0"/>
              </font>
              <fill>
                <patternFill>
                  <bgColor rgb="FF92D050"/>
                </patternFill>
              </fill>
            </x14:dxf>
          </x14:cfRule>
          <x14:cfRule type="containsText" priority="1793" operator="containsText" id="{6DF20A9E-7B19-4ACE-8BD5-9F630D6BF8CC}">
            <xm:f>NOT(ISERROR(SEARCH('Listados Datos'!$T$5,Y345)))</xm:f>
            <xm:f>'Listados Datos'!$T$5</xm:f>
            <x14:dxf>
              <font>
                <b/>
                <i val="0"/>
                <color auto="1"/>
              </font>
              <fill>
                <patternFill>
                  <bgColor rgb="FFFFFF00"/>
                </patternFill>
              </fill>
            </x14:dxf>
          </x14:cfRule>
          <xm:sqref>Y345:Y349</xm:sqref>
        </x14:conditionalFormatting>
        <x14:conditionalFormatting xmlns:xm="http://schemas.microsoft.com/office/excel/2006/main">
          <x14:cfRule type="containsText" priority="1737" operator="containsText" id="{44AAA9D9-AA07-44B1-BCB2-A345C4CE0FC5}">
            <xm:f>NOT(ISERROR(SEARCH('Listados Datos'!$T$3,Y351)))</xm:f>
            <xm:f>'Listados Datos'!$T$3</xm:f>
            <x14:dxf>
              <fill>
                <patternFill patternType="solid">
                  <bgColor rgb="FFC00000"/>
                </patternFill>
              </fill>
            </x14:dxf>
          </x14:cfRule>
          <x14:cfRule type="containsText" priority="1738" operator="containsText" id="{ED1C1642-299D-4788-A5FB-24519A930B29}">
            <xm:f>NOT(ISERROR(SEARCH('Listados Datos'!$T$4,Y351)))</xm:f>
            <xm:f>'Listados Datos'!$T$4</xm:f>
            <x14:dxf>
              <font>
                <b/>
                <i val="0"/>
                <color theme="0"/>
              </font>
              <fill>
                <patternFill>
                  <bgColor rgb="FFE26B0A"/>
                </patternFill>
              </fill>
            </x14:dxf>
          </x14:cfRule>
          <x14:cfRule type="containsText" priority="1739" operator="containsText" id="{C9CDEE10-40E3-4537-A493-82C6E5B06652}">
            <xm:f>NOT(ISERROR(SEARCH('Listados Datos'!$T$5,Y351)))</xm:f>
            <xm:f>'Listados Datos'!$T$5</xm:f>
            <x14:dxf>
              <font>
                <b/>
                <i val="0"/>
                <color auto="1"/>
              </font>
              <fill>
                <patternFill>
                  <bgColor rgb="FFFFFF00"/>
                </patternFill>
              </fill>
            </x14:dxf>
          </x14:cfRule>
          <x14:cfRule type="containsText" priority="1740" operator="containsText" id="{5BF28244-98F2-48C2-8C5C-DD0D7FB08346}">
            <xm:f>NOT(ISERROR(SEARCH('Listados Datos'!$T$6,Y351)))</xm:f>
            <xm:f>'Listados Datos'!$T$6</xm:f>
            <x14:dxf>
              <font>
                <b/>
                <i val="0"/>
              </font>
              <fill>
                <patternFill>
                  <bgColor rgb="FF92D050"/>
                </patternFill>
              </fill>
            </x14:dxf>
          </x14:cfRule>
          <xm:sqref>Y351:Y355</xm:sqref>
        </x14:conditionalFormatting>
        <x14:conditionalFormatting xmlns:xm="http://schemas.microsoft.com/office/excel/2006/main">
          <x14:cfRule type="containsText" priority="1683" operator="containsText" id="{D850E661-0A49-4BDE-9500-095E5A70BE21}">
            <xm:f>NOT(ISERROR(SEARCH('Listados Datos'!$T$3,Y357)))</xm:f>
            <xm:f>'Listados Datos'!$T$3</xm:f>
            <x14:dxf>
              <fill>
                <patternFill patternType="solid">
                  <bgColor rgb="FFC00000"/>
                </patternFill>
              </fill>
            </x14:dxf>
          </x14:cfRule>
          <x14:cfRule type="containsText" priority="1686" operator="containsText" id="{AF7D43E2-7193-494B-8701-9289CB530591}">
            <xm:f>NOT(ISERROR(SEARCH('Listados Datos'!$T$6,Y357)))</xm:f>
            <xm:f>'Listados Datos'!$T$6</xm:f>
            <x14:dxf>
              <font>
                <b/>
                <i val="0"/>
              </font>
              <fill>
                <patternFill>
                  <bgColor rgb="FF92D050"/>
                </patternFill>
              </fill>
            </x14:dxf>
          </x14:cfRule>
          <x14:cfRule type="containsText" priority="1685" operator="containsText" id="{D2FA8A34-C8D8-4832-902D-48D5415C2389}">
            <xm:f>NOT(ISERROR(SEARCH('Listados Datos'!$T$5,Y357)))</xm:f>
            <xm:f>'Listados Datos'!$T$5</xm:f>
            <x14:dxf>
              <font>
                <b/>
                <i val="0"/>
                <color auto="1"/>
              </font>
              <fill>
                <patternFill>
                  <bgColor rgb="FFFFFF00"/>
                </patternFill>
              </fill>
            </x14:dxf>
          </x14:cfRule>
          <x14:cfRule type="containsText" priority="1684" operator="containsText" id="{29C1BDEB-D687-4B1B-BC43-EEDC8E98E31D}">
            <xm:f>NOT(ISERROR(SEARCH('Listados Datos'!$T$4,Y357)))</xm:f>
            <xm:f>'Listados Datos'!$T$4</xm:f>
            <x14:dxf>
              <font>
                <b/>
                <i val="0"/>
                <color theme="0"/>
              </font>
              <fill>
                <patternFill>
                  <bgColor rgb="FFE26B0A"/>
                </patternFill>
              </fill>
            </x14:dxf>
          </x14:cfRule>
          <xm:sqref>Y357:Y361</xm:sqref>
        </x14:conditionalFormatting>
        <x14:conditionalFormatting xmlns:xm="http://schemas.microsoft.com/office/excel/2006/main">
          <x14:cfRule type="containsText" priority="1629" operator="containsText" id="{4DF542DC-BD62-4241-9D22-C88FB291614A}">
            <xm:f>NOT(ISERROR(SEARCH('Listados Datos'!$T$3,Y363)))</xm:f>
            <xm:f>'Listados Datos'!$T$3</xm:f>
            <x14:dxf>
              <fill>
                <patternFill patternType="solid">
                  <bgColor rgb="FFC00000"/>
                </patternFill>
              </fill>
            </x14:dxf>
          </x14:cfRule>
          <x14:cfRule type="containsText" priority="1632" operator="containsText" id="{02BBEEDB-BF0F-4F3E-9C78-D99FD0CCB2A2}">
            <xm:f>NOT(ISERROR(SEARCH('Listados Datos'!$T$6,Y363)))</xm:f>
            <xm:f>'Listados Datos'!$T$6</xm:f>
            <x14:dxf>
              <font>
                <b/>
                <i val="0"/>
              </font>
              <fill>
                <patternFill>
                  <bgColor rgb="FF92D050"/>
                </patternFill>
              </fill>
            </x14:dxf>
          </x14:cfRule>
          <x14:cfRule type="containsText" priority="1630" operator="containsText" id="{B24CBFCE-5B5E-407A-9213-91A2E480F5C0}">
            <xm:f>NOT(ISERROR(SEARCH('Listados Datos'!$T$4,Y363)))</xm:f>
            <xm:f>'Listados Datos'!$T$4</xm:f>
            <x14:dxf>
              <font>
                <b/>
                <i val="0"/>
                <color theme="0"/>
              </font>
              <fill>
                <patternFill>
                  <bgColor rgb="FFE26B0A"/>
                </patternFill>
              </fill>
            </x14:dxf>
          </x14:cfRule>
          <x14:cfRule type="containsText" priority="1631" operator="containsText" id="{F54BF88D-641C-4208-9027-10A2A8C4EE2E}">
            <xm:f>NOT(ISERROR(SEARCH('Listados Datos'!$T$5,Y363)))</xm:f>
            <xm:f>'Listados Datos'!$T$5</xm:f>
            <x14:dxf>
              <font>
                <b/>
                <i val="0"/>
                <color auto="1"/>
              </font>
              <fill>
                <patternFill>
                  <bgColor rgb="FFFFFF00"/>
                </patternFill>
              </fill>
            </x14:dxf>
          </x14:cfRule>
          <xm:sqref>Y363:Y367</xm:sqref>
        </x14:conditionalFormatting>
        <x14:conditionalFormatting xmlns:xm="http://schemas.microsoft.com/office/excel/2006/main">
          <x14:cfRule type="containsText" priority="1575" operator="containsText" id="{D4CFE71F-6C3B-4625-97A5-C557E3C137C7}">
            <xm:f>NOT(ISERROR(SEARCH('Listados Datos'!$T$3,Y369)))</xm:f>
            <xm:f>'Listados Datos'!$T$3</xm:f>
            <x14:dxf>
              <fill>
                <patternFill patternType="solid">
                  <bgColor rgb="FFC00000"/>
                </patternFill>
              </fill>
            </x14:dxf>
          </x14:cfRule>
          <x14:cfRule type="containsText" priority="1576" operator="containsText" id="{C95C9795-279D-47CC-B346-38E371FA9F46}">
            <xm:f>NOT(ISERROR(SEARCH('Listados Datos'!$T$4,Y369)))</xm:f>
            <xm:f>'Listados Datos'!$T$4</xm:f>
            <x14:dxf>
              <font>
                <b/>
                <i val="0"/>
                <color theme="0"/>
              </font>
              <fill>
                <patternFill>
                  <bgColor rgb="FFE26B0A"/>
                </patternFill>
              </fill>
            </x14:dxf>
          </x14:cfRule>
          <x14:cfRule type="containsText" priority="1577" operator="containsText" id="{5E2C31D5-B715-4619-BD97-5F00A5D0D4A0}">
            <xm:f>NOT(ISERROR(SEARCH('Listados Datos'!$T$5,Y369)))</xm:f>
            <xm:f>'Listados Datos'!$T$5</xm:f>
            <x14:dxf>
              <font>
                <b/>
                <i val="0"/>
                <color auto="1"/>
              </font>
              <fill>
                <patternFill>
                  <bgColor rgb="FFFFFF00"/>
                </patternFill>
              </fill>
            </x14:dxf>
          </x14:cfRule>
          <x14:cfRule type="containsText" priority="1578" operator="containsText" id="{60A1BD85-BC5A-498E-9336-0744D2F5D32D}">
            <xm:f>NOT(ISERROR(SEARCH('Listados Datos'!$T$6,Y369)))</xm:f>
            <xm:f>'Listados Datos'!$T$6</xm:f>
            <x14:dxf>
              <font>
                <b/>
                <i val="0"/>
              </font>
              <fill>
                <patternFill>
                  <bgColor rgb="FF92D050"/>
                </patternFill>
              </fill>
            </x14:dxf>
          </x14:cfRule>
          <xm:sqref>Y369:Y373</xm:sqref>
        </x14:conditionalFormatting>
        <x14:conditionalFormatting xmlns:xm="http://schemas.microsoft.com/office/excel/2006/main">
          <x14:cfRule type="containsText" priority="1522" operator="containsText" id="{3CCA1EE5-9094-4FD7-9A1A-36735B223036}">
            <xm:f>NOT(ISERROR(SEARCH('Listados Datos'!$T$4,Y375)))</xm:f>
            <xm:f>'Listados Datos'!$T$4</xm:f>
            <x14:dxf>
              <font>
                <b/>
                <i val="0"/>
                <color theme="0"/>
              </font>
              <fill>
                <patternFill>
                  <bgColor rgb="FFE26B0A"/>
                </patternFill>
              </fill>
            </x14:dxf>
          </x14:cfRule>
          <x14:cfRule type="containsText" priority="1521" operator="containsText" id="{9567E1DC-0C1C-4D72-91A3-74BACD641424}">
            <xm:f>NOT(ISERROR(SEARCH('Listados Datos'!$T$3,Y375)))</xm:f>
            <xm:f>'Listados Datos'!$T$3</xm:f>
            <x14:dxf>
              <fill>
                <patternFill patternType="solid">
                  <bgColor rgb="FFC00000"/>
                </patternFill>
              </fill>
            </x14:dxf>
          </x14:cfRule>
          <x14:cfRule type="containsText" priority="1523" operator="containsText" id="{D3E07DA6-59F3-41C1-A9C3-6984A205A9D9}">
            <xm:f>NOT(ISERROR(SEARCH('Listados Datos'!$T$5,Y375)))</xm:f>
            <xm:f>'Listados Datos'!$T$5</xm:f>
            <x14:dxf>
              <font>
                <b/>
                <i val="0"/>
                <color auto="1"/>
              </font>
              <fill>
                <patternFill>
                  <bgColor rgb="FFFFFF00"/>
                </patternFill>
              </fill>
            </x14:dxf>
          </x14:cfRule>
          <x14:cfRule type="containsText" priority="1524" operator="containsText" id="{38E25752-5234-4D5E-ADD6-4D1BAAACC97E}">
            <xm:f>NOT(ISERROR(SEARCH('Listados Datos'!$T$6,Y375)))</xm:f>
            <xm:f>'Listados Datos'!$T$6</xm:f>
            <x14:dxf>
              <font>
                <b/>
                <i val="0"/>
              </font>
              <fill>
                <patternFill>
                  <bgColor rgb="FF92D050"/>
                </patternFill>
              </fill>
            </x14:dxf>
          </x14:cfRule>
          <xm:sqref>Y375:Y379</xm:sqref>
        </x14:conditionalFormatting>
        <x14:conditionalFormatting xmlns:xm="http://schemas.microsoft.com/office/excel/2006/main">
          <x14:cfRule type="containsText" priority="1470" operator="containsText" id="{04F29E4A-E032-48CB-8133-473931D641D8}">
            <xm:f>NOT(ISERROR(SEARCH('Listados Datos'!$T$6,Y381)))</xm:f>
            <xm:f>'Listados Datos'!$T$6</xm:f>
            <x14:dxf>
              <font>
                <b/>
                <i val="0"/>
              </font>
              <fill>
                <patternFill>
                  <bgColor rgb="FF92D050"/>
                </patternFill>
              </fill>
            </x14:dxf>
          </x14:cfRule>
          <x14:cfRule type="containsText" priority="1469" operator="containsText" id="{AD30CA31-C98A-4152-9CFC-F45CFD0FA1B4}">
            <xm:f>NOT(ISERROR(SEARCH('Listados Datos'!$T$5,Y381)))</xm:f>
            <xm:f>'Listados Datos'!$T$5</xm:f>
            <x14:dxf>
              <font>
                <b/>
                <i val="0"/>
                <color auto="1"/>
              </font>
              <fill>
                <patternFill>
                  <bgColor rgb="FFFFFF00"/>
                </patternFill>
              </fill>
            </x14:dxf>
          </x14:cfRule>
          <x14:cfRule type="containsText" priority="1468" operator="containsText" id="{B7FD4D20-B074-484E-A48B-779FC09BA53A}">
            <xm:f>NOT(ISERROR(SEARCH('Listados Datos'!$T$4,Y381)))</xm:f>
            <xm:f>'Listados Datos'!$T$4</xm:f>
            <x14:dxf>
              <font>
                <b/>
                <i val="0"/>
                <color theme="0"/>
              </font>
              <fill>
                <patternFill>
                  <bgColor rgb="FFE26B0A"/>
                </patternFill>
              </fill>
            </x14:dxf>
          </x14:cfRule>
          <x14:cfRule type="containsText" priority="1467" operator="containsText" id="{D22D5CBC-B6D9-4C02-A01B-484DB556C9C2}">
            <xm:f>NOT(ISERROR(SEARCH('Listados Datos'!$T$3,Y381)))</xm:f>
            <xm:f>'Listados Datos'!$T$3</xm:f>
            <x14:dxf>
              <fill>
                <patternFill patternType="solid">
                  <bgColor rgb="FFC00000"/>
                </patternFill>
              </fill>
            </x14:dxf>
          </x14:cfRule>
          <xm:sqref>Y381:Y385</xm:sqref>
        </x14:conditionalFormatting>
        <x14:conditionalFormatting xmlns:xm="http://schemas.microsoft.com/office/excel/2006/main">
          <x14:cfRule type="containsText" priority="1416" operator="containsText" id="{8171C176-0A96-4481-B5E6-31C2E55FA6E4}">
            <xm:f>NOT(ISERROR(SEARCH('Listados Datos'!$T$6,Y387)))</xm:f>
            <xm:f>'Listados Datos'!$T$6</xm:f>
            <x14:dxf>
              <font>
                <b/>
                <i val="0"/>
              </font>
              <fill>
                <patternFill>
                  <bgColor rgb="FF92D050"/>
                </patternFill>
              </fill>
            </x14:dxf>
          </x14:cfRule>
          <x14:cfRule type="containsText" priority="1415" operator="containsText" id="{3F14C689-6C38-45B2-A335-19AD064FD25E}">
            <xm:f>NOT(ISERROR(SEARCH('Listados Datos'!$T$5,Y387)))</xm:f>
            <xm:f>'Listados Datos'!$T$5</xm:f>
            <x14:dxf>
              <font>
                <b/>
                <i val="0"/>
                <color auto="1"/>
              </font>
              <fill>
                <patternFill>
                  <bgColor rgb="FFFFFF00"/>
                </patternFill>
              </fill>
            </x14:dxf>
          </x14:cfRule>
          <x14:cfRule type="containsText" priority="1414" operator="containsText" id="{12C2B223-7DB5-4BA6-A977-9EB12E74EF62}">
            <xm:f>NOT(ISERROR(SEARCH('Listados Datos'!$T$4,Y387)))</xm:f>
            <xm:f>'Listados Datos'!$T$4</xm:f>
            <x14:dxf>
              <font>
                <b/>
                <i val="0"/>
                <color theme="0"/>
              </font>
              <fill>
                <patternFill>
                  <bgColor rgb="FFE26B0A"/>
                </patternFill>
              </fill>
            </x14:dxf>
          </x14:cfRule>
          <x14:cfRule type="containsText" priority="1413" operator="containsText" id="{D427A4BB-89FE-4562-B750-E1E1985B9B8C}">
            <xm:f>NOT(ISERROR(SEARCH('Listados Datos'!$T$3,Y387)))</xm:f>
            <xm:f>'Listados Datos'!$T$3</xm:f>
            <x14:dxf>
              <fill>
                <patternFill patternType="solid">
                  <bgColor rgb="FFC00000"/>
                </patternFill>
              </fill>
            </x14:dxf>
          </x14:cfRule>
          <xm:sqref>Y387:Y391</xm:sqref>
        </x14:conditionalFormatting>
        <x14:conditionalFormatting xmlns:xm="http://schemas.microsoft.com/office/excel/2006/main">
          <x14:cfRule type="containsText" priority="1360" operator="containsText" id="{326D2762-CA3C-4EAF-95BC-4EB745C1355F}">
            <xm:f>NOT(ISERROR(SEARCH('Listados Datos'!$T$4,Y393)))</xm:f>
            <xm:f>'Listados Datos'!$T$4</xm:f>
            <x14:dxf>
              <font>
                <b/>
                <i val="0"/>
                <color theme="0"/>
              </font>
              <fill>
                <patternFill>
                  <bgColor rgb="FFE26B0A"/>
                </patternFill>
              </fill>
            </x14:dxf>
          </x14:cfRule>
          <x14:cfRule type="containsText" priority="1361" operator="containsText" id="{BAA7B133-037E-40F0-A3A3-DE1B40A2A960}">
            <xm:f>NOT(ISERROR(SEARCH('Listados Datos'!$T$5,Y393)))</xm:f>
            <xm:f>'Listados Datos'!$T$5</xm:f>
            <x14:dxf>
              <font>
                <b/>
                <i val="0"/>
                <color auto="1"/>
              </font>
              <fill>
                <patternFill>
                  <bgColor rgb="FFFFFF00"/>
                </patternFill>
              </fill>
            </x14:dxf>
          </x14:cfRule>
          <x14:cfRule type="containsText" priority="1362" operator="containsText" id="{D64403F1-8A1A-41ED-865A-3CA1E0A74F3A}">
            <xm:f>NOT(ISERROR(SEARCH('Listados Datos'!$T$6,Y393)))</xm:f>
            <xm:f>'Listados Datos'!$T$6</xm:f>
            <x14:dxf>
              <font>
                <b/>
                <i val="0"/>
              </font>
              <fill>
                <patternFill>
                  <bgColor rgb="FF92D050"/>
                </patternFill>
              </fill>
            </x14:dxf>
          </x14:cfRule>
          <x14:cfRule type="containsText" priority="1359" operator="containsText" id="{3FE6BC9A-2A2A-4E6E-B4BF-6D07938B31D3}">
            <xm:f>NOT(ISERROR(SEARCH('Listados Datos'!$T$3,Y393)))</xm:f>
            <xm:f>'Listados Datos'!$T$3</xm:f>
            <x14:dxf>
              <fill>
                <patternFill patternType="solid">
                  <bgColor rgb="FFC00000"/>
                </patternFill>
              </fill>
            </x14:dxf>
          </x14:cfRule>
          <xm:sqref>Y393:Y397</xm:sqref>
        </x14:conditionalFormatting>
        <x14:conditionalFormatting xmlns:xm="http://schemas.microsoft.com/office/excel/2006/main">
          <x14:cfRule type="containsText" priority="1306" operator="containsText" id="{6CFEBADC-E652-4E8E-A211-97CF9E105A93}">
            <xm:f>NOT(ISERROR(SEARCH('Listados Datos'!$T$4,Y399)))</xm:f>
            <xm:f>'Listados Datos'!$T$4</xm:f>
            <x14:dxf>
              <font>
                <b/>
                <i val="0"/>
                <color theme="0"/>
              </font>
              <fill>
                <patternFill>
                  <bgColor rgb="FFE26B0A"/>
                </patternFill>
              </fill>
            </x14:dxf>
          </x14:cfRule>
          <x14:cfRule type="containsText" priority="1308" operator="containsText" id="{C3B2280E-E0C0-41BF-9E1D-3864291A3496}">
            <xm:f>NOT(ISERROR(SEARCH('Listados Datos'!$T$6,Y399)))</xm:f>
            <xm:f>'Listados Datos'!$T$6</xm:f>
            <x14:dxf>
              <font>
                <b/>
                <i val="0"/>
              </font>
              <fill>
                <patternFill>
                  <bgColor rgb="FF92D050"/>
                </patternFill>
              </fill>
            </x14:dxf>
          </x14:cfRule>
          <x14:cfRule type="containsText" priority="1307" operator="containsText" id="{4F073B47-CE02-4582-9EFC-69C7BDD8CADC}">
            <xm:f>NOT(ISERROR(SEARCH('Listados Datos'!$T$5,Y399)))</xm:f>
            <xm:f>'Listados Datos'!$T$5</xm:f>
            <x14:dxf>
              <font>
                <b/>
                <i val="0"/>
                <color auto="1"/>
              </font>
              <fill>
                <patternFill>
                  <bgColor rgb="FFFFFF00"/>
                </patternFill>
              </fill>
            </x14:dxf>
          </x14:cfRule>
          <x14:cfRule type="containsText" priority="1305" operator="containsText" id="{4A7A48A2-2528-4425-9C7D-F8503457FEF0}">
            <xm:f>NOT(ISERROR(SEARCH('Listados Datos'!$T$3,Y399)))</xm:f>
            <xm:f>'Listados Datos'!$T$3</xm:f>
            <x14:dxf>
              <fill>
                <patternFill patternType="solid">
                  <bgColor rgb="FFC00000"/>
                </patternFill>
              </fill>
            </x14:dxf>
          </x14:cfRule>
          <xm:sqref>Y399:Y403</xm:sqref>
        </x14:conditionalFormatting>
        <x14:conditionalFormatting xmlns:xm="http://schemas.microsoft.com/office/excel/2006/main">
          <x14:cfRule type="containsText" priority="1251" operator="containsText" id="{1564B939-0610-4725-AABE-02FE212F1070}">
            <xm:f>NOT(ISERROR(SEARCH('Listados Datos'!$T$3,Y405)))</xm:f>
            <xm:f>'Listados Datos'!$T$3</xm:f>
            <x14:dxf>
              <fill>
                <patternFill patternType="solid">
                  <bgColor rgb="FFC00000"/>
                </patternFill>
              </fill>
            </x14:dxf>
          </x14:cfRule>
          <x14:cfRule type="containsText" priority="1252" operator="containsText" id="{FF209903-CFA0-41A4-ACDE-E92176E45F7A}">
            <xm:f>NOT(ISERROR(SEARCH('Listados Datos'!$T$4,Y405)))</xm:f>
            <xm:f>'Listados Datos'!$T$4</xm:f>
            <x14:dxf>
              <font>
                <b/>
                <i val="0"/>
                <color theme="0"/>
              </font>
              <fill>
                <patternFill>
                  <bgColor rgb="FFE26B0A"/>
                </patternFill>
              </fill>
            </x14:dxf>
          </x14:cfRule>
          <x14:cfRule type="containsText" priority="1254" operator="containsText" id="{3F6B8975-A127-4F3C-87A0-6CF4CAF0D14A}">
            <xm:f>NOT(ISERROR(SEARCH('Listados Datos'!$T$6,Y405)))</xm:f>
            <xm:f>'Listados Datos'!$T$6</xm:f>
            <x14:dxf>
              <font>
                <b/>
                <i val="0"/>
              </font>
              <fill>
                <patternFill>
                  <bgColor rgb="FF92D050"/>
                </patternFill>
              </fill>
            </x14:dxf>
          </x14:cfRule>
          <x14:cfRule type="containsText" priority="1253" operator="containsText" id="{032A0404-D6DE-4DB6-8FE3-2428AA48943D}">
            <xm:f>NOT(ISERROR(SEARCH('Listados Datos'!$T$5,Y405)))</xm:f>
            <xm:f>'Listados Datos'!$T$5</xm:f>
            <x14:dxf>
              <font>
                <b/>
                <i val="0"/>
                <color auto="1"/>
              </font>
              <fill>
                <patternFill>
                  <bgColor rgb="FFFFFF00"/>
                </patternFill>
              </fill>
            </x14:dxf>
          </x14:cfRule>
          <xm:sqref>Y405:Y409</xm:sqref>
        </x14:conditionalFormatting>
        <x14:conditionalFormatting xmlns:xm="http://schemas.microsoft.com/office/excel/2006/main">
          <x14:cfRule type="containsText" priority="1197" operator="containsText" id="{2CAD15CD-17ED-4183-B2C0-A0C573267298}">
            <xm:f>NOT(ISERROR(SEARCH('Listados Datos'!$T$3,Y411)))</xm:f>
            <xm:f>'Listados Datos'!$T$3</xm:f>
            <x14:dxf>
              <fill>
                <patternFill patternType="solid">
                  <bgColor rgb="FFC00000"/>
                </patternFill>
              </fill>
            </x14:dxf>
          </x14:cfRule>
          <x14:cfRule type="containsText" priority="1198" operator="containsText" id="{31F18B20-DEDA-42DF-8D33-FFE38B5F715E}">
            <xm:f>NOT(ISERROR(SEARCH('Listados Datos'!$T$4,Y411)))</xm:f>
            <xm:f>'Listados Datos'!$T$4</xm:f>
            <x14:dxf>
              <font>
                <b/>
                <i val="0"/>
                <color theme="0"/>
              </font>
              <fill>
                <patternFill>
                  <bgColor rgb="FFE26B0A"/>
                </patternFill>
              </fill>
            </x14:dxf>
          </x14:cfRule>
          <x14:cfRule type="containsText" priority="1199" operator="containsText" id="{1933A9E3-CC91-47BB-AEF3-4B6050F246A7}">
            <xm:f>NOT(ISERROR(SEARCH('Listados Datos'!$T$5,Y411)))</xm:f>
            <xm:f>'Listados Datos'!$T$5</xm:f>
            <x14:dxf>
              <font>
                <b/>
                <i val="0"/>
                <color auto="1"/>
              </font>
              <fill>
                <patternFill>
                  <bgColor rgb="FFFFFF00"/>
                </patternFill>
              </fill>
            </x14:dxf>
          </x14:cfRule>
          <x14:cfRule type="containsText" priority="1200" operator="containsText" id="{7F23BBA9-7260-4E5E-8417-B8D7DDF8C09D}">
            <xm:f>NOT(ISERROR(SEARCH('Listados Datos'!$T$6,Y411)))</xm:f>
            <xm:f>'Listados Datos'!$T$6</xm:f>
            <x14:dxf>
              <font>
                <b/>
                <i val="0"/>
              </font>
              <fill>
                <patternFill>
                  <bgColor rgb="FF92D050"/>
                </patternFill>
              </fill>
            </x14:dxf>
          </x14:cfRule>
          <xm:sqref>Y411:Y415</xm:sqref>
        </x14:conditionalFormatting>
        <x14:conditionalFormatting xmlns:xm="http://schemas.microsoft.com/office/excel/2006/main">
          <x14:cfRule type="containsText" priority="1144" operator="containsText" id="{60CE4072-F5E5-4C50-A47F-BA9BE95A60F8}">
            <xm:f>NOT(ISERROR(SEARCH('Listados Datos'!$T$4,Y417)))</xm:f>
            <xm:f>'Listados Datos'!$T$4</xm:f>
            <x14:dxf>
              <font>
                <b/>
                <i val="0"/>
                <color theme="0"/>
              </font>
              <fill>
                <patternFill>
                  <bgColor rgb="FFE26B0A"/>
                </patternFill>
              </fill>
            </x14:dxf>
          </x14:cfRule>
          <x14:cfRule type="containsText" priority="1145" operator="containsText" id="{6B36DC8C-19CD-4B0D-8AE5-A6EDEE4F0D2E}">
            <xm:f>NOT(ISERROR(SEARCH('Listados Datos'!$T$5,Y417)))</xm:f>
            <xm:f>'Listados Datos'!$T$5</xm:f>
            <x14:dxf>
              <font>
                <b/>
                <i val="0"/>
                <color auto="1"/>
              </font>
              <fill>
                <patternFill>
                  <bgColor rgb="FFFFFF00"/>
                </patternFill>
              </fill>
            </x14:dxf>
          </x14:cfRule>
          <x14:cfRule type="containsText" priority="1146" operator="containsText" id="{9619F0AA-E5C5-439B-BD0D-7E464EA98410}">
            <xm:f>NOT(ISERROR(SEARCH('Listados Datos'!$T$6,Y417)))</xm:f>
            <xm:f>'Listados Datos'!$T$6</xm:f>
            <x14:dxf>
              <font>
                <b/>
                <i val="0"/>
              </font>
              <fill>
                <patternFill>
                  <bgColor rgb="FF92D050"/>
                </patternFill>
              </fill>
            </x14:dxf>
          </x14:cfRule>
          <x14:cfRule type="containsText" priority="1143" operator="containsText" id="{FA5AC446-165A-437C-8D3E-0F171EB55633}">
            <xm:f>NOT(ISERROR(SEARCH('Listados Datos'!$T$3,Y417)))</xm:f>
            <xm:f>'Listados Datos'!$T$3</xm:f>
            <x14:dxf>
              <fill>
                <patternFill patternType="solid">
                  <bgColor rgb="FFC00000"/>
                </patternFill>
              </fill>
            </x14:dxf>
          </x14:cfRule>
          <xm:sqref>Y417:Y421</xm:sqref>
        </x14:conditionalFormatting>
        <x14:conditionalFormatting xmlns:xm="http://schemas.microsoft.com/office/excel/2006/main">
          <x14:cfRule type="containsText" priority="1089" operator="containsText" id="{E356448B-EDE5-4349-8EC9-957329612684}">
            <xm:f>NOT(ISERROR(SEARCH('Listados Datos'!$T$3,Y423)))</xm:f>
            <xm:f>'Listados Datos'!$T$3</xm:f>
            <x14:dxf>
              <fill>
                <patternFill patternType="solid">
                  <bgColor rgb="FFC00000"/>
                </patternFill>
              </fill>
            </x14:dxf>
          </x14:cfRule>
          <x14:cfRule type="containsText" priority="1090" operator="containsText" id="{361BB433-588C-4507-B868-72F9684FC149}">
            <xm:f>NOT(ISERROR(SEARCH('Listados Datos'!$T$4,Y423)))</xm:f>
            <xm:f>'Listados Datos'!$T$4</xm:f>
            <x14:dxf>
              <font>
                <b/>
                <i val="0"/>
                <color theme="0"/>
              </font>
              <fill>
                <patternFill>
                  <bgColor rgb="FFE26B0A"/>
                </patternFill>
              </fill>
            </x14:dxf>
          </x14:cfRule>
          <x14:cfRule type="containsText" priority="1091" operator="containsText" id="{1FFE05FF-8899-4273-A4F1-CB55C9D043FE}">
            <xm:f>NOT(ISERROR(SEARCH('Listados Datos'!$T$5,Y423)))</xm:f>
            <xm:f>'Listados Datos'!$T$5</xm:f>
            <x14:dxf>
              <font>
                <b/>
                <i val="0"/>
                <color auto="1"/>
              </font>
              <fill>
                <patternFill>
                  <bgColor rgb="FFFFFF00"/>
                </patternFill>
              </fill>
            </x14:dxf>
          </x14:cfRule>
          <x14:cfRule type="containsText" priority="1092" operator="containsText" id="{BB5749DB-83D7-439D-8D9E-F6D560897CEA}">
            <xm:f>NOT(ISERROR(SEARCH('Listados Datos'!$T$6,Y423)))</xm:f>
            <xm:f>'Listados Datos'!$T$6</xm:f>
            <x14:dxf>
              <font>
                <b/>
                <i val="0"/>
              </font>
              <fill>
                <patternFill>
                  <bgColor rgb="FF92D050"/>
                </patternFill>
              </fill>
            </x14:dxf>
          </x14:cfRule>
          <xm:sqref>Y423:Y427</xm:sqref>
        </x14:conditionalFormatting>
        <x14:conditionalFormatting xmlns:xm="http://schemas.microsoft.com/office/excel/2006/main">
          <x14:cfRule type="containsText" priority="1037" operator="containsText" id="{64149FFA-4576-4FE8-9041-CB45F17C1A87}">
            <xm:f>NOT(ISERROR(SEARCH('Listados Datos'!$T$5,Y429)))</xm:f>
            <xm:f>'Listados Datos'!$T$5</xm:f>
            <x14:dxf>
              <font>
                <b/>
                <i val="0"/>
                <color auto="1"/>
              </font>
              <fill>
                <patternFill>
                  <bgColor rgb="FFFFFF00"/>
                </patternFill>
              </fill>
            </x14:dxf>
          </x14:cfRule>
          <x14:cfRule type="containsText" priority="1038" operator="containsText" id="{5F2795DC-E11A-420A-8F02-BCB4A8C03993}">
            <xm:f>NOT(ISERROR(SEARCH('Listados Datos'!$T$6,Y429)))</xm:f>
            <xm:f>'Listados Datos'!$T$6</xm:f>
            <x14:dxf>
              <font>
                <b/>
                <i val="0"/>
              </font>
              <fill>
                <patternFill>
                  <bgColor rgb="FF92D050"/>
                </patternFill>
              </fill>
            </x14:dxf>
          </x14:cfRule>
          <x14:cfRule type="containsText" priority="1035" operator="containsText" id="{B089EE9F-A420-4C7D-B1ED-679F1D1B057E}">
            <xm:f>NOT(ISERROR(SEARCH('Listados Datos'!$T$3,Y429)))</xm:f>
            <xm:f>'Listados Datos'!$T$3</xm:f>
            <x14:dxf>
              <fill>
                <patternFill patternType="solid">
                  <bgColor rgb="FFC00000"/>
                </patternFill>
              </fill>
            </x14:dxf>
          </x14:cfRule>
          <x14:cfRule type="containsText" priority="1036" operator="containsText" id="{E6CD8D40-321F-479E-97AD-83B68C91CC9F}">
            <xm:f>NOT(ISERROR(SEARCH('Listados Datos'!$T$4,Y429)))</xm:f>
            <xm:f>'Listados Datos'!$T$4</xm:f>
            <x14:dxf>
              <font>
                <b/>
                <i val="0"/>
                <color theme="0"/>
              </font>
              <fill>
                <patternFill>
                  <bgColor rgb="FFE26B0A"/>
                </patternFill>
              </fill>
            </x14:dxf>
          </x14:cfRule>
          <xm:sqref>Y429:Y433</xm:sqref>
        </x14:conditionalFormatting>
        <x14:conditionalFormatting xmlns:xm="http://schemas.microsoft.com/office/excel/2006/main">
          <x14:cfRule type="containsText" priority="984" operator="containsText" id="{8733E647-EF1B-4279-961E-1EBB354A3D9D}">
            <xm:f>NOT(ISERROR(SEARCH('Listados Datos'!$T$6,Y435)))</xm:f>
            <xm:f>'Listados Datos'!$T$6</xm:f>
            <x14:dxf>
              <font>
                <b/>
                <i val="0"/>
              </font>
              <fill>
                <patternFill>
                  <bgColor rgb="FF92D050"/>
                </patternFill>
              </fill>
            </x14:dxf>
          </x14:cfRule>
          <x14:cfRule type="containsText" priority="981" operator="containsText" id="{D37342F7-D99E-497E-9E5D-E2B30D45D136}">
            <xm:f>NOT(ISERROR(SEARCH('Listados Datos'!$T$3,Y435)))</xm:f>
            <xm:f>'Listados Datos'!$T$3</xm:f>
            <x14:dxf>
              <fill>
                <patternFill patternType="solid">
                  <bgColor rgb="FFC00000"/>
                </patternFill>
              </fill>
            </x14:dxf>
          </x14:cfRule>
          <x14:cfRule type="containsText" priority="982" operator="containsText" id="{9AD167E5-9E20-41E0-A65F-A244A87852E6}">
            <xm:f>NOT(ISERROR(SEARCH('Listados Datos'!$T$4,Y435)))</xm:f>
            <xm:f>'Listados Datos'!$T$4</xm:f>
            <x14:dxf>
              <font>
                <b/>
                <i val="0"/>
                <color theme="0"/>
              </font>
              <fill>
                <patternFill>
                  <bgColor rgb="FFE26B0A"/>
                </patternFill>
              </fill>
            </x14:dxf>
          </x14:cfRule>
          <x14:cfRule type="containsText" priority="983" operator="containsText" id="{AA48AAC2-0276-4031-A568-AFF367F76020}">
            <xm:f>NOT(ISERROR(SEARCH('Listados Datos'!$T$5,Y435)))</xm:f>
            <xm:f>'Listados Datos'!$T$5</xm:f>
            <x14:dxf>
              <font>
                <b/>
                <i val="0"/>
                <color auto="1"/>
              </font>
              <fill>
                <patternFill>
                  <bgColor rgb="FFFFFF00"/>
                </patternFill>
              </fill>
            </x14:dxf>
          </x14:cfRule>
          <xm:sqref>Y435:Y439</xm:sqref>
        </x14:conditionalFormatting>
        <x14:conditionalFormatting xmlns:xm="http://schemas.microsoft.com/office/excel/2006/main">
          <x14:cfRule type="containsText" priority="927" operator="containsText" id="{1FF0707C-52B3-48EC-8332-D2A63D3AF7C8}">
            <xm:f>NOT(ISERROR(SEARCH('Listados Datos'!$T$3,Y441)))</xm:f>
            <xm:f>'Listados Datos'!$T$3</xm:f>
            <x14:dxf>
              <fill>
                <patternFill patternType="solid">
                  <bgColor rgb="FFC00000"/>
                </patternFill>
              </fill>
            </x14:dxf>
          </x14:cfRule>
          <x14:cfRule type="containsText" priority="930" operator="containsText" id="{13C4FE52-6361-4FEC-8C3F-66485CFA1CE1}">
            <xm:f>NOT(ISERROR(SEARCH('Listados Datos'!$T$6,Y441)))</xm:f>
            <xm:f>'Listados Datos'!$T$6</xm:f>
            <x14:dxf>
              <font>
                <b/>
                <i val="0"/>
              </font>
              <fill>
                <patternFill>
                  <bgColor rgb="FF92D050"/>
                </patternFill>
              </fill>
            </x14:dxf>
          </x14:cfRule>
          <x14:cfRule type="containsText" priority="928" operator="containsText" id="{D3F3282E-400E-4C0F-B9E5-8DF050CFDC3B}">
            <xm:f>NOT(ISERROR(SEARCH('Listados Datos'!$T$4,Y441)))</xm:f>
            <xm:f>'Listados Datos'!$T$4</xm:f>
            <x14:dxf>
              <font>
                <b/>
                <i val="0"/>
                <color theme="0"/>
              </font>
              <fill>
                <patternFill>
                  <bgColor rgb="FFE26B0A"/>
                </patternFill>
              </fill>
            </x14:dxf>
          </x14:cfRule>
          <x14:cfRule type="containsText" priority="929" operator="containsText" id="{80E3F941-18D7-4206-AC5B-F66F311B8910}">
            <xm:f>NOT(ISERROR(SEARCH('Listados Datos'!$T$5,Y441)))</xm:f>
            <xm:f>'Listados Datos'!$T$5</xm:f>
            <x14:dxf>
              <font>
                <b/>
                <i val="0"/>
                <color auto="1"/>
              </font>
              <fill>
                <patternFill>
                  <bgColor rgb="FFFFFF00"/>
                </patternFill>
              </fill>
            </x14:dxf>
          </x14:cfRule>
          <xm:sqref>Y441:Y445</xm:sqref>
        </x14:conditionalFormatting>
        <x14:conditionalFormatting xmlns:xm="http://schemas.microsoft.com/office/excel/2006/main">
          <x14:cfRule type="containsText" priority="873" operator="containsText" id="{497F865F-487C-4841-8F75-9E547F9F0EF5}">
            <xm:f>NOT(ISERROR(SEARCH('Listados Datos'!$T$3,Y447)))</xm:f>
            <xm:f>'Listados Datos'!$T$3</xm:f>
            <x14:dxf>
              <fill>
                <patternFill patternType="solid">
                  <bgColor rgb="FFC00000"/>
                </patternFill>
              </fill>
            </x14:dxf>
          </x14:cfRule>
          <x14:cfRule type="containsText" priority="875" operator="containsText" id="{2DC6CC83-EBCD-484D-AE90-30823221BF9F}">
            <xm:f>NOT(ISERROR(SEARCH('Listados Datos'!$T$5,Y447)))</xm:f>
            <xm:f>'Listados Datos'!$T$5</xm:f>
            <x14:dxf>
              <font>
                <b/>
                <i val="0"/>
                <color auto="1"/>
              </font>
              <fill>
                <patternFill>
                  <bgColor rgb="FFFFFF00"/>
                </patternFill>
              </fill>
            </x14:dxf>
          </x14:cfRule>
          <x14:cfRule type="containsText" priority="876" operator="containsText" id="{9BE1502F-5035-4893-A808-C562A365BC26}">
            <xm:f>NOT(ISERROR(SEARCH('Listados Datos'!$T$6,Y447)))</xm:f>
            <xm:f>'Listados Datos'!$T$6</xm:f>
            <x14:dxf>
              <font>
                <b/>
                <i val="0"/>
              </font>
              <fill>
                <patternFill>
                  <bgColor rgb="FF92D050"/>
                </patternFill>
              </fill>
            </x14:dxf>
          </x14:cfRule>
          <x14:cfRule type="containsText" priority="874" operator="containsText" id="{BCC5DEFD-631C-47AC-9D65-E0BC5486DCE9}">
            <xm:f>NOT(ISERROR(SEARCH('Listados Datos'!$T$4,Y447)))</xm:f>
            <xm:f>'Listados Datos'!$T$4</xm:f>
            <x14:dxf>
              <font>
                <b/>
                <i val="0"/>
                <color theme="0"/>
              </font>
              <fill>
                <patternFill>
                  <bgColor rgb="FFE26B0A"/>
                </patternFill>
              </fill>
            </x14:dxf>
          </x14:cfRule>
          <xm:sqref>Y447:Y451</xm:sqref>
        </x14:conditionalFormatting>
        <x14:conditionalFormatting xmlns:xm="http://schemas.microsoft.com/office/excel/2006/main">
          <x14:cfRule type="containsText" priority="820" operator="containsText" id="{475C5EB0-0751-40DA-B3B6-340007E7C7F1}">
            <xm:f>NOT(ISERROR(SEARCH('Listados Datos'!$T$4,Y453)))</xm:f>
            <xm:f>'Listados Datos'!$T$4</xm:f>
            <x14:dxf>
              <font>
                <b/>
                <i val="0"/>
                <color theme="0"/>
              </font>
              <fill>
                <patternFill>
                  <bgColor rgb="FFE26B0A"/>
                </patternFill>
              </fill>
            </x14:dxf>
          </x14:cfRule>
          <x14:cfRule type="containsText" priority="821" operator="containsText" id="{5A7F16CA-6CEB-4E7E-A8A3-DA488382A309}">
            <xm:f>NOT(ISERROR(SEARCH('Listados Datos'!$T$5,Y453)))</xm:f>
            <xm:f>'Listados Datos'!$T$5</xm:f>
            <x14:dxf>
              <font>
                <b/>
                <i val="0"/>
                <color auto="1"/>
              </font>
              <fill>
                <patternFill>
                  <bgColor rgb="FFFFFF00"/>
                </patternFill>
              </fill>
            </x14:dxf>
          </x14:cfRule>
          <x14:cfRule type="containsText" priority="819" operator="containsText" id="{2EF4A2C6-17B6-480A-A2F1-7C3F0F85D9AB}">
            <xm:f>NOT(ISERROR(SEARCH('Listados Datos'!$T$3,Y453)))</xm:f>
            <xm:f>'Listados Datos'!$T$3</xm:f>
            <x14:dxf>
              <fill>
                <patternFill patternType="solid">
                  <bgColor rgb="FFC00000"/>
                </patternFill>
              </fill>
            </x14:dxf>
          </x14:cfRule>
          <x14:cfRule type="containsText" priority="822" operator="containsText" id="{CD2A1100-EBF6-4364-A5ED-DE9F18ACF1D8}">
            <xm:f>NOT(ISERROR(SEARCH('Listados Datos'!$T$6,Y453)))</xm:f>
            <xm:f>'Listados Datos'!$T$6</xm:f>
            <x14:dxf>
              <font>
                <b/>
                <i val="0"/>
              </font>
              <fill>
                <patternFill>
                  <bgColor rgb="FF92D050"/>
                </patternFill>
              </fill>
            </x14:dxf>
          </x14:cfRule>
          <xm:sqref>Y453:Y457</xm:sqref>
        </x14:conditionalFormatting>
        <x14:conditionalFormatting xmlns:xm="http://schemas.microsoft.com/office/excel/2006/main">
          <x14:cfRule type="containsText" priority="765" operator="containsText" id="{8DE44E77-8D39-47A3-8DC2-2E0247ED8514}">
            <xm:f>NOT(ISERROR(SEARCH('Listados Datos'!$T$3,Y459)))</xm:f>
            <xm:f>'Listados Datos'!$T$3</xm:f>
            <x14:dxf>
              <fill>
                <patternFill patternType="solid">
                  <bgColor rgb="FFC00000"/>
                </patternFill>
              </fill>
            </x14:dxf>
          </x14:cfRule>
          <x14:cfRule type="containsText" priority="766" operator="containsText" id="{49B36799-1374-44A5-B3E1-3DAFC935A079}">
            <xm:f>NOT(ISERROR(SEARCH('Listados Datos'!$T$4,Y459)))</xm:f>
            <xm:f>'Listados Datos'!$T$4</xm:f>
            <x14:dxf>
              <font>
                <b/>
                <i val="0"/>
                <color theme="0"/>
              </font>
              <fill>
                <patternFill>
                  <bgColor rgb="FFE26B0A"/>
                </patternFill>
              </fill>
            </x14:dxf>
          </x14:cfRule>
          <x14:cfRule type="containsText" priority="767" operator="containsText" id="{A70CA39B-2540-475A-B273-8ED53D469D02}">
            <xm:f>NOT(ISERROR(SEARCH('Listados Datos'!$T$5,Y459)))</xm:f>
            <xm:f>'Listados Datos'!$T$5</xm:f>
            <x14:dxf>
              <font>
                <b/>
                <i val="0"/>
                <color auto="1"/>
              </font>
              <fill>
                <patternFill>
                  <bgColor rgb="FFFFFF00"/>
                </patternFill>
              </fill>
            </x14:dxf>
          </x14:cfRule>
          <x14:cfRule type="containsText" priority="768" operator="containsText" id="{74C93C2A-6D75-456B-92EE-87FAD12954FF}">
            <xm:f>NOT(ISERROR(SEARCH('Listados Datos'!$T$6,Y459)))</xm:f>
            <xm:f>'Listados Datos'!$T$6</xm:f>
            <x14:dxf>
              <font>
                <b/>
                <i val="0"/>
              </font>
              <fill>
                <patternFill>
                  <bgColor rgb="FF92D050"/>
                </patternFill>
              </fill>
            </x14:dxf>
          </x14:cfRule>
          <xm:sqref>Y459:Y463</xm:sqref>
        </x14:conditionalFormatting>
        <x14:conditionalFormatting xmlns:xm="http://schemas.microsoft.com/office/excel/2006/main">
          <x14:cfRule type="containsText" priority="714" operator="containsText" id="{F26607F4-2177-40FA-BCA7-0CFF5ADB9E8C}">
            <xm:f>NOT(ISERROR(SEARCH('Listados Datos'!$T$6,Y465)))</xm:f>
            <xm:f>'Listados Datos'!$T$6</xm:f>
            <x14:dxf>
              <font>
                <b/>
                <i val="0"/>
              </font>
              <fill>
                <patternFill>
                  <bgColor rgb="FF92D050"/>
                </patternFill>
              </fill>
            </x14:dxf>
          </x14:cfRule>
          <x14:cfRule type="containsText" priority="711" operator="containsText" id="{B22503F5-F63B-4B26-9795-AF2D85277EF3}">
            <xm:f>NOT(ISERROR(SEARCH('Listados Datos'!$T$3,Y465)))</xm:f>
            <xm:f>'Listados Datos'!$T$3</xm:f>
            <x14:dxf>
              <fill>
                <patternFill patternType="solid">
                  <bgColor rgb="FFC00000"/>
                </patternFill>
              </fill>
            </x14:dxf>
          </x14:cfRule>
          <x14:cfRule type="containsText" priority="712" operator="containsText" id="{59E830EC-E59E-4298-8FB8-9B21818D4F23}">
            <xm:f>NOT(ISERROR(SEARCH('Listados Datos'!$T$4,Y465)))</xm:f>
            <xm:f>'Listados Datos'!$T$4</xm:f>
            <x14:dxf>
              <font>
                <b/>
                <i val="0"/>
                <color theme="0"/>
              </font>
              <fill>
                <patternFill>
                  <bgColor rgb="FFE26B0A"/>
                </patternFill>
              </fill>
            </x14:dxf>
          </x14:cfRule>
          <x14:cfRule type="containsText" priority="713" operator="containsText" id="{5BE60B8C-E624-4DEF-8A70-4A4EB90CA3FF}">
            <xm:f>NOT(ISERROR(SEARCH('Listados Datos'!$T$5,Y465)))</xm:f>
            <xm:f>'Listados Datos'!$T$5</xm:f>
            <x14:dxf>
              <font>
                <b/>
                <i val="0"/>
                <color auto="1"/>
              </font>
              <fill>
                <patternFill>
                  <bgColor rgb="FFFFFF00"/>
                </patternFill>
              </fill>
            </x14:dxf>
          </x14:cfRule>
          <xm:sqref>Y465:Y469</xm:sqref>
        </x14:conditionalFormatting>
        <x14:conditionalFormatting xmlns:xm="http://schemas.microsoft.com/office/excel/2006/main">
          <x14:cfRule type="containsText" priority="657" operator="containsText" id="{388F2AEC-98B9-4F4E-816A-44C641CD8644}">
            <xm:f>NOT(ISERROR(SEARCH('Listados Datos'!$T$3,Y471)))</xm:f>
            <xm:f>'Listados Datos'!$T$3</xm:f>
            <x14:dxf>
              <fill>
                <patternFill patternType="solid">
                  <bgColor rgb="FFC00000"/>
                </patternFill>
              </fill>
            </x14:dxf>
          </x14:cfRule>
          <x14:cfRule type="containsText" priority="658" operator="containsText" id="{3C4A70F4-9EEC-4A31-944E-F41A7D0EBD80}">
            <xm:f>NOT(ISERROR(SEARCH('Listados Datos'!$T$4,Y471)))</xm:f>
            <xm:f>'Listados Datos'!$T$4</xm:f>
            <x14:dxf>
              <font>
                <b/>
                <i val="0"/>
                <color theme="0"/>
              </font>
              <fill>
                <patternFill>
                  <bgColor rgb="FFE26B0A"/>
                </patternFill>
              </fill>
            </x14:dxf>
          </x14:cfRule>
          <x14:cfRule type="containsText" priority="659" operator="containsText" id="{46E8ACB8-D655-431E-AFA8-ADB0617B0D6D}">
            <xm:f>NOT(ISERROR(SEARCH('Listados Datos'!$T$5,Y471)))</xm:f>
            <xm:f>'Listados Datos'!$T$5</xm:f>
            <x14:dxf>
              <font>
                <b/>
                <i val="0"/>
                <color auto="1"/>
              </font>
              <fill>
                <patternFill>
                  <bgColor rgb="FFFFFF00"/>
                </patternFill>
              </fill>
            </x14:dxf>
          </x14:cfRule>
          <x14:cfRule type="containsText" priority="660" operator="containsText" id="{423B7638-B95F-4265-8C93-1467143B32D9}">
            <xm:f>NOT(ISERROR(SEARCH('Listados Datos'!$T$6,Y471)))</xm:f>
            <xm:f>'Listados Datos'!$T$6</xm:f>
            <x14:dxf>
              <font>
                <b/>
                <i val="0"/>
              </font>
              <fill>
                <patternFill>
                  <bgColor rgb="FF92D050"/>
                </patternFill>
              </fill>
            </x14:dxf>
          </x14:cfRule>
          <xm:sqref>Y471:Y475</xm:sqref>
        </x14:conditionalFormatting>
        <x14:conditionalFormatting xmlns:xm="http://schemas.microsoft.com/office/excel/2006/main">
          <x14:cfRule type="containsText" priority="604" operator="containsText" id="{805E17E5-E0EC-4B02-8C49-B264DCF2F897}">
            <xm:f>NOT(ISERROR(SEARCH('Listados Datos'!$T$4,Y477)))</xm:f>
            <xm:f>'Listados Datos'!$T$4</xm:f>
            <x14:dxf>
              <font>
                <b/>
                <i val="0"/>
                <color theme="0"/>
              </font>
              <fill>
                <patternFill>
                  <bgColor rgb="FFE26B0A"/>
                </patternFill>
              </fill>
            </x14:dxf>
          </x14:cfRule>
          <x14:cfRule type="containsText" priority="606" operator="containsText" id="{2B28FA8E-2302-43F1-B00C-08F67582DBD0}">
            <xm:f>NOT(ISERROR(SEARCH('Listados Datos'!$T$6,Y477)))</xm:f>
            <xm:f>'Listados Datos'!$T$6</xm:f>
            <x14:dxf>
              <font>
                <b/>
                <i val="0"/>
              </font>
              <fill>
                <patternFill>
                  <bgColor rgb="FF92D050"/>
                </patternFill>
              </fill>
            </x14:dxf>
          </x14:cfRule>
          <x14:cfRule type="containsText" priority="605" operator="containsText" id="{D4F4E7C1-9647-40D0-BA94-A586D1E739F4}">
            <xm:f>NOT(ISERROR(SEARCH('Listados Datos'!$T$5,Y477)))</xm:f>
            <xm:f>'Listados Datos'!$T$5</xm:f>
            <x14:dxf>
              <font>
                <b/>
                <i val="0"/>
                <color auto="1"/>
              </font>
              <fill>
                <patternFill>
                  <bgColor rgb="FFFFFF00"/>
                </patternFill>
              </fill>
            </x14:dxf>
          </x14:cfRule>
          <x14:cfRule type="containsText" priority="603" operator="containsText" id="{7CA65D5C-476A-4C3A-B300-36D1D5A9A446}">
            <xm:f>NOT(ISERROR(SEARCH('Listados Datos'!$T$3,Y477)))</xm:f>
            <xm:f>'Listados Datos'!$T$3</xm:f>
            <x14:dxf>
              <fill>
                <patternFill patternType="solid">
                  <bgColor rgb="FFC00000"/>
                </patternFill>
              </fill>
            </x14:dxf>
          </x14:cfRule>
          <xm:sqref>Y477:Y481</xm:sqref>
        </x14:conditionalFormatting>
        <x14:conditionalFormatting xmlns:xm="http://schemas.microsoft.com/office/excel/2006/main">
          <x14:cfRule type="containsText" priority="608" operator="containsText" id="{E8C9EEDE-9E00-4931-8804-B570C9E1CFD4}">
            <xm:f>NOT(ISERROR(SEARCH('Listados Datos'!$T$4,AC9)))</xm:f>
            <xm:f>'Listados Datos'!$T$4</xm:f>
            <x14:dxf>
              <font>
                <b/>
                <i val="0"/>
                <color theme="0"/>
              </font>
              <fill>
                <patternFill>
                  <bgColor rgb="FFE26B0A"/>
                </patternFill>
              </fill>
            </x14:dxf>
          </x14:cfRule>
          <x14:cfRule type="containsText" priority="609" operator="containsText" id="{A333CF4C-8197-4E92-95FE-4FE0415FE7EA}">
            <xm:f>NOT(ISERROR(SEARCH('Listados Datos'!$T$5,AC9)))</xm:f>
            <xm:f>'Listados Datos'!$T$5</xm:f>
            <x14:dxf>
              <font>
                <b/>
                <i val="0"/>
                <color auto="1"/>
              </font>
              <fill>
                <patternFill>
                  <bgColor rgb="FFFFFF00"/>
                </patternFill>
              </fill>
            </x14:dxf>
          </x14:cfRule>
          <x14:cfRule type="containsText" priority="610" operator="containsText" id="{AA238C5A-2089-4EE5-AEBC-D8371B9BBC52}">
            <xm:f>NOT(ISERROR(SEARCH('Listados Datos'!$T$6,AC9)))</xm:f>
            <xm:f>'Listados Datos'!$T$6</xm:f>
            <x14:dxf>
              <font>
                <b/>
                <i val="0"/>
              </font>
              <fill>
                <patternFill>
                  <bgColor rgb="FF92D050"/>
                </patternFill>
              </fill>
            </x14:dxf>
          </x14:cfRule>
          <x14:cfRule type="containsText" priority="607" operator="containsText" id="{B4D0DCC8-526E-4905-906C-01A2DA98656A}">
            <xm:f>NOT(ISERROR(SEARCH('Listados Datos'!$T$3,AC9)))</xm:f>
            <xm:f>'Listados Datos'!$T$3</xm:f>
            <x14:dxf>
              <fill>
                <patternFill patternType="solid">
                  <bgColor rgb="FFC00000"/>
                </patternFill>
              </fill>
            </x14:dxf>
          </x14:cfRule>
          <xm:sqref>AC9:AD482</xm:sqref>
        </x14:conditionalFormatting>
      </x14:conditionalFormattings>
    </ext>
    <ext xmlns:x14="http://schemas.microsoft.com/office/spreadsheetml/2009/9/main" uri="{CCE6A557-97BC-4b89-ADB6-D9C93CAAB3DF}">
      <x14:dataValidations xmlns:xm="http://schemas.microsoft.com/office/excel/2006/main" count="16">
        <x14:dataValidation type="list" allowBlank="1" showInputMessage="1" showErrorMessage="1" xr:uid="{7C6C8492-5385-45B3-9C82-F0A8B3A89614}">
          <x14:formula1>
            <xm:f>'Listados Datos'!$L$3:$L$9</xm:f>
          </x14:formula1>
          <xm:sqref>O69:O73 O9:O10 O87:O91 O15:O19 O21:O25 O45:O49 O27:O31 O33:O37 O39:O43 O63:O67 O51:O55 O57:O61 O75:O79 O81:O85 O93:O97 O99:O103 O105:O109 O117:O121 O123:O127 O129:O133 O135:O139 O141:O145 O147:O151 O159:O163 O165:O169 O171:O175 O177:O181 O183:O187 O189:O193 O201:O205 O207:O211 O213:O217 O219:O223 O225:O229 O231:O235 O237:O241 O243:O247 O249:O253 O255:O259 O261:O265 O267:O271 O273:O277 O279:O283 O285:O289 O291:O295 O297:O301 O303:O307 O309:O313 O315:O319 O321:O325 O327:O331 O333:O337 O339:O343 O345:O349 O351:O355 O357:O361 O363:O367 O369:O373 O375:O379 O381:O385 O387:O391 O393:O397 O399:O403 O405:O409 O411:O415 O417:O421 O423:O427 O429:O433 O435:O439 O441:O445 O447:O451 O453:O457 O459:O463 O465:O469 O471:O475 O477:O481 O111:O115 O153:O157 O195:O199</xm:sqref>
        </x14:dataValidation>
        <x14:dataValidation type="list" allowBlank="1" showInputMessage="1" showErrorMessage="1" xr:uid="{C4DDAADF-5195-4843-8929-4850789B7B87}">
          <x14:formula1>
            <xm:f>'Listados Datos'!$K$3:$K$11</xm:f>
          </x14:formula1>
          <xm:sqref>M75:M76 M57:M58 M63:M64 M69:M70 M459:M460 M51:M52 M33:M34 M39:M40 M45:M46 M81:M82 M87:M88 M99:M100 M93:M94 M105:M106 M411:M412 M435:M436 M129:M130 M135:M136 M141:M142 M147:M148 M159:M160 M111:M112 M153:M154 M165:M166 M171:M172 M189:M190 M183:M184 M453:M454 M471:M472 M117:M118 M123:M124 M177:M178 M201:M202 M195:M196 M249:M250 M255:M256 M261:M262 M267:M268 M273:M274 M237:M238 M243:M244 M291:M292 M231:M232 M279:M280 M285:M286 M315:M316 M297:M298 M303:M304 M309:M310 M339:M340 M321:M322 M327:M328 M333:M334 M363:M364 M225:M226 M345:M346 M351:M352 M357:M358 M393:M394 M369:M370 M375:M376 M381:M382 M387:M388 M423:M424 M447:M448 M429:M430 M441:M442 M417:M418 M207:M208 M213:M214 M219:M220 M399:M400 M405:M406 M465:M466 M477:M478</xm:sqref>
        </x14:dataValidation>
        <x14:dataValidation type="list" allowBlank="1" showInputMessage="1" showErrorMessage="1" xr:uid="{959C892A-CD61-4B7A-B2B5-58C44900290A}">
          <x14:formula1>
            <xm:f>'Listados Datos'!$I$3:$I$5</xm:f>
          </x14:formula1>
          <xm:sqref>H63:H67 H9:H10 H87:H91 H15:H19 H21:H25 H45:H49 H27:H31 H33:H37 H39:H43 H477:H481 H51:H55 H57:H61 H75:H79 H81:H85 H93:H97 H99:H103 H105:H109 H117:H121 H123:H127 H69:H73 H135:H139 H141:H145 H147:H151 H159:H163 H411:H415 H129:H133 H177:H181 H183:H187 H189:H193 H201:H205 H441:H445 H447:H451 H453:H457 H459:H463 H417:H421 H165:H169 H171:H175 H249:H253 H255:H259 H261:H265 H267:H271 H273:H277 H237:H241 H243:H247 H291:H295 H111:H115 H153:H157 H195:H199 H315:H319 H309:H313 H327:H331 H333:H337 H285:H289 H297:H301 H303:H307 H321:H325 H363:H367 H339:H343 H345:H349 H351:H355 H357:H361 H279:H283 H369:H373 H375:H379 H381:H385 H387:H391 H423:H427 H429:H433 H435:H439 H207:H211 H213:H217 H219:H223 H225:H229 H231:H235 H393:H397 H399:H403 H405:H409 H465:H469 H471:H475</xm:sqref>
        </x14:dataValidation>
        <x14:dataValidation type="list" allowBlank="1" showInputMessage="1" showErrorMessage="1" xr:uid="{9E1610A7-B38D-4BD4-80E3-5E9FA702AA31}">
          <x14:formula1>
            <xm:f>'Listados Datos'!$O$3:$O$14</xm:f>
          </x14:formula1>
          <xm:sqref>U69:U73 U9:U10 U87:U91 U15:U19 U21:U25 U45:U49 U27:U31 U33:U37 U39:U43 U63:U67 U51:U55 U57:U61 U75:U79 U81:U85 U93:U97 U99:U103 U105:U109 U117:U121 U123:U127 U129:U133 U135:U139 U141:U145 U147:U151 U159:U163 U165:U169 U171:U175 U177:U181 U183:U187 U189:U193 U201:U205 U207:U211 U213:U217 U219:U223 U225:U229 U231:U235 U237:U241 U243:U247 U249:U253 U255:U259 U261:U265 U267:U271 U273:U277 U279:U283 U285:U289 U291:U295 U297:U301 U303:U307 U309:U313 U315:U319 U321:U325 U327:U331 U333:U337 U339:U343 U345:U349 U351:U355 U357:U361 U363:U367 U369:U373 U375:U379 U381:U385 U387:U391 U393:U397 U399:U403 U405:U409 U411:U415 U417:U421 U423:U427 U429:U433 U435:U439 U441:U445 U447:U451 U453:U457 U459:U463 U465:U469 U471:U475 U477:U481 U111:U115 U153:U157 U195:U199</xm:sqref>
        </x14:dataValidation>
        <x14:dataValidation type="list" allowBlank="1" showInputMessage="1" showErrorMessage="1" xr:uid="{F5FEA95B-400A-4091-B9DE-08291F98BDF5}">
          <x14:formula1>
            <xm:f>'Listados Datos'!$AC$3:$AC$6</xm:f>
          </x14:formula1>
          <xm:sqref>AY9 AY15 AY477 AY21 AY33 AY39 AY45 AY51 AY57 AY63 AY69 AY75 AY81 AY87 AY93 AY99 AY153 AY465 AY27 AY129 AY123 AY141 AY135 AY159 AY165 AY171 AY177 AY183 AY189 AY201 AY111 AY147 AY249 AY219 AY231 AY213 AY225 AY267 AY237 AY243 AY291 AY207 AY255 AY261 AY297 AY303 AY309 AY333 AY279 AY285 AY339 AY321 AY345 AY351 AY195 AY357 AY273 AY315 AY327 AY369 AY375 AY393 AY117 AY363 AY381 AY387 AY423 AY411 AY417 AY441 AY435 AY453 AY459 AY447 AY105 AY399 AY405 AY429 AY471</xm:sqref>
        </x14:dataValidation>
        <x14:dataValidation type="list" allowBlank="1" showInputMessage="1" showErrorMessage="1" xr:uid="{96FAF351-5430-49C7-BA80-0FC6473080DD}">
          <x14:formula1>
            <xm:f>'Listados Datos'!$U$3:$U$7</xm:f>
          </x14:formula1>
          <xm:sqref>AV75 Z9:Z10 Z87:Z91 Z15:Z19 AV69 AV33 AV39 AV45 AV51 AV57 Z69:Z73 AV63 Z63:Z67 AV9 AV15 AV21 AV27 Z21:Z25 Z27:Z31 Z33:Z37 Z39:Z43 Z45:Z49 Z51:Z55 Z57:Z61 AV81 Z75:Z79 AV87 Z81:Z85 AV99 Z93:Z97 AV93 Z99:Z103 AV105 Z105:Z109 AV117 Z117:Z121 AV123 Z123:Z127 AV129 Z129:Z133 AV135 Z135:Z139 Z111:Z115 Z141:Z145 AV147 Z147:Z151 AV159 Z159:Z163 AV165 Z165:Z169 AV171 Z171:Z175 AV177 Z177:Z181 AV183 Z183:Z187 AV189 Z189:Z193 AV201 Z201:Z205 AV207 Z207:Z211 AV213 Z213:Z217 AV219 Z219:Z223 AV225 Z225:Z229 AV231 Z231:Z235 AV237 Z237:Z241 AV243 Z243:Z247 AV249 Z249:Z253 AV255 Z255:Z259 AV261 Z261:Z265 AV267 Z267:Z271 AV273 Z273:Z277 AV279 Z279:Z283 AV285 Z285:Z289 AV291 Z291:Z295 Z297:Z301 Z153:Z157 Z303:Z307 AV195 Z309:Z313 Z195:Z199 AV315 Z315:Z319 AV321 Z321:Z325 AV327 Z327:Z331 AV333 Z333:Z337 AV339 Z339:Z343 Z345:Z349 AV297 Z351:Z355 AV303 Z357:Z361 AV309 AV363 Z363:Z367 AV369 Z369:Z373 AV375 Z375:Z379 AV381 Z381:Z385 AV387 Z387:Z391 AV393 Z393:Z397 AV153 Z399:Z403 AV345 Z405:Z409 AV351 Z411:Z415 AV357 Z417:Z421 AV423 Z423:Z427 AV429 Z429:Z433 AV435 Z435:Z439 AV441 Z441:Z445 AV447 Z447:Z451 AV453 Z453:Z457 AV459 Z459:Z463 AV465 Z465:Z469 AV471 Z471:Z475 AV477 Z477:Z481 AV111 AV141 AV399 AV405 AV411 AV417</xm:sqref>
        </x14:dataValidation>
        <x14:dataValidation type="list" allowBlank="1" showInputMessage="1" showErrorMessage="1" xr:uid="{52AC15B3-D1B5-47E5-A956-CA53B259D560}">
          <x14:formula1>
            <xm:f>'Listados Datos'!$V$3:$V$7</xm:f>
          </x14:formula1>
          <xm:sqref>AA63:AA67 AA9:AA10 AA87:AA91 AA15:AA19 AA21:AA25 AA27:AA31 AA33:AA37 AA39:AA43 AA45:AA49 AA51:AA55 AA69:AA73 AA57:AA61 AA75:AA79 AA81:AA85 AA93:AA97 AA99:AA103 AA105:AA109 AA117:AA121 AA123:AA127 AA129:AA133 AA135:AA139 AA141:AA145 AA147:AA151 AA159:AA163 AA165:AA169 AA171:AA175 AA177:AA181 AA183:AA187 AA189:AA193 AA201:AA205 AA207:AA211 AA213:AA217 AA219:AA223 AA225:AA229 AA231:AA235 AA237:AA241 AA243:AA247 AA249:AA253 AA255:AA259 AA261:AA265 AA267:AA271 AA273:AA277 AA279:AA283 AA285:AA289 AA291:AA295 AA111:AA115 AA153:AA157 AA195:AA199 AA315:AA319 AA321:AA325 AA327:AA331 AA333:AA337 AA339:AA343 AA297:AA301 AA303:AA307 AA309:AA313 AA363:AA367 AA369:AA373 AA375:AA379 AA381:AA385 AA387:AA391 AA405:AA409 AA477:AA481 AA345:AA349 AA351:AA355 AA357:AA361 AA423:AA427 AA429:AA433 AA435:AA439 AA441:AA445 AA447:AA451 AA453:AA457 AA459:AA463 AA465:AA469 AA471:AA475 AA399:AA403 AA411:AA415 AA393:AA397 AA417:AA421</xm:sqref>
        </x14:dataValidation>
        <x14:dataValidation type="list" allowBlank="1" showInputMessage="1" showErrorMessage="1" xr:uid="{3F3DDE73-4032-4BC6-9BE9-E60EC7566291}">
          <x14:formula1>
            <xm:f>'Listados Datos'!$K$3:$K$9</xm:f>
          </x14:formula1>
          <xm:sqref>M89:M91 M413:M415 M461:M463 M35:M37 M41:M43 M47:M49 M53:M55 M59:M61 M65:M67 M71:M73 M77:M79 M83:M85 M95:M97 M101:M103 M107:M109 M437:M439 M9:M32 M131:M133 M137:M139 M143:M145 M149:M151 M161:M163 M113:M115 M155:M157 M167:M169 M173:M175 M191:M193 M185:M187 M455:M457 M473:M475 M119:M121 M125:M127 M179:M181 M203:M205 M197:M199 M251:M253 M257:M259 M263:M265 M269:M271 M275:M277 M239:M241 M245:M247 M293:M295 M233:M235 M281:M283 M287:M289 M317:M319 M299:M301 M305:M307 M311:M313 M341:M343 M323:M325 M329:M331 M335:M337 M365:M367 M227:M229 M347:M349 M353:M355 M359:M361 M395:M397 M371:M373 M377:M379 M383:M385 M389:M391 M425:M427 M449:M451 M431:M433 M443:M445 M419:M421 M209:M211 M215:M217 M221:M223 M401:M403 M407:M409 M467:M469 M479:M481</xm:sqref>
        </x14:dataValidation>
        <x14:dataValidation type="list" allowBlank="1" showInputMessage="1" showErrorMessage="1" xr:uid="{35357FF6-1C88-4F42-BB94-0C86A69E1591}">
          <x14:formula1>
            <xm:f>'Listados Datos'!$X$3:$X$5</xm:f>
          </x14:formula1>
          <xm:sqref>AM159:AM160 AJ9:AJ482</xm:sqref>
        </x14:dataValidation>
        <x14:dataValidation type="list" allowBlank="1" showInputMessage="1" showErrorMessage="1" xr:uid="{F789E2C9-729E-498C-8611-4B0C19804210}">
          <x14:formula1>
            <xm:f>'Listados Datos'!$Y$3:$Y$4</xm:f>
          </x14:formula1>
          <xm:sqref>AN159:AN160 AK9:AK482</xm:sqref>
        </x14:dataValidation>
        <x14:dataValidation type="list" allowBlank="1" showInputMessage="1" showErrorMessage="1" xr:uid="{84931B72-1A24-4996-AB06-7B418ECEE542}">
          <x14:formula1>
            <xm:f>'Listados Datos'!$Z$3:$Z$4</xm:f>
          </x14:formula1>
          <xm:sqref>AM9:AM158 AM161:AM482</xm:sqref>
        </x14:dataValidation>
        <x14:dataValidation type="list" allowBlank="1" showInputMessage="1" showErrorMessage="1" xr:uid="{FAAEACF2-2D59-473B-8DD7-5680AE6BC305}">
          <x14:formula1>
            <xm:f>'Listados Datos'!$AA$3:$AA$4</xm:f>
          </x14:formula1>
          <xm:sqref>AN9:AN158 AN161:AN482</xm:sqref>
        </x14:dataValidation>
        <x14:dataValidation type="list" allowBlank="1" showInputMessage="1" showErrorMessage="1" xr:uid="{4A5651C7-0FA4-4C1A-93DF-B180FCC595D6}">
          <x14:formula1>
            <xm:f>'Listados Datos'!$AB$3:$AB$4</xm:f>
          </x14:formula1>
          <xm:sqref>AO9:AO482</xm:sqref>
        </x14:dataValidation>
        <x14:dataValidation type="list" allowBlank="1" showInputMessage="1" showErrorMessage="1" xr:uid="{8DF20324-024C-4510-BD23-921FC0A4F0DF}">
          <x14:formula1>
            <xm:f>'Listados Datos'!$AF$3:$AF$11</xm:f>
          </x14:formula1>
          <xm:sqref>BC9:BC482</xm:sqref>
        </x14:dataValidation>
        <x14:dataValidation type="list" allowBlank="1" showInputMessage="1" showErrorMessage="1" xr:uid="{26913CB1-EB25-4C6B-A604-1C66FDF4F9D2}">
          <x14:formula1>
            <xm:f>'Listados Datos'!$AE$3:$AE$11</xm:f>
          </x14:formula1>
          <xm:sqref>AG9:AG482</xm:sqref>
        </x14:dataValidation>
        <x14:dataValidation type="list" allowBlank="1" showInputMessage="1" showErrorMessage="1" xr:uid="{E45415D0-EAE6-400D-9B41-953555406DBD}">
          <x14:formula1>
            <xm:f>'Listados Datos'!$J$3:$J$7</xm:f>
          </x14:formula1>
          <xm:sqref>L21:L22 L357:L361 L351:L355 L345:L349 L225:L229 L219:L223 L213:L217 L207:L211 L453:L457 L417:L421 L441:L445 L429:L433 L447:L451 L423:L427 L369:L373 L375:L379 L381:L385 L387:L391 L393:L397 L471:L475 L465:L469 L87:L91 L9:L10 L363:L367 L333:L337 L327:L331 L321:L325 L339:L343 L309:L313 L303:L307 L297:L301 L315:L319 L285:L289 L279:L283 L231:L235 L291:L295 L261:L265 L237:L241 L273:L277 L267:L271 L243:L247 L255:L259 L249:L253 L195:L199 L201:L205 L177:L181 L123:L127 L117:L121 L15:L16 L459:L463 L183:L187 L189:L193 L153:L157 L111:L115 L171:L175 L165:L169 L159:L163 L147:L151 L141:L145 L135:L139 L129:L133 L69:L73 L63:L67 L105:L109 L99:L103 L93:L97 L81:L85 L75:L79 L57:L61 L51:L55 L39:L43 L27:L28 L33:L37 L477:L481 L45:L49 L399:L403 L405:L409 L411:L415 L435:L439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4E122-8357-47B1-8DCC-A5D442F436B2}">
  <dimension ref="A2:AT51"/>
  <sheetViews>
    <sheetView view="pageBreakPreview" zoomScale="40" zoomScaleNormal="55" zoomScaleSheetLayoutView="40" workbookViewId="0">
      <selection activeCell="AF44" sqref="AF44:AG45"/>
    </sheetView>
  </sheetViews>
  <sheetFormatPr baseColWidth="10" defaultColWidth="11.453125" defaultRowHeight="12.65" customHeight="1"/>
  <cols>
    <col min="1" max="39" width="5.453125" style="17" customWidth="1"/>
    <col min="40" max="40" width="2.26953125" style="17" customWidth="1"/>
    <col min="41" max="46" width="6.1796875" style="17" customWidth="1"/>
    <col min="47" max="16384" width="11.453125" style="17"/>
  </cols>
  <sheetData>
    <row r="2" spans="1:46" ht="25" customHeight="1">
      <c r="B2" s="384" t="s">
        <v>257</v>
      </c>
      <c r="C2" s="384"/>
      <c r="D2" s="384"/>
      <c r="E2" s="384"/>
      <c r="F2" s="384"/>
      <c r="G2" s="384"/>
      <c r="H2" s="384"/>
      <c r="I2" s="384"/>
      <c r="J2" s="385" t="s">
        <v>2</v>
      </c>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72"/>
      <c r="AO2" s="72"/>
      <c r="AP2" s="72"/>
      <c r="AQ2" s="72"/>
      <c r="AR2" s="72"/>
      <c r="AS2" s="72"/>
      <c r="AT2" s="72"/>
    </row>
    <row r="3" spans="1:46" ht="25" customHeight="1">
      <c r="B3" s="384"/>
      <c r="C3" s="384"/>
      <c r="D3" s="384"/>
      <c r="E3" s="384"/>
      <c r="F3" s="384"/>
      <c r="G3" s="384"/>
      <c r="H3" s="384"/>
      <c r="I3" s="384"/>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72"/>
      <c r="AO3" s="72"/>
      <c r="AP3" s="72"/>
      <c r="AQ3" s="72"/>
      <c r="AR3" s="72"/>
      <c r="AS3" s="72"/>
      <c r="AT3" s="72"/>
    </row>
    <row r="4" spans="1:46" ht="25" customHeight="1">
      <c r="B4" s="384"/>
      <c r="C4" s="384"/>
      <c r="D4" s="384"/>
      <c r="E4" s="384"/>
      <c r="F4" s="384"/>
      <c r="G4" s="384"/>
      <c r="H4" s="384"/>
      <c r="I4" s="384"/>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72"/>
      <c r="AO4" s="72"/>
      <c r="AP4" s="72"/>
      <c r="AQ4" s="72"/>
      <c r="AR4" s="72"/>
      <c r="AS4" s="72"/>
      <c r="AT4" s="72"/>
    </row>
    <row r="5" spans="1:46" ht="12.65" customHeight="1" thickBot="1">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row>
    <row r="6" spans="1:46" ht="14.5" customHeight="1">
      <c r="B6" s="386" t="s">
        <v>1</v>
      </c>
      <c r="C6" s="386"/>
      <c r="D6" s="386"/>
      <c r="E6" s="335" t="s">
        <v>258</v>
      </c>
      <c r="F6" s="336"/>
      <c r="G6" s="336"/>
      <c r="H6" s="336"/>
      <c r="I6" s="337"/>
      <c r="J6" s="332" t="str">
        <f>IF(AND('MAPA DE RIESGOS'!$S$9="Muy Alta",'MAPA DE RIESGOS'!$W$9="Leve"),CONCATENATE("R",'MAPA DE RIESGOS'!$A$9),"")</f>
        <v/>
      </c>
      <c r="K6" s="333"/>
      <c r="L6" s="333" t="str">
        <f>IF(AND('MAPA DE RIESGOS'!$S$15="Muy Alta",'MAPA DE RIESGOS'!$W$15="Leve"),CONCATENATE("R",'MAPA DE RIESGOS'!$A$15),"")</f>
        <v/>
      </c>
      <c r="M6" s="333"/>
      <c r="N6" s="333" t="str">
        <f>IF(AND('MAPA DE RIESGOS'!$S$21="Muy Alta",'MAPA DE RIESGOS'!$W$21="Leve"),CONCATENATE("R",'MAPA DE RIESGOS'!$A$21),"")</f>
        <v/>
      </c>
      <c r="O6" s="334"/>
      <c r="P6" s="332" t="str">
        <f>IF(AND('MAPA DE RIESGOS'!$S$9="Muy Alta",'MAPA DE RIESGOS'!$W$9="Menor"),CONCATENATE("R",'MAPA DE RIESGOS'!$A$9),"")</f>
        <v/>
      </c>
      <c r="Q6" s="333"/>
      <c r="R6" s="333" t="str">
        <f>IF(AND('MAPA DE RIESGOS'!$S$15="Muy Alta",'MAPA DE RIESGOS'!$W$15="Menor"),CONCATENATE("R",'MAPA DE RIESGOS'!$A$15),"")</f>
        <v/>
      </c>
      <c r="S6" s="333"/>
      <c r="T6" s="333" t="str">
        <f>IF(AND('MAPA DE RIESGOS'!$S$21="Muy Alta",'MAPA DE RIESGOS'!$W$21="Menor"),CONCATENATE("R",'MAPA DE RIESGOS'!$A$21),"")</f>
        <v/>
      </c>
      <c r="U6" s="334"/>
      <c r="V6" s="332" t="str">
        <f>IF(AND('MAPA DE RIESGOS'!$S$9="Muy Alta",'MAPA DE RIESGOS'!$W$9="Moderado"),CONCATENATE("R",'MAPA DE RIESGOS'!$A$9),"")</f>
        <v/>
      </c>
      <c r="W6" s="333"/>
      <c r="X6" s="333" t="str">
        <f>IF(AND('MAPA DE RIESGOS'!$S$15="Muy Alta",'MAPA DE RIESGOS'!$W$15="Moderado"),CONCATENATE("R",'MAPA DE RIESGOS'!$A$15),"")</f>
        <v/>
      </c>
      <c r="Y6" s="333"/>
      <c r="Z6" s="333" t="str">
        <f>IF(AND('MAPA DE RIESGOS'!$S$21="Muy Alta",'MAPA DE RIESGOS'!$W$21="Moderado"),CONCATENATE("R",'MAPA DE RIESGOS'!$A$21),"")</f>
        <v/>
      </c>
      <c r="AA6" s="334"/>
      <c r="AB6" s="332" t="str">
        <f>IF(AND('MAPA DE RIESGOS'!$S$9="Muy Alta",'MAPA DE RIESGOS'!$W$9="Mayor"),CONCATENATE("R",'MAPA DE RIESGOS'!$A$9),"")</f>
        <v/>
      </c>
      <c r="AC6" s="333"/>
      <c r="AD6" s="333" t="str">
        <f>IF(AND('MAPA DE RIESGOS'!$S$15="Muy Alta",'MAPA DE RIESGOS'!$W$15="Mayor"),CONCATENATE("R",'MAPA DE RIESGOS'!$A$15),"")</f>
        <v/>
      </c>
      <c r="AE6" s="333"/>
      <c r="AF6" s="333" t="str">
        <f>IF(AND('MAPA DE RIESGOS'!$S$21="Muy Alta",'MAPA DE RIESGOS'!$W$21="Mayor"),CONCATENATE("R",'MAPA DE RIESGOS'!$A$21),"")</f>
        <v/>
      </c>
      <c r="AG6" s="334"/>
      <c r="AH6" s="347" t="str">
        <f>IF(AND('MAPA DE RIESGOS'!$S$9="Muy Alta",'MAPA DE RIESGOS'!$W$9="Catastrófico"),CONCATENATE("R",'MAPA DE RIESGOS'!$A$9),"")</f>
        <v/>
      </c>
      <c r="AI6" s="327"/>
      <c r="AJ6" s="327" t="str">
        <f>IF(AND('MAPA DE RIESGOS'!$S$15="Muy Alta",'MAPA DE RIESGOS'!$W$15="Catastrófico"),CONCATENATE("R",'MAPA DE RIESGOS'!$A$15),"")</f>
        <v/>
      </c>
      <c r="AK6" s="327"/>
      <c r="AL6" s="327" t="str">
        <f>IF(AND('MAPA DE RIESGOS'!$S$21="Muy Alta",'MAPA DE RIESGOS'!$W$21="Catastrófico"),CONCATENATE("R",'MAPA DE RIESGOS'!$A$21),"")</f>
        <v/>
      </c>
      <c r="AM6" s="328"/>
      <c r="AN6" s="73"/>
      <c r="AO6" s="375" t="s">
        <v>259</v>
      </c>
      <c r="AP6" s="376"/>
      <c r="AQ6" s="376"/>
      <c r="AR6" s="376"/>
      <c r="AS6" s="376"/>
      <c r="AT6" s="377"/>
    </row>
    <row r="7" spans="1:46" ht="14.5" customHeight="1">
      <c r="B7" s="386"/>
      <c r="C7" s="386"/>
      <c r="D7" s="386"/>
      <c r="E7" s="338"/>
      <c r="F7" s="339"/>
      <c r="G7" s="339"/>
      <c r="H7" s="339"/>
      <c r="I7" s="340"/>
      <c r="J7" s="303"/>
      <c r="K7" s="304"/>
      <c r="L7" s="304"/>
      <c r="M7" s="304"/>
      <c r="N7" s="304"/>
      <c r="O7" s="307"/>
      <c r="P7" s="303"/>
      <c r="Q7" s="304"/>
      <c r="R7" s="304"/>
      <c r="S7" s="304"/>
      <c r="T7" s="304"/>
      <c r="U7" s="307"/>
      <c r="V7" s="303"/>
      <c r="W7" s="304"/>
      <c r="X7" s="304"/>
      <c r="Y7" s="304"/>
      <c r="Z7" s="304"/>
      <c r="AA7" s="307"/>
      <c r="AB7" s="303"/>
      <c r="AC7" s="304"/>
      <c r="AD7" s="304"/>
      <c r="AE7" s="304"/>
      <c r="AF7" s="304"/>
      <c r="AG7" s="307"/>
      <c r="AH7" s="309"/>
      <c r="AI7" s="310"/>
      <c r="AJ7" s="310"/>
      <c r="AK7" s="310"/>
      <c r="AL7" s="310"/>
      <c r="AM7" s="313"/>
      <c r="AN7" s="72"/>
      <c r="AO7" s="378"/>
      <c r="AP7" s="379"/>
      <c r="AQ7" s="379"/>
      <c r="AR7" s="379"/>
      <c r="AS7" s="379"/>
      <c r="AT7" s="380"/>
    </row>
    <row r="8" spans="1:46" ht="14.5" customHeight="1">
      <c r="B8" s="386"/>
      <c r="C8" s="386"/>
      <c r="D8" s="386"/>
      <c r="E8" s="338"/>
      <c r="F8" s="339"/>
      <c r="G8" s="339"/>
      <c r="H8" s="339"/>
      <c r="I8" s="340"/>
      <c r="J8" s="303" t="str">
        <f>IF(AND('MAPA DE RIESGOS'!$S$27="Muy Alta",'MAPA DE RIESGOS'!$W$27="Leve"),CONCATENATE("R",'MAPA DE RIESGOS'!$A$27),"")</f>
        <v/>
      </c>
      <c r="K8" s="304"/>
      <c r="L8" s="304" t="str">
        <f>IF(AND('MAPA DE RIESGOS'!$S$33="Muy Alta",'MAPA DE RIESGOS'!$W$33="Leve"),CONCATENATE("R",'MAPA DE RIESGOS'!$A$33),"")</f>
        <v/>
      </c>
      <c r="M8" s="304"/>
      <c r="N8" s="304" t="str">
        <f>IF(AND('MAPA DE RIESGOS'!$S$39="Muy Alta",'MAPA DE RIESGOS'!$W$39="Leve"),CONCATENATE("R",'MAPA DE RIESGOS'!$A$39),"")</f>
        <v/>
      </c>
      <c r="O8" s="307"/>
      <c r="P8" s="303" t="str">
        <f>IF(AND('MAPA DE RIESGOS'!$S$27="Muy Alta",'MAPA DE RIESGOS'!$W$27="Menor"),CONCATENATE("R",'MAPA DE RIESGOS'!$A$27),"")</f>
        <v/>
      </c>
      <c r="Q8" s="304"/>
      <c r="R8" s="304" t="str">
        <f>IF(AND('MAPA DE RIESGOS'!$S$33="Muy Alta",'MAPA DE RIESGOS'!$W$33="Menor"),CONCATENATE("R",'MAPA DE RIESGOS'!$A$33),"")</f>
        <v/>
      </c>
      <c r="S8" s="304"/>
      <c r="T8" s="304" t="str">
        <f>IF(AND('MAPA DE RIESGOS'!$S$39="Muy Alta",'MAPA DE RIESGOS'!$W$39="Menor"),CONCATENATE("R",'MAPA DE RIESGOS'!$A$39),"")</f>
        <v/>
      </c>
      <c r="U8" s="307"/>
      <c r="V8" s="303" t="str">
        <f>IF(AND('MAPA DE RIESGOS'!$S$27="Muy Alta",'MAPA DE RIESGOS'!$W$27="Moderado"),CONCATENATE("R",'MAPA DE RIESGOS'!$A$27),"")</f>
        <v>R4</v>
      </c>
      <c r="W8" s="304"/>
      <c r="X8" s="304" t="str">
        <f>IF(AND('MAPA DE RIESGOS'!$S$33="Muy Alta",'MAPA DE RIESGOS'!$W$33="Moderado"),CONCATENATE("R",'MAPA DE RIESGOS'!$A$33),"")</f>
        <v/>
      </c>
      <c r="Y8" s="304"/>
      <c r="Z8" s="304" t="str">
        <f>IF(AND('MAPA DE RIESGOS'!$S$39="Muy Alta",'MAPA DE RIESGOS'!$W$39="Moderado"),CONCATENATE("R",'MAPA DE RIESGOS'!$A$39),"")</f>
        <v/>
      </c>
      <c r="AA8" s="307"/>
      <c r="AB8" s="303" t="str">
        <f>IF(AND('MAPA DE RIESGOS'!$S$27="Muy Alta",'MAPA DE RIESGOS'!$W$27="Mayor"),CONCATENATE("R",'MAPA DE RIESGOS'!$A$27),"")</f>
        <v/>
      </c>
      <c r="AC8" s="304"/>
      <c r="AD8" s="304" t="str">
        <f>IF(AND('MAPA DE RIESGOS'!$S$33="Muy Alta",'MAPA DE RIESGOS'!$W$33="Mayor"),CONCATENATE("R",'MAPA DE RIESGOS'!$A$33),"")</f>
        <v/>
      </c>
      <c r="AE8" s="304"/>
      <c r="AF8" s="304" t="str">
        <f>IF(AND('MAPA DE RIESGOS'!$S$39="Muy Alta",'MAPA DE RIESGOS'!$W$39="Mayor"),CONCATENATE("R",'MAPA DE RIESGOS'!$A$39),"")</f>
        <v/>
      </c>
      <c r="AG8" s="307"/>
      <c r="AH8" s="309" t="str">
        <f>IF(AND('MAPA DE RIESGOS'!$S$27="Muy Alta",'MAPA DE RIESGOS'!$W$27="Catastrófico"),CONCATENATE("R",'MAPA DE RIESGOS'!$A$27),"")</f>
        <v/>
      </c>
      <c r="AI8" s="310"/>
      <c r="AJ8" s="310" t="str">
        <f>IF(AND('MAPA DE RIESGOS'!$S$33="Muy Alta",'MAPA DE RIESGOS'!$W$33="Catastrófico"),CONCATENATE("R",'MAPA DE RIESGOS'!$A$33),"")</f>
        <v/>
      </c>
      <c r="AK8" s="310"/>
      <c r="AL8" s="310" t="str">
        <f>IF(AND('MAPA DE RIESGOS'!$S$39="Muy Alta",'MAPA DE RIESGOS'!$W$39="Catastrófico"),CONCATENATE("R",'MAPA DE RIESGOS'!$A$39),"")</f>
        <v/>
      </c>
      <c r="AM8" s="313"/>
      <c r="AN8" s="72"/>
      <c r="AO8" s="378"/>
      <c r="AP8" s="379"/>
      <c r="AQ8" s="379"/>
      <c r="AR8" s="379"/>
      <c r="AS8" s="379"/>
      <c r="AT8" s="380"/>
    </row>
    <row r="9" spans="1:46" ht="14.5" customHeight="1">
      <c r="B9" s="386"/>
      <c r="C9" s="386"/>
      <c r="D9" s="386"/>
      <c r="E9" s="338"/>
      <c r="F9" s="339"/>
      <c r="G9" s="339"/>
      <c r="H9" s="339"/>
      <c r="I9" s="340"/>
      <c r="J9" s="303"/>
      <c r="K9" s="304"/>
      <c r="L9" s="304"/>
      <c r="M9" s="304"/>
      <c r="N9" s="304"/>
      <c r="O9" s="307"/>
      <c r="P9" s="303"/>
      <c r="Q9" s="304"/>
      <c r="R9" s="304"/>
      <c r="S9" s="304"/>
      <c r="T9" s="304"/>
      <c r="U9" s="307"/>
      <c r="V9" s="303"/>
      <c r="W9" s="304"/>
      <c r="X9" s="304"/>
      <c r="Y9" s="304"/>
      <c r="Z9" s="304"/>
      <c r="AA9" s="307"/>
      <c r="AB9" s="303"/>
      <c r="AC9" s="304"/>
      <c r="AD9" s="304"/>
      <c r="AE9" s="304"/>
      <c r="AF9" s="304"/>
      <c r="AG9" s="307"/>
      <c r="AH9" s="309"/>
      <c r="AI9" s="310"/>
      <c r="AJ9" s="310"/>
      <c r="AK9" s="310"/>
      <c r="AL9" s="310"/>
      <c r="AM9" s="313"/>
      <c r="AN9" s="72"/>
      <c r="AO9" s="378"/>
      <c r="AP9" s="379"/>
      <c r="AQ9" s="379"/>
      <c r="AR9" s="379"/>
      <c r="AS9" s="379"/>
      <c r="AT9" s="380"/>
    </row>
    <row r="10" spans="1:46" ht="14.5" customHeight="1">
      <c r="B10" s="386"/>
      <c r="C10" s="386"/>
      <c r="D10" s="386"/>
      <c r="E10" s="338"/>
      <c r="F10" s="339"/>
      <c r="G10" s="339"/>
      <c r="H10" s="339"/>
      <c r="I10" s="340"/>
      <c r="J10" s="303" t="str">
        <f>IF(AND('MAPA DE RIESGOS'!$S$45="Muy Alta",'MAPA DE RIESGOS'!$W$45="Leve"),CONCATENATE("R",'MAPA DE RIESGOS'!$A$45),"")</f>
        <v/>
      </c>
      <c r="K10" s="304"/>
      <c r="L10" s="304" t="str">
        <f>IF(AND('MAPA DE RIESGOS'!$S$51="Muy Alta",'MAPA DE RIESGOS'!$W$51="Leve"),CONCATENATE("R",'MAPA DE RIESGOS'!$A$51),"")</f>
        <v/>
      </c>
      <c r="M10" s="304"/>
      <c r="N10" s="304" t="str">
        <f>IF(AND('MAPA DE RIESGOS'!$S$57="Muy Alta",'MAPA DE RIESGOS'!$W$57="Leve"),CONCATENATE("R",'MAPA DE RIESGOS'!$A$57),"")</f>
        <v/>
      </c>
      <c r="O10" s="307"/>
      <c r="P10" s="303" t="str">
        <f>IF(AND('MAPA DE RIESGOS'!$S$45="Muy Alta",'MAPA DE RIESGOS'!$W$45="Menor"),CONCATENATE("R",'MAPA DE RIESGOS'!$A$45),"")</f>
        <v/>
      </c>
      <c r="Q10" s="304"/>
      <c r="R10" s="304" t="str">
        <f>IF(AND('MAPA DE RIESGOS'!$S$51="Muy Alta",'MAPA DE RIESGOS'!$W$51="Menor"),CONCATENATE("R",'MAPA DE RIESGOS'!$A$51),"")</f>
        <v/>
      </c>
      <c r="S10" s="304"/>
      <c r="T10" s="304" t="str">
        <f>IF(AND('MAPA DE RIESGOS'!$S$57="Muy Alta",'MAPA DE RIESGOS'!$W$57="Menor"),CONCATENATE("R",'MAPA DE RIESGOS'!$A$57),"")</f>
        <v/>
      </c>
      <c r="U10" s="307"/>
      <c r="V10" s="303" t="str">
        <f>IF(AND('MAPA DE RIESGOS'!$S$45="Muy Alta",'MAPA DE RIESGOS'!$W$45="Moderado"),CONCATENATE("R",'MAPA DE RIESGOS'!$A$45),"")</f>
        <v/>
      </c>
      <c r="W10" s="304"/>
      <c r="X10" s="304" t="str">
        <f>IF(AND('MAPA DE RIESGOS'!$S$51="Muy Alta",'MAPA DE RIESGOS'!$W$51="Moderado"),CONCATENATE("R",'MAPA DE RIESGOS'!$A$51),"")</f>
        <v/>
      </c>
      <c r="Y10" s="304"/>
      <c r="Z10" s="304" t="str">
        <f>IF(AND('MAPA DE RIESGOS'!$S$57="Muy Alta",'MAPA DE RIESGOS'!$W$57="Moderado"),CONCATENATE("R",'MAPA DE RIESGOS'!$A$57),"")</f>
        <v/>
      </c>
      <c r="AA10" s="307"/>
      <c r="AB10" s="303" t="str">
        <f>IF(AND('MAPA DE RIESGOS'!$S$45="Muy Alta",'MAPA DE RIESGOS'!$W$45="Mayor"),CONCATENATE("R",'MAPA DE RIESGOS'!$A$45),"")</f>
        <v/>
      </c>
      <c r="AC10" s="304"/>
      <c r="AD10" s="304" t="str">
        <f>IF(AND('MAPA DE RIESGOS'!$S$51="Muy Alta",'MAPA DE RIESGOS'!$W$51="Mayor"),CONCATENATE("R",'MAPA DE RIESGOS'!$A$51),"")</f>
        <v/>
      </c>
      <c r="AE10" s="304"/>
      <c r="AF10" s="304" t="str">
        <f>IF(AND('MAPA DE RIESGOS'!$S$57="Muy Alta",'MAPA DE RIESGOS'!$W$57="Mayor"),CONCATENATE("R",'MAPA DE RIESGOS'!$A$57),"")</f>
        <v/>
      </c>
      <c r="AG10" s="307"/>
      <c r="AH10" s="309" t="str">
        <f>IF(AND('MAPA DE RIESGOS'!$S$45="Muy Alta",'MAPA DE RIESGOS'!$W$45="Catastrófico"),CONCATENATE("R",'MAPA DE RIESGOS'!$A$45),"")</f>
        <v/>
      </c>
      <c r="AI10" s="310"/>
      <c r="AJ10" s="310" t="str">
        <f>IF(AND('MAPA DE RIESGOS'!$S$51="Muy Alta",'MAPA DE RIESGOS'!$W$51="Catastrófico"),CONCATENATE("R",'MAPA DE RIESGOS'!$A$51),"")</f>
        <v/>
      </c>
      <c r="AK10" s="310"/>
      <c r="AL10" s="310" t="str">
        <f>IF(AND('MAPA DE RIESGOS'!$S$57="Muy Alta",'MAPA DE RIESGOS'!$W$57="Catastrófico"),CONCATENATE("R",'MAPA DE RIESGOS'!$A$57),"")</f>
        <v/>
      </c>
      <c r="AM10" s="313"/>
      <c r="AN10" s="72"/>
      <c r="AO10" s="378"/>
      <c r="AP10" s="379"/>
      <c r="AQ10" s="379"/>
      <c r="AR10" s="379"/>
      <c r="AS10" s="379"/>
      <c r="AT10" s="380"/>
    </row>
    <row r="11" spans="1:46" ht="14.5" customHeight="1">
      <c r="B11" s="386"/>
      <c r="C11" s="386"/>
      <c r="D11" s="386"/>
      <c r="E11" s="338"/>
      <c r="F11" s="339"/>
      <c r="G11" s="339"/>
      <c r="H11" s="339"/>
      <c r="I11" s="340"/>
      <c r="J11" s="303"/>
      <c r="K11" s="304"/>
      <c r="L11" s="304"/>
      <c r="M11" s="304"/>
      <c r="N11" s="304"/>
      <c r="O11" s="307"/>
      <c r="P11" s="303"/>
      <c r="Q11" s="304"/>
      <c r="R11" s="304"/>
      <c r="S11" s="304"/>
      <c r="T11" s="304"/>
      <c r="U11" s="307"/>
      <c r="V11" s="303"/>
      <c r="W11" s="304"/>
      <c r="X11" s="304"/>
      <c r="Y11" s="304"/>
      <c r="Z11" s="304"/>
      <c r="AA11" s="307"/>
      <c r="AB11" s="303"/>
      <c r="AC11" s="304"/>
      <c r="AD11" s="304"/>
      <c r="AE11" s="304"/>
      <c r="AF11" s="304"/>
      <c r="AG11" s="307"/>
      <c r="AH11" s="309"/>
      <c r="AI11" s="310"/>
      <c r="AJ11" s="310"/>
      <c r="AK11" s="310"/>
      <c r="AL11" s="310"/>
      <c r="AM11" s="313"/>
      <c r="AN11" s="72"/>
      <c r="AO11" s="378"/>
      <c r="AP11" s="379"/>
      <c r="AQ11" s="379"/>
      <c r="AR11" s="379"/>
      <c r="AS11" s="379"/>
      <c r="AT11" s="380"/>
    </row>
    <row r="12" spans="1:46" ht="14.5" customHeight="1">
      <c r="A12" s="17" t="s">
        <v>38</v>
      </c>
      <c r="B12" s="386"/>
      <c r="C12" s="386"/>
      <c r="D12" s="386"/>
      <c r="E12" s="338"/>
      <c r="F12" s="339"/>
      <c r="G12" s="339"/>
      <c r="H12" s="339"/>
      <c r="I12" s="340"/>
      <c r="J12" s="303" t="str">
        <f>IF(AND('MAPA DE RIESGOS'!$S$63="Muy Alta",'MAPA DE RIESGOS'!$W$63="Leve"),CONCATENATE("R",'MAPA DE RIESGOS'!$A$63),"")</f>
        <v/>
      </c>
      <c r="K12" s="304"/>
      <c r="L12" s="304" t="str">
        <f>IF(AND('MAPA DE RIESGOS'!$S$69="Muy Alta",'MAPA DE RIESGOS'!$W$69="Leve"),CONCATENATE("R",'MAPA DE RIESGOS'!$A$69),"")</f>
        <v/>
      </c>
      <c r="M12" s="304"/>
      <c r="N12" s="304" t="str">
        <f>IF(AND('MAPA DE RIESGOS'!$S$75="Muy Alta",'MAPA DE RIESGOS'!$W$75="Leve"),CONCATENATE("R",'MAPA DE RIESGOS'!$A$75),"")</f>
        <v/>
      </c>
      <c r="O12" s="307"/>
      <c r="P12" s="303" t="str">
        <f>IF(AND('MAPA DE RIESGOS'!$S$63="Muy Alta",'MAPA DE RIESGOS'!$W$63="Menor"),CONCATENATE("R",'MAPA DE RIESGOS'!$A$63),"")</f>
        <v/>
      </c>
      <c r="Q12" s="304"/>
      <c r="R12" s="304" t="str">
        <f>IF(AND('MAPA DE RIESGOS'!$S$69="Muy Alta",'MAPA DE RIESGOS'!$W$69="Menor"),CONCATENATE("R",'MAPA DE RIESGOS'!$A$69),"")</f>
        <v/>
      </c>
      <c r="S12" s="304"/>
      <c r="T12" s="304" t="str">
        <f>IF(AND('MAPA DE RIESGOS'!$S$75="Muy Alta",'MAPA DE RIESGOS'!$W$75="Menor"),CONCATENATE("R",'MAPA DE RIESGOS'!$A$75),"")</f>
        <v/>
      </c>
      <c r="U12" s="307"/>
      <c r="V12" s="303" t="str">
        <f>IF(AND('MAPA DE RIESGOS'!$S$63="Muy Alta",'MAPA DE RIESGOS'!$W$63="Moderado"),CONCATENATE("R",'MAPA DE RIESGOS'!$A$63),"")</f>
        <v/>
      </c>
      <c r="W12" s="304"/>
      <c r="X12" s="304" t="str">
        <f>IF(AND('MAPA DE RIESGOS'!$S$69="Muy Alta",'MAPA DE RIESGOS'!$W$69="Moderado"),CONCATENATE("R",'MAPA DE RIESGOS'!$A$69),"")</f>
        <v/>
      </c>
      <c r="Y12" s="304"/>
      <c r="Z12" s="304" t="str">
        <f>IF(AND('MAPA DE RIESGOS'!$S$75="Muy Alta",'MAPA DE RIESGOS'!$W$75="Moderado"),CONCATENATE("R",'MAPA DE RIESGOS'!$A$75),"")</f>
        <v/>
      </c>
      <c r="AA12" s="307"/>
      <c r="AB12" s="303" t="str">
        <f>IF(AND('MAPA DE RIESGOS'!$S$63="Muy Alta",'MAPA DE RIESGOS'!$W$63="Mayor"),CONCATENATE("R",'MAPA DE RIESGOS'!$A$63),"")</f>
        <v/>
      </c>
      <c r="AC12" s="304"/>
      <c r="AD12" s="304" t="str">
        <f>IF(AND('MAPA DE RIESGOS'!$S$69="Muy Alta",'MAPA DE RIESGOS'!$W$69="Mayor"),CONCATENATE("R",'MAPA DE RIESGOS'!$A$69),"")</f>
        <v/>
      </c>
      <c r="AE12" s="304"/>
      <c r="AF12" s="304" t="str">
        <f>IF(AND('MAPA DE RIESGOS'!$S$75="Muy Alta",'MAPA DE RIESGOS'!$W$75="Mayor"),CONCATENATE("R",'MAPA DE RIESGOS'!$A$75),"")</f>
        <v/>
      </c>
      <c r="AG12" s="307"/>
      <c r="AH12" s="309" t="str">
        <f>IF(AND('MAPA DE RIESGOS'!$S$63="Muy Alta",'MAPA DE RIESGOS'!$W$63="Catastrófico"),CONCATENATE("R",'MAPA DE RIESGOS'!$A$63),"")</f>
        <v/>
      </c>
      <c r="AI12" s="310"/>
      <c r="AJ12" s="310" t="str">
        <f>IF(AND('MAPA DE RIESGOS'!$S$69="Muy Alta",'MAPA DE RIESGOS'!$W$69="Catastrófico"),CONCATENATE("R",'MAPA DE RIESGOS'!$A$69),"")</f>
        <v/>
      </c>
      <c r="AK12" s="310"/>
      <c r="AL12" s="310" t="str">
        <f>IF(AND('MAPA DE RIESGOS'!$S$75="Muy Alta",'MAPA DE RIESGOS'!$W$75="Catastrófico"),CONCATENATE("R",'MAPA DE RIESGOS'!$A$75),"")</f>
        <v/>
      </c>
      <c r="AM12" s="313"/>
      <c r="AN12" s="72"/>
      <c r="AO12" s="378"/>
      <c r="AP12" s="379"/>
      <c r="AQ12" s="379"/>
      <c r="AR12" s="379"/>
      <c r="AS12" s="379"/>
      <c r="AT12" s="380"/>
    </row>
    <row r="13" spans="1:46" ht="14.5" customHeight="1" thickBot="1">
      <c r="B13" s="386"/>
      <c r="C13" s="386"/>
      <c r="D13" s="386"/>
      <c r="E13" s="341"/>
      <c r="F13" s="342"/>
      <c r="G13" s="342"/>
      <c r="H13" s="342"/>
      <c r="I13" s="343"/>
      <c r="J13" s="305"/>
      <c r="K13" s="306"/>
      <c r="L13" s="306"/>
      <c r="M13" s="306"/>
      <c r="N13" s="306"/>
      <c r="O13" s="308"/>
      <c r="P13" s="305"/>
      <c r="Q13" s="306"/>
      <c r="R13" s="306"/>
      <c r="S13" s="306"/>
      <c r="T13" s="306"/>
      <c r="U13" s="308"/>
      <c r="V13" s="305"/>
      <c r="W13" s="306"/>
      <c r="X13" s="306"/>
      <c r="Y13" s="306"/>
      <c r="Z13" s="306"/>
      <c r="AA13" s="308"/>
      <c r="AB13" s="305"/>
      <c r="AC13" s="306"/>
      <c r="AD13" s="306"/>
      <c r="AE13" s="306"/>
      <c r="AF13" s="306"/>
      <c r="AG13" s="308"/>
      <c r="AH13" s="311"/>
      <c r="AI13" s="312"/>
      <c r="AJ13" s="312"/>
      <c r="AK13" s="312"/>
      <c r="AL13" s="312"/>
      <c r="AM13" s="314"/>
      <c r="AN13" s="72"/>
      <c r="AO13" s="381"/>
      <c r="AP13" s="382"/>
      <c r="AQ13" s="382"/>
      <c r="AR13" s="382"/>
      <c r="AS13" s="382"/>
      <c r="AT13" s="383"/>
    </row>
    <row r="14" spans="1:46" ht="14.5" customHeight="1">
      <c r="B14" s="386"/>
      <c r="C14" s="386"/>
      <c r="D14" s="386"/>
      <c r="E14" s="335" t="s">
        <v>260</v>
      </c>
      <c r="F14" s="336"/>
      <c r="G14" s="336"/>
      <c r="H14" s="336"/>
      <c r="I14" s="337"/>
      <c r="J14" s="329" t="str">
        <f>IF(AND('MAPA DE RIESGOS'!$S$9="Alta",'MAPA DE RIESGOS'!$W$9="Leve"),CONCATENATE("R",'MAPA DE RIESGOS'!$A$9),"")</f>
        <v/>
      </c>
      <c r="K14" s="330"/>
      <c r="L14" s="330" t="str">
        <f>IF(AND('MAPA DE RIESGOS'!$S$15="Alta",'MAPA DE RIESGOS'!$W$15="Leve"),CONCATENATE("R",'MAPA DE RIESGOS'!$A$15),"")</f>
        <v/>
      </c>
      <c r="M14" s="330"/>
      <c r="N14" s="330" t="str">
        <f>IF(AND('MAPA DE RIESGOS'!$S$21="Alta",'MAPA DE RIESGOS'!$W$21="Leve"),CONCATENATE("R",'MAPA DE RIESGOS'!$A$21),"")</f>
        <v/>
      </c>
      <c r="O14" s="331"/>
      <c r="P14" s="329" t="str">
        <f>IF(AND('MAPA DE RIESGOS'!$S$9="Alta",'MAPA DE RIESGOS'!$W$9="Menor"),CONCATENATE("R",'MAPA DE RIESGOS'!$A$9),"")</f>
        <v/>
      </c>
      <c r="Q14" s="330"/>
      <c r="R14" s="330" t="str">
        <f>IF(AND('MAPA DE RIESGOS'!$S$15="Alta",'MAPA DE RIESGOS'!$W$15="Menor"),CONCATENATE("R",'MAPA DE RIESGOS'!$A$15),"")</f>
        <v/>
      </c>
      <c r="S14" s="330"/>
      <c r="T14" s="330" t="str">
        <f>IF(AND('MAPA DE RIESGOS'!$S$21="Alta",'MAPA DE RIESGOS'!$W$21="Menor"),CONCATENATE("R",'MAPA DE RIESGOS'!$A$21),"")</f>
        <v/>
      </c>
      <c r="U14" s="331"/>
      <c r="V14" s="332" t="str">
        <f>IF(AND('MAPA DE RIESGOS'!$S$9="Alta",'MAPA DE RIESGOS'!$W$9="Moderado"),CONCATENATE("R",'MAPA DE RIESGOS'!$A$9),"")</f>
        <v/>
      </c>
      <c r="W14" s="333"/>
      <c r="X14" s="333" t="str">
        <f>IF(AND('MAPA DE RIESGOS'!$S$15="Alta",'MAPA DE RIESGOS'!$W$15="Moderado"),CONCATENATE("R",'MAPA DE RIESGOS'!$A$15),"")</f>
        <v/>
      </c>
      <c r="Y14" s="333"/>
      <c r="Z14" s="333" t="str">
        <f>IF(AND('MAPA DE RIESGOS'!$S$21="Alta",'MAPA DE RIESGOS'!$W$21="Moderado"),CONCATENATE("R",'MAPA DE RIESGOS'!$A$21),"")</f>
        <v/>
      </c>
      <c r="AA14" s="334"/>
      <c r="AB14" s="332" t="str">
        <f>IF(AND('MAPA DE RIESGOS'!$S$9="Alta",'MAPA DE RIESGOS'!$W$9="Mayor"),CONCATENATE("R",'MAPA DE RIESGOS'!$A$9),"")</f>
        <v/>
      </c>
      <c r="AC14" s="333"/>
      <c r="AD14" s="333" t="str">
        <f>IF(AND('MAPA DE RIESGOS'!$S$15="Alta",'MAPA DE RIESGOS'!$W$15="Mayor"),CONCATENATE("R",'MAPA DE RIESGOS'!$A$15),"")</f>
        <v/>
      </c>
      <c r="AE14" s="333"/>
      <c r="AF14" s="333" t="str">
        <f>IF(AND('MAPA DE RIESGOS'!$S$21="Alta",'MAPA DE RIESGOS'!$W$21="Mayor"),CONCATENATE("R",'MAPA DE RIESGOS'!$A$21),"")</f>
        <v/>
      </c>
      <c r="AG14" s="334"/>
      <c r="AH14" s="347" t="str">
        <f>IF(AND('MAPA DE RIESGOS'!$S$9="Alta",'MAPA DE RIESGOS'!$W$9="Catastrófico"),CONCATENATE("R",'MAPA DE RIESGOS'!$A$9),"")</f>
        <v/>
      </c>
      <c r="AI14" s="327"/>
      <c r="AJ14" s="327" t="str">
        <f>IF(AND('MAPA DE RIESGOS'!$S$15="Alta",'MAPA DE RIESGOS'!$W$15="Catastrófico"),CONCATENATE("R",'MAPA DE RIESGOS'!$A$15),"")</f>
        <v/>
      </c>
      <c r="AK14" s="327"/>
      <c r="AL14" s="327" t="str">
        <f>IF(AND('MAPA DE RIESGOS'!$S$21="Alta",'MAPA DE RIESGOS'!$W$21="Catastrófico"),CONCATENATE("R",'MAPA DE RIESGOS'!$A$21),"")</f>
        <v/>
      </c>
      <c r="AM14" s="328"/>
      <c r="AN14" s="72"/>
      <c r="AO14" s="366" t="s">
        <v>261</v>
      </c>
      <c r="AP14" s="367"/>
      <c r="AQ14" s="367"/>
      <c r="AR14" s="367"/>
      <c r="AS14" s="367"/>
      <c r="AT14" s="368"/>
    </row>
    <row r="15" spans="1:46" ht="14.5" customHeight="1">
      <c r="B15" s="386"/>
      <c r="C15" s="386"/>
      <c r="D15" s="386"/>
      <c r="E15" s="338"/>
      <c r="F15" s="339"/>
      <c r="G15" s="339"/>
      <c r="H15" s="339"/>
      <c r="I15" s="340"/>
      <c r="J15" s="321"/>
      <c r="K15" s="322"/>
      <c r="L15" s="322"/>
      <c r="M15" s="322"/>
      <c r="N15" s="322"/>
      <c r="O15" s="325"/>
      <c r="P15" s="321"/>
      <c r="Q15" s="322"/>
      <c r="R15" s="322"/>
      <c r="S15" s="322"/>
      <c r="T15" s="322"/>
      <c r="U15" s="325"/>
      <c r="V15" s="303"/>
      <c r="W15" s="304"/>
      <c r="X15" s="304"/>
      <c r="Y15" s="304"/>
      <c r="Z15" s="304"/>
      <c r="AA15" s="307"/>
      <c r="AB15" s="303"/>
      <c r="AC15" s="304"/>
      <c r="AD15" s="304"/>
      <c r="AE15" s="304"/>
      <c r="AF15" s="304"/>
      <c r="AG15" s="307"/>
      <c r="AH15" s="309"/>
      <c r="AI15" s="310"/>
      <c r="AJ15" s="310"/>
      <c r="AK15" s="310"/>
      <c r="AL15" s="310"/>
      <c r="AM15" s="313"/>
      <c r="AN15" s="72"/>
      <c r="AO15" s="369"/>
      <c r="AP15" s="370"/>
      <c r="AQ15" s="370"/>
      <c r="AR15" s="370"/>
      <c r="AS15" s="370"/>
      <c r="AT15" s="371"/>
    </row>
    <row r="16" spans="1:46" ht="14.5" customHeight="1">
      <c r="B16" s="386"/>
      <c r="C16" s="386"/>
      <c r="D16" s="386"/>
      <c r="E16" s="338"/>
      <c r="F16" s="339"/>
      <c r="G16" s="339"/>
      <c r="H16" s="339"/>
      <c r="I16" s="340"/>
      <c r="J16" s="321" t="str">
        <f>IF(AND('MAPA DE RIESGOS'!$S$27="Alta",'MAPA DE RIESGOS'!$W$27="Leve"),CONCATENATE("R",'MAPA DE RIESGOS'!$A$27),"")</f>
        <v/>
      </c>
      <c r="K16" s="322"/>
      <c r="L16" s="322" t="str">
        <f>IF(AND('MAPA DE RIESGOS'!$S$33="Alta",'MAPA DE RIESGOS'!$W$33="Leve"),CONCATENATE("R",'MAPA DE RIESGOS'!$A$33),"")</f>
        <v/>
      </c>
      <c r="M16" s="322"/>
      <c r="N16" s="322" t="str">
        <f>IF(AND('MAPA DE RIESGOS'!$S$39="Alta",'MAPA DE RIESGOS'!$W$39="Leve"),CONCATENATE("R",'MAPA DE RIESGOS'!$A$39),"")</f>
        <v/>
      </c>
      <c r="O16" s="325"/>
      <c r="P16" s="321" t="str">
        <f>IF(AND('MAPA DE RIESGOS'!$S$27="Alta",'MAPA DE RIESGOS'!$W$27="Menor"),CONCATENATE("R",'MAPA DE RIESGOS'!$A$27),"")</f>
        <v/>
      </c>
      <c r="Q16" s="322"/>
      <c r="R16" s="322" t="str">
        <f>IF(AND('MAPA DE RIESGOS'!$S$33="Alta",'MAPA DE RIESGOS'!$W$33="Menor"),CONCATENATE("R",'MAPA DE RIESGOS'!$A$33),"")</f>
        <v/>
      </c>
      <c r="S16" s="322"/>
      <c r="T16" s="322" t="str">
        <f>IF(AND('MAPA DE RIESGOS'!$S$39="Alta",'MAPA DE RIESGOS'!$W$39="Menor"),CONCATENATE("R",'MAPA DE RIESGOS'!$A$39),"")</f>
        <v/>
      </c>
      <c r="U16" s="325"/>
      <c r="V16" s="303" t="str">
        <f>IF(AND('MAPA DE RIESGOS'!$S$27="Alta",'MAPA DE RIESGOS'!$W$27="Moderado"),CONCATENATE("R",'MAPA DE RIESGOS'!$A$27),"")</f>
        <v/>
      </c>
      <c r="W16" s="304"/>
      <c r="X16" s="304" t="str">
        <f>IF(AND('MAPA DE RIESGOS'!$S$33="Alta",'MAPA DE RIESGOS'!$W$33="Moderado"),CONCATENATE("R",'MAPA DE RIESGOS'!$A$33),"")</f>
        <v/>
      </c>
      <c r="Y16" s="304"/>
      <c r="Z16" s="304" t="str">
        <f>IF(AND('MAPA DE RIESGOS'!$S$39="Alta",'MAPA DE RIESGOS'!$W$39="Moderado"),CONCATENATE("R",'MAPA DE RIESGOS'!$A$39),"")</f>
        <v/>
      </c>
      <c r="AA16" s="307"/>
      <c r="AB16" s="303" t="str">
        <f>IF(AND('MAPA DE RIESGOS'!$S$27="Alta",'MAPA DE RIESGOS'!$W$27="Mayor"),CONCATENATE("R",'MAPA DE RIESGOS'!$A$27),"")</f>
        <v/>
      </c>
      <c r="AC16" s="304"/>
      <c r="AD16" s="304" t="str">
        <f>IF(AND('MAPA DE RIESGOS'!$S$33="Alta",'MAPA DE RIESGOS'!$W$33="Mayor"),CONCATENATE("R",'MAPA DE RIESGOS'!$A$33),"")</f>
        <v/>
      </c>
      <c r="AE16" s="304"/>
      <c r="AF16" s="304" t="str">
        <f>IF(AND('MAPA DE RIESGOS'!$S$39="Alta",'MAPA DE RIESGOS'!$W$39="Mayor"),CONCATENATE("R",'MAPA DE RIESGOS'!$A$39),"")</f>
        <v/>
      </c>
      <c r="AG16" s="307"/>
      <c r="AH16" s="309" t="str">
        <f>IF(AND('MAPA DE RIESGOS'!$S$27="Alta",'MAPA DE RIESGOS'!$W$27="Catastrófico"),CONCATENATE("R",'MAPA DE RIESGOS'!$A$27),"")</f>
        <v/>
      </c>
      <c r="AI16" s="310"/>
      <c r="AJ16" s="310" t="str">
        <f>IF(AND('MAPA DE RIESGOS'!$S$33="Alta",'MAPA DE RIESGOS'!$W$33="Catastrófico"),CONCATENATE("R",'MAPA DE RIESGOS'!$A$33),"")</f>
        <v/>
      </c>
      <c r="AK16" s="310"/>
      <c r="AL16" s="310" t="str">
        <f>IF(AND('MAPA DE RIESGOS'!$S$39="Alta",'MAPA DE RIESGOS'!$W$39="Catastrófico"),CONCATENATE("R",'MAPA DE RIESGOS'!$A$39),"")</f>
        <v/>
      </c>
      <c r="AM16" s="313"/>
      <c r="AN16" s="72"/>
      <c r="AO16" s="369"/>
      <c r="AP16" s="370"/>
      <c r="AQ16" s="370"/>
      <c r="AR16" s="370"/>
      <c r="AS16" s="370"/>
      <c r="AT16" s="371"/>
    </row>
    <row r="17" spans="2:46" ht="14.5" customHeight="1">
      <c r="B17" s="386"/>
      <c r="C17" s="386"/>
      <c r="D17" s="386"/>
      <c r="E17" s="338"/>
      <c r="F17" s="339"/>
      <c r="G17" s="339"/>
      <c r="H17" s="339"/>
      <c r="I17" s="340"/>
      <c r="J17" s="321"/>
      <c r="K17" s="322"/>
      <c r="L17" s="322"/>
      <c r="M17" s="322"/>
      <c r="N17" s="322"/>
      <c r="O17" s="325"/>
      <c r="P17" s="321"/>
      <c r="Q17" s="322"/>
      <c r="R17" s="322"/>
      <c r="S17" s="322"/>
      <c r="T17" s="322"/>
      <c r="U17" s="325"/>
      <c r="V17" s="303"/>
      <c r="W17" s="304"/>
      <c r="X17" s="304"/>
      <c r="Y17" s="304"/>
      <c r="Z17" s="304"/>
      <c r="AA17" s="307"/>
      <c r="AB17" s="303"/>
      <c r="AC17" s="304"/>
      <c r="AD17" s="304"/>
      <c r="AE17" s="304"/>
      <c r="AF17" s="304"/>
      <c r="AG17" s="307"/>
      <c r="AH17" s="309"/>
      <c r="AI17" s="310"/>
      <c r="AJ17" s="310"/>
      <c r="AK17" s="310"/>
      <c r="AL17" s="310"/>
      <c r="AM17" s="313"/>
      <c r="AN17" s="72"/>
      <c r="AO17" s="369"/>
      <c r="AP17" s="370"/>
      <c r="AQ17" s="370"/>
      <c r="AR17" s="370"/>
      <c r="AS17" s="370"/>
      <c r="AT17" s="371"/>
    </row>
    <row r="18" spans="2:46" ht="14.5" customHeight="1">
      <c r="B18" s="386"/>
      <c r="C18" s="386"/>
      <c r="D18" s="386"/>
      <c r="E18" s="338"/>
      <c r="F18" s="339"/>
      <c r="G18" s="339"/>
      <c r="H18" s="339"/>
      <c r="I18" s="340"/>
      <c r="J18" s="321" t="str">
        <f>IF(AND('MAPA DE RIESGOS'!$S$45="Alta",'MAPA DE RIESGOS'!$W$45="Leve"),CONCATENATE("R",'MAPA DE RIESGOS'!$A$45),"")</f>
        <v/>
      </c>
      <c r="K18" s="322"/>
      <c r="L18" s="322" t="str">
        <f>IF(AND('MAPA DE RIESGOS'!$S$51="Alta",'MAPA DE RIESGOS'!$W$51="Leve"),CONCATENATE("R",'MAPA DE RIESGOS'!$A$51),"")</f>
        <v/>
      </c>
      <c r="M18" s="322"/>
      <c r="N18" s="322" t="str">
        <f>IF(AND('MAPA DE RIESGOS'!$S$57="Alta",'MAPA DE RIESGOS'!$W$57="Leve"),CONCATENATE("R",'MAPA DE RIESGOS'!$A$57),"")</f>
        <v/>
      </c>
      <c r="O18" s="325"/>
      <c r="P18" s="321" t="str">
        <f>IF(AND('MAPA DE RIESGOS'!$S$45="Alta",'MAPA DE RIESGOS'!$W$45="Menor"),CONCATENATE("R",'MAPA DE RIESGOS'!$A$45),"")</f>
        <v>R7</v>
      </c>
      <c r="Q18" s="322"/>
      <c r="R18" s="322" t="str">
        <f>IF(AND('MAPA DE RIESGOS'!$S$51="Alta",'MAPA DE RIESGOS'!$W$51="Menor"),CONCATENATE("R",'MAPA DE RIESGOS'!$A$51),"")</f>
        <v/>
      </c>
      <c r="S18" s="322"/>
      <c r="T18" s="322" t="str">
        <f>IF(AND('MAPA DE RIESGOS'!$S$57="Alta",'MAPA DE RIESGOS'!$W$57="Menor"),CONCATENATE("R",'MAPA DE RIESGOS'!$A$57),"")</f>
        <v/>
      </c>
      <c r="U18" s="325"/>
      <c r="V18" s="303" t="str">
        <f>IF(AND('MAPA DE RIESGOS'!$S$45="Alta",'MAPA DE RIESGOS'!$W$45="Moderado"),CONCATENATE("R",'MAPA DE RIESGOS'!$A$45),"")</f>
        <v/>
      </c>
      <c r="W18" s="304"/>
      <c r="X18" s="304" t="str">
        <f>IF(AND('MAPA DE RIESGOS'!$S$51="Alta",'MAPA DE RIESGOS'!$W$51="Moderado"),CONCATENATE("R",'MAPA DE RIESGOS'!$A$51),"")</f>
        <v/>
      </c>
      <c r="Y18" s="304"/>
      <c r="Z18" s="304" t="str">
        <f>IF(AND('MAPA DE RIESGOS'!$S$57="Alta",'MAPA DE RIESGOS'!$W$57="Moderado"),CONCATENATE("R",'MAPA DE RIESGOS'!$A$57),"")</f>
        <v/>
      </c>
      <c r="AA18" s="307"/>
      <c r="AB18" s="303" t="str">
        <f>IF(AND('MAPA DE RIESGOS'!$S$45="Alta",'MAPA DE RIESGOS'!$W$45="Mayor"),CONCATENATE("R",'MAPA DE RIESGOS'!$A$45),"")</f>
        <v/>
      </c>
      <c r="AC18" s="304"/>
      <c r="AD18" s="304" t="str">
        <f>IF(AND('MAPA DE RIESGOS'!$S$51="Alta",'MAPA DE RIESGOS'!$W$51="Mayor"),CONCATENATE("R",'MAPA DE RIESGOS'!$A$51),"")</f>
        <v/>
      </c>
      <c r="AE18" s="304"/>
      <c r="AF18" s="304" t="str">
        <f>IF(AND('MAPA DE RIESGOS'!$S$57="Alta",'MAPA DE RIESGOS'!$W$57="Mayor"),CONCATENATE("R",'MAPA DE RIESGOS'!$A$57),"")</f>
        <v/>
      </c>
      <c r="AG18" s="307"/>
      <c r="AH18" s="309" t="str">
        <f>IF(AND('MAPA DE RIESGOS'!$S$45="Alta",'MAPA DE RIESGOS'!$W$45="Catastrófico"),CONCATENATE("R",'MAPA DE RIESGOS'!$A$45),"")</f>
        <v/>
      </c>
      <c r="AI18" s="310"/>
      <c r="AJ18" s="310" t="str">
        <f>IF(AND('MAPA DE RIESGOS'!$S$51="Alta",'MAPA DE RIESGOS'!$W$51="Catastrófico"),CONCATENATE("R",'MAPA DE RIESGOS'!$A$51),"")</f>
        <v/>
      </c>
      <c r="AK18" s="310"/>
      <c r="AL18" s="310" t="str">
        <f>IF(AND('MAPA DE RIESGOS'!$S$57="Alta",'MAPA DE RIESGOS'!$W$57="Catastrófico"),CONCATENATE("R",'MAPA DE RIESGOS'!$A$57),"")</f>
        <v/>
      </c>
      <c r="AM18" s="313"/>
      <c r="AN18" s="72"/>
      <c r="AO18" s="369"/>
      <c r="AP18" s="370"/>
      <c r="AQ18" s="370"/>
      <c r="AR18" s="370"/>
      <c r="AS18" s="370"/>
      <c r="AT18" s="371"/>
    </row>
    <row r="19" spans="2:46" ht="14.5" customHeight="1">
      <c r="B19" s="386"/>
      <c r="C19" s="386"/>
      <c r="D19" s="386"/>
      <c r="E19" s="338"/>
      <c r="F19" s="339"/>
      <c r="G19" s="339"/>
      <c r="H19" s="339"/>
      <c r="I19" s="340"/>
      <c r="J19" s="321"/>
      <c r="K19" s="322"/>
      <c r="L19" s="322"/>
      <c r="M19" s="322"/>
      <c r="N19" s="322"/>
      <c r="O19" s="325"/>
      <c r="P19" s="321"/>
      <c r="Q19" s="322"/>
      <c r="R19" s="322"/>
      <c r="S19" s="322"/>
      <c r="T19" s="322"/>
      <c r="U19" s="325"/>
      <c r="V19" s="303"/>
      <c r="W19" s="304"/>
      <c r="X19" s="304"/>
      <c r="Y19" s="304"/>
      <c r="Z19" s="304"/>
      <c r="AA19" s="307"/>
      <c r="AB19" s="303"/>
      <c r="AC19" s="304"/>
      <c r="AD19" s="304"/>
      <c r="AE19" s="304"/>
      <c r="AF19" s="304"/>
      <c r="AG19" s="307"/>
      <c r="AH19" s="309"/>
      <c r="AI19" s="310"/>
      <c r="AJ19" s="310"/>
      <c r="AK19" s="310"/>
      <c r="AL19" s="310"/>
      <c r="AM19" s="313"/>
      <c r="AN19" s="72"/>
      <c r="AO19" s="369"/>
      <c r="AP19" s="370"/>
      <c r="AQ19" s="370"/>
      <c r="AR19" s="370"/>
      <c r="AS19" s="370"/>
      <c r="AT19" s="371"/>
    </row>
    <row r="20" spans="2:46" ht="14.5" customHeight="1">
      <c r="B20" s="386"/>
      <c r="C20" s="386"/>
      <c r="D20" s="386"/>
      <c r="E20" s="338"/>
      <c r="F20" s="339"/>
      <c r="G20" s="339"/>
      <c r="H20" s="339"/>
      <c r="I20" s="340"/>
      <c r="J20" s="321" t="str">
        <f>IF(AND('MAPA DE RIESGOS'!$S$63="Alta",'MAPA DE RIESGOS'!$W$63="Leve"),CONCATENATE("R",'MAPA DE RIESGOS'!$A$63),"")</f>
        <v/>
      </c>
      <c r="K20" s="322"/>
      <c r="L20" s="322" t="str">
        <f>IF(AND('MAPA DE RIESGOS'!$S$69="Alta",'MAPA DE RIESGOS'!$W$69="Leve"),CONCATENATE("R",'MAPA DE RIESGOS'!$A$69),"")</f>
        <v/>
      </c>
      <c r="M20" s="322"/>
      <c r="N20" s="322" t="str">
        <f>IF(AND('MAPA DE RIESGOS'!$S$75="Alta",'MAPA DE RIESGOS'!$W$75="Leve"),CONCATENATE("R",'MAPA DE RIESGOS'!$A$75),"")</f>
        <v/>
      </c>
      <c r="O20" s="325"/>
      <c r="P20" s="321" t="str">
        <f>IF(AND('MAPA DE RIESGOS'!$S$63="Alta",'MAPA DE RIESGOS'!$W$63="Menor"),CONCATENATE("R",'MAPA DE RIESGOS'!$A$63),"")</f>
        <v/>
      </c>
      <c r="Q20" s="322"/>
      <c r="R20" s="322" t="str">
        <f>IF(AND('MAPA DE RIESGOS'!$S$69="Alta",'MAPA DE RIESGOS'!$W$69="Menor"),CONCATENATE("R",'MAPA DE RIESGOS'!$A$69),"")</f>
        <v/>
      </c>
      <c r="S20" s="322"/>
      <c r="T20" s="322" t="str">
        <f>IF(AND('MAPA DE RIESGOS'!$S$75="Alta",'MAPA DE RIESGOS'!$W$75="Menor"),CONCATENATE("R",'MAPA DE RIESGOS'!$A$75),"")</f>
        <v/>
      </c>
      <c r="U20" s="325"/>
      <c r="V20" s="303" t="str">
        <f>IF(AND('MAPA DE RIESGOS'!$S$63="Alta",'MAPA DE RIESGOS'!$W$63="Moderado"),CONCATENATE("R",'MAPA DE RIESGOS'!$A$63),"")</f>
        <v/>
      </c>
      <c r="W20" s="304"/>
      <c r="X20" s="304" t="str">
        <f>IF(AND('MAPA DE RIESGOS'!$S$69="Alta",'MAPA DE RIESGOS'!$W$69="Moderado"),CONCATENATE("R",'MAPA DE RIESGOS'!$A$69),"")</f>
        <v>R11</v>
      </c>
      <c r="Y20" s="304"/>
      <c r="Z20" s="304" t="str">
        <f>IF(AND('MAPA DE RIESGOS'!$S$75="Alta",'MAPA DE RIESGOS'!$W$75="Moderado"),CONCATENATE("R",'MAPA DE RIESGOS'!$A$75),"")</f>
        <v/>
      </c>
      <c r="AA20" s="307"/>
      <c r="AB20" s="303" t="str">
        <f>IF(AND('MAPA DE RIESGOS'!$S$63="Alta",'MAPA DE RIESGOS'!$W$63="Mayor"),CONCATENATE("R",'MAPA DE RIESGOS'!$A$63),"")</f>
        <v/>
      </c>
      <c r="AC20" s="304"/>
      <c r="AD20" s="304" t="str">
        <f>IF(AND('MAPA DE RIESGOS'!$S$69="Alta",'MAPA DE RIESGOS'!$W$69="Mayor"),CONCATENATE("R",'MAPA DE RIESGOS'!$A$69),"")</f>
        <v/>
      </c>
      <c r="AE20" s="304"/>
      <c r="AF20" s="304" t="str">
        <f>IF(AND('MAPA DE RIESGOS'!$S$75="Alta",'MAPA DE RIESGOS'!$W$75="Mayor"),CONCATENATE("R",'MAPA DE RIESGOS'!$A$75),"")</f>
        <v/>
      </c>
      <c r="AG20" s="307"/>
      <c r="AH20" s="309" t="str">
        <f>IF(AND('MAPA DE RIESGOS'!$S$63="Alta",'MAPA DE RIESGOS'!$W$63="Catastrófico"),CONCATENATE("R",'MAPA DE RIESGOS'!$A$63),"")</f>
        <v/>
      </c>
      <c r="AI20" s="310"/>
      <c r="AJ20" s="310" t="str">
        <f>IF(AND('MAPA DE RIESGOS'!$S$69="Alta",'MAPA DE RIESGOS'!$W$69="Catastrófico"),CONCATENATE("R",'MAPA DE RIESGOS'!$A$69),"")</f>
        <v/>
      </c>
      <c r="AK20" s="310"/>
      <c r="AL20" s="310" t="str">
        <f>IF(AND('MAPA DE RIESGOS'!$S$75="Alta",'MAPA DE RIESGOS'!$W$75="Catastrófico"),CONCATENATE("R",'MAPA DE RIESGOS'!$A$75),"")</f>
        <v/>
      </c>
      <c r="AM20" s="313"/>
      <c r="AN20" s="72"/>
      <c r="AO20" s="369"/>
      <c r="AP20" s="370"/>
      <c r="AQ20" s="370"/>
      <c r="AR20" s="370"/>
      <c r="AS20" s="370"/>
      <c r="AT20" s="371"/>
    </row>
    <row r="21" spans="2:46" ht="14.5" customHeight="1" thickBot="1">
      <c r="B21" s="386"/>
      <c r="C21" s="386"/>
      <c r="D21" s="386"/>
      <c r="E21" s="341"/>
      <c r="F21" s="342"/>
      <c r="G21" s="342"/>
      <c r="H21" s="342"/>
      <c r="I21" s="343"/>
      <c r="J21" s="323"/>
      <c r="K21" s="324"/>
      <c r="L21" s="324"/>
      <c r="M21" s="324"/>
      <c r="N21" s="324"/>
      <c r="O21" s="326"/>
      <c r="P21" s="323"/>
      <c r="Q21" s="324"/>
      <c r="R21" s="324"/>
      <c r="S21" s="324"/>
      <c r="T21" s="324"/>
      <c r="U21" s="326"/>
      <c r="V21" s="305"/>
      <c r="W21" s="306"/>
      <c r="X21" s="306"/>
      <c r="Y21" s="306"/>
      <c r="Z21" s="306"/>
      <c r="AA21" s="308"/>
      <c r="AB21" s="305"/>
      <c r="AC21" s="306"/>
      <c r="AD21" s="306"/>
      <c r="AE21" s="306"/>
      <c r="AF21" s="306"/>
      <c r="AG21" s="308"/>
      <c r="AH21" s="311"/>
      <c r="AI21" s="312"/>
      <c r="AJ21" s="312"/>
      <c r="AK21" s="312"/>
      <c r="AL21" s="312"/>
      <c r="AM21" s="314"/>
      <c r="AN21" s="72"/>
      <c r="AO21" s="372"/>
      <c r="AP21" s="373"/>
      <c r="AQ21" s="373"/>
      <c r="AR21" s="373"/>
      <c r="AS21" s="373"/>
      <c r="AT21" s="374"/>
    </row>
    <row r="22" spans="2:46" ht="14.5" customHeight="1">
      <c r="B22" s="386"/>
      <c r="C22" s="386"/>
      <c r="D22" s="386"/>
      <c r="E22" s="335" t="s">
        <v>262</v>
      </c>
      <c r="F22" s="336"/>
      <c r="G22" s="336"/>
      <c r="H22" s="336"/>
      <c r="I22" s="337"/>
      <c r="J22" s="329" t="str">
        <f>IF(AND('MAPA DE RIESGOS'!$S$9="Media",'MAPA DE RIESGOS'!$W$9="Leve"),CONCATENATE("R",'MAPA DE RIESGOS'!$A$9),"")</f>
        <v/>
      </c>
      <c r="K22" s="330"/>
      <c r="L22" s="330" t="str">
        <f>IF(AND('MAPA DE RIESGOS'!$S$15="Media",'MAPA DE RIESGOS'!$W$15="Leve"),CONCATENATE("R",'MAPA DE RIESGOS'!$A$15),"")</f>
        <v/>
      </c>
      <c r="M22" s="330"/>
      <c r="N22" s="330" t="str">
        <f>IF(AND('MAPA DE RIESGOS'!$S$21="Media",'MAPA DE RIESGOS'!$W$21="Leve"),CONCATENATE("R",'MAPA DE RIESGOS'!$A$21),"")</f>
        <v/>
      </c>
      <c r="O22" s="331"/>
      <c r="P22" s="329" t="str">
        <f>IF(AND('MAPA DE RIESGOS'!$S$9="Media",'MAPA DE RIESGOS'!$W$9="Menor"),CONCATENATE("R",'MAPA DE RIESGOS'!$A$9),"")</f>
        <v/>
      </c>
      <c r="Q22" s="330"/>
      <c r="R22" s="330" t="str">
        <f>IF(AND('MAPA DE RIESGOS'!$S$15="Media",'MAPA DE RIESGOS'!$W$15="Menor"),CONCATENATE("R",'MAPA DE RIESGOS'!$A$15),"")</f>
        <v/>
      </c>
      <c r="S22" s="330"/>
      <c r="T22" s="330" t="str">
        <f>IF(AND('MAPA DE RIESGOS'!$S$21="Media",'MAPA DE RIESGOS'!$W$21="Menor"),CONCATENATE("R",'MAPA DE RIESGOS'!$A$21),"")</f>
        <v/>
      </c>
      <c r="U22" s="331"/>
      <c r="V22" s="329" t="str">
        <f>IF(AND('MAPA DE RIESGOS'!$S$9="Media",'MAPA DE RIESGOS'!$W$9="Moderado"),CONCATENATE("R",'MAPA DE RIESGOS'!$A$9),"")</f>
        <v/>
      </c>
      <c r="W22" s="330"/>
      <c r="X22" s="330" t="str">
        <f>IF(AND('MAPA DE RIESGOS'!$S$15="Media",'MAPA DE RIESGOS'!$W$15="Moderado"),CONCATENATE("R",'MAPA DE RIESGOS'!$A$15),"")</f>
        <v/>
      </c>
      <c r="Y22" s="330"/>
      <c r="Z22" s="330" t="str">
        <f>IF(AND('MAPA DE RIESGOS'!$S$21="Media",'MAPA DE RIESGOS'!$W$21="Moderado"),CONCATENATE("R",'MAPA DE RIESGOS'!$A$21),"")</f>
        <v/>
      </c>
      <c r="AA22" s="331"/>
      <c r="AB22" s="332" t="str">
        <f>IF(AND('MAPA DE RIESGOS'!$S$9="Media",'MAPA DE RIESGOS'!$W$9="Mayor"),CONCATENATE("R",'MAPA DE RIESGOS'!$A$9),"")</f>
        <v/>
      </c>
      <c r="AC22" s="333"/>
      <c r="AD22" s="333" t="str">
        <f>IF(AND('MAPA DE RIESGOS'!$S$15="Media",'MAPA DE RIESGOS'!$W$15="Mayor"),CONCATENATE("R",'MAPA DE RIESGOS'!$A$15),"")</f>
        <v/>
      </c>
      <c r="AE22" s="333"/>
      <c r="AF22" s="333" t="str">
        <f>IF(AND('MAPA DE RIESGOS'!$S$21="Media",'MAPA DE RIESGOS'!$W$21="Mayor"),CONCATENATE("R",'MAPA DE RIESGOS'!$A$21),"")</f>
        <v/>
      </c>
      <c r="AG22" s="334"/>
      <c r="AH22" s="347" t="str">
        <f>IF(AND('MAPA DE RIESGOS'!$S$9="Media",'MAPA DE RIESGOS'!$W$9="Catastrófico"),CONCATENATE("R",'MAPA DE RIESGOS'!$A$9),"")</f>
        <v/>
      </c>
      <c r="AI22" s="327"/>
      <c r="AJ22" s="327" t="str">
        <f>IF(AND('MAPA DE RIESGOS'!$S$15="Media",'MAPA DE RIESGOS'!$W$15="Catastrófico"),CONCATENATE("R",'MAPA DE RIESGOS'!$A$15),"")</f>
        <v/>
      </c>
      <c r="AK22" s="327"/>
      <c r="AL22" s="327" t="str">
        <f>IF(AND('MAPA DE RIESGOS'!$S$21="Media",'MAPA DE RIESGOS'!$W$21="Catastrófico"),CONCATENATE("R",'MAPA DE RIESGOS'!$A$21),"")</f>
        <v/>
      </c>
      <c r="AM22" s="328"/>
      <c r="AN22" s="72"/>
      <c r="AO22" s="357" t="s">
        <v>12</v>
      </c>
      <c r="AP22" s="358"/>
      <c r="AQ22" s="358"/>
      <c r="AR22" s="358"/>
      <c r="AS22" s="358"/>
      <c r="AT22" s="359"/>
    </row>
    <row r="23" spans="2:46" ht="14.5" customHeight="1">
      <c r="B23" s="386"/>
      <c r="C23" s="386"/>
      <c r="D23" s="386"/>
      <c r="E23" s="338"/>
      <c r="F23" s="339"/>
      <c r="G23" s="339"/>
      <c r="H23" s="339"/>
      <c r="I23" s="340"/>
      <c r="J23" s="321"/>
      <c r="K23" s="322"/>
      <c r="L23" s="322"/>
      <c r="M23" s="322"/>
      <c r="N23" s="322"/>
      <c r="O23" s="325"/>
      <c r="P23" s="321"/>
      <c r="Q23" s="322"/>
      <c r="R23" s="322"/>
      <c r="S23" s="322"/>
      <c r="T23" s="322"/>
      <c r="U23" s="325"/>
      <c r="V23" s="321"/>
      <c r="W23" s="322"/>
      <c r="X23" s="322"/>
      <c r="Y23" s="322"/>
      <c r="Z23" s="322"/>
      <c r="AA23" s="325"/>
      <c r="AB23" s="303"/>
      <c r="AC23" s="304"/>
      <c r="AD23" s="304"/>
      <c r="AE23" s="304"/>
      <c r="AF23" s="304"/>
      <c r="AG23" s="307"/>
      <c r="AH23" s="309"/>
      <c r="AI23" s="310"/>
      <c r="AJ23" s="310"/>
      <c r="AK23" s="310"/>
      <c r="AL23" s="310"/>
      <c r="AM23" s="313"/>
      <c r="AN23" s="72"/>
      <c r="AO23" s="360"/>
      <c r="AP23" s="361"/>
      <c r="AQ23" s="361"/>
      <c r="AR23" s="361"/>
      <c r="AS23" s="361"/>
      <c r="AT23" s="362"/>
    </row>
    <row r="24" spans="2:46" ht="14.5" customHeight="1">
      <c r="B24" s="386"/>
      <c r="C24" s="386"/>
      <c r="D24" s="386"/>
      <c r="E24" s="338"/>
      <c r="F24" s="339"/>
      <c r="G24" s="339"/>
      <c r="H24" s="339"/>
      <c r="I24" s="340"/>
      <c r="J24" s="321" t="str">
        <f>IF(AND('MAPA DE RIESGOS'!$S$27="Media",'MAPA DE RIESGOS'!$W$27="Leve"),CONCATENATE("R",'MAPA DE RIESGOS'!$A$27),"")</f>
        <v/>
      </c>
      <c r="K24" s="322"/>
      <c r="L24" s="322" t="str">
        <f>IF(AND('MAPA DE RIESGOS'!$S$33="Media",'MAPA DE RIESGOS'!$W$33="Leve"),CONCATENATE("R",'MAPA DE RIESGOS'!$A$33),"")</f>
        <v/>
      </c>
      <c r="M24" s="322"/>
      <c r="N24" s="322" t="str">
        <f>IF(AND('MAPA DE RIESGOS'!$S$39="Media",'MAPA DE RIESGOS'!$W$39="Leve"),CONCATENATE("R",'MAPA DE RIESGOS'!$A$39),"")</f>
        <v/>
      </c>
      <c r="O24" s="325"/>
      <c r="P24" s="321" t="str">
        <f>IF(AND('MAPA DE RIESGOS'!$S$27="Media",'MAPA DE RIESGOS'!$W$27="Menor"),CONCATENATE("R",'MAPA DE RIESGOS'!$A$27),"")</f>
        <v/>
      </c>
      <c r="Q24" s="322"/>
      <c r="R24" s="322" t="str">
        <f>IF(AND('MAPA DE RIESGOS'!$S$33="Media",'MAPA DE RIESGOS'!$W$33="Menor"),CONCATENATE("R",'MAPA DE RIESGOS'!$A$33),"")</f>
        <v/>
      </c>
      <c r="S24" s="322"/>
      <c r="T24" s="322" t="str">
        <f>IF(AND('MAPA DE RIESGOS'!$S$39="Media",'MAPA DE RIESGOS'!$W$39="Menor"),CONCATENATE("R",'MAPA DE RIESGOS'!$A$39),"")</f>
        <v/>
      </c>
      <c r="U24" s="325"/>
      <c r="V24" s="321" t="str">
        <f>IF(AND('MAPA DE RIESGOS'!$S$27="Media",'MAPA DE RIESGOS'!$W$27="Moderado"),CONCATENATE("R",'MAPA DE RIESGOS'!$A$27),"")</f>
        <v/>
      </c>
      <c r="W24" s="322"/>
      <c r="X24" s="322" t="str">
        <f>IF(AND('MAPA DE RIESGOS'!$S$33="Media",'MAPA DE RIESGOS'!$W$33="Moderado"),CONCATENATE("R",'MAPA DE RIESGOS'!$A$33),"")</f>
        <v/>
      </c>
      <c r="Y24" s="322"/>
      <c r="Z24" s="322" t="str">
        <f>IF(AND('MAPA DE RIESGOS'!$S$39="Media",'MAPA DE RIESGOS'!$W$39="Moderado"),CONCATENATE("R",'MAPA DE RIESGOS'!$A$39),"")</f>
        <v/>
      </c>
      <c r="AA24" s="325"/>
      <c r="AB24" s="303" t="str">
        <f>IF(AND('MAPA DE RIESGOS'!$S$27="Media",'MAPA DE RIESGOS'!$W$27="Mayor"),CONCATENATE("R",'MAPA DE RIESGOS'!$A$27),"")</f>
        <v/>
      </c>
      <c r="AC24" s="304"/>
      <c r="AD24" s="304" t="str">
        <f>IF(AND('MAPA DE RIESGOS'!$S$33="Media",'MAPA DE RIESGOS'!$W$33="Mayor"),CONCATENATE("R",'MAPA DE RIESGOS'!$A$33),"")</f>
        <v/>
      </c>
      <c r="AE24" s="304"/>
      <c r="AF24" s="304" t="str">
        <f>IF(AND('MAPA DE RIESGOS'!$S$39="Media",'MAPA DE RIESGOS'!$W$39="Mayor"),CONCATENATE("R",'MAPA DE RIESGOS'!$A$39),"")</f>
        <v/>
      </c>
      <c r="AG24" s="307"/>
      <c r="AH24" s="309" t="str">
        <f>IF(AND('MAPA DE RIESGOS'!$S$27="Media",'MAPA DE RIESGOS'!$W$27="Catastrófico"),CONCATENATE("R",'MAPA DE RIESGOS'!$A$27),"")</f>
        <v/>
      </c>
      <c r="AI24" s="310"/>
      <c r="AJ24" s="310" t="str">
        <f>IF(AND('MAPA DE RIESGOS'!$S$33="Media",'MAPA DE RIESGOS'!$W$33="Catastrófico"),CONCATENATE("R",'MAPA DE RIESGOS'!$A$33),"")</f>
        <v/>
      </c>
      <c r="AK24" s="310"/>
      <c r="AL24" s="310" t="str">
        <f>IF(AND('MAPA DE RIESGOS'!$S$39="Media",'MAPA DE RIESGOS'!$W$39="Catastrófico"),CONCATENATE("R",'MAPA DE RIESGOS'!$A$39),"")</f>
        <v/>
      </c>
      <c r="AM24" s="313"/>
      <c r="AN24" s="72"/>
      <c r="AO24" s="360"/>
      <c r="AP24" s="361"/>
      <c r="AQ24" s="361"/>
      <c r="AR24" s="361"/>
      <c r="AS24" s="361"/>
      <c r="AT24" s="362"/>
    </row>
    <row r="25" spans="2:46" ht="14.5" customHeight="1">
      <c r="B25" s="386"/>
      <c r="C25" s="386"/>
      <c r="D25" s="386"/>
      <c r="E25" s="338"/>
      <c r="F25" s="339"/>
      <c r="G25" s="339"/>
      <c r="H25" s="339"/>
      <c r="I25" s="340"/>
      <c r="J25" s="321"/>
      <c r="K25" s="322"/>
      <c r="L25" s="322"/>
      <c r="M25" s="322"/>
      <c r="N25" s="322"/>
      <c r="O25" s="325"/>
      <c r="P25" s="321"/>
      <c r="Q25" s="322"/>
      <c r="R25" s="322"/>
      <c r="S25" s="322"/>
      <c r="T25" s="322"/>
      <c r="U25" s="325"/>
      <c r="V25" s="321"/>
      <c r="W25" s="322"/>
      <c r="X25" s="322"/>
      <c r="Y25" s="322"/>
      <c r="Z25" s="322"/>
      <c r="AA25" s="325"/>
      <c r="AB25" s="303"/>
      <c r="AC25" s="304"/>
      <c r="AD25" s="304"/>
      <c r="AE25" s="304"/>
      <c r="AF25" s="304"/>
      <c r="AG25" s="307"/>
      <c r="AH25" s="309"/>
      <c r="AI25" s="310"/>
      <c r="AJ25" s="310"/>
      <c r="AK25" s="310"/>
      <c r="AL25" s="310"/>
      <c r="AM25" s="313"/>
      <c r="AN25" s="72"/>
      <c r="AO25" s="360"/>
      <c r="AP25" s="361"/>
      <c r="AQ25" s="361"/>
      <c r="AR25" s="361"/>
      <c r="AS25" s="361"/>
      <c r="AT25" s="362"/>
    </row>
    <row r="26" spans="2:46" ht="14.5" customHeight="1">
      <c r="B26" s="386"/>
      <c r="C26" s="386"/>
      <c r="D26" s="386"/>
      <c r="E26" s="338"/>
      <c r="F26" s="339"/>
      <c r="G26" s="339"/>
      <c r="H26" s="339"/>
      <c r="I26" s="340"/>
      <c r="J26" s="321" t="str">
        <f>IF(AND('MAPA DE RIESGOS'!$S$45="Media",'MAPA DE RIESGOS'!$W$45="Leve"),CONCATENATE("R",'MAPA DE RIESGOS'!$A$45),"")</f>
        <v/>
      </c>
      <c r="K26" s="322"/>
      <c r="L26" s="322" t="str">
        <f>IF(AND('MAPA DE RIESGOS'!$S$51="Media",'MAPA DE RIESGOS'!$W$51="Leve"),CONCATENATE("R",'MAPA DE RIESGOS'!$A$51),"")</f>
        <v/>
      </c>
      <c r="M26" s="322"/>
      <c r="N26" s="322" t="str">
        <f>IF(AND('MAPA DE RIESGOS'!$S$57="Media",'MAPA DE RIESGOS'!$W$57="Leve"),CONCATENATE("R",'MAPA DE RIESGOS'!$A$57),"")</f>
        <v/>
      </c>
      <c r="O26" s="325"/>
      <c r="P26" s="321" t="str">
        <f>IF(AND('MAPA DE RIESGOS'!$S$45="Media",'MAPA DE RIESGOS'!$W$45="Menor"),CONCATENATE("R",'MAPA DE RIESGOS'!$A$45),"")</f>
        <v/>
      </c>
      <c r="Q26" s="322"/>
      <c r="R26" s="322" t="str">
        <f>IF(AND('MAPA DE RIESGOS'!$S$51="Media",'MAPA DE RIESGOS'!$W$51="Menor"),CONCATENATE("R",'MAPA DE RIESGOS'!$A$51),"")</f>
        <v/>
      </c>
      <c r="S26" s="322"/>
      <c r="T26" s="322" t="str">
        <f>IF(AND('MAPA DE RIESGOS'!$S$57="Media",'MAPA DE RIESGOS'!$W$57="Menor"),CONCATENATE("R",'MAPA DE RIESGOS'!$A$57),"")</f>
        <v/>
      </c>
      <c r="U26" s="325"/>
      <c r="V26" s="321" t="str">
        <f>IF(AND('MAPA DE RIESGOS'!$S$45="Media",'MAPA DE RIESGOS'!$W$45="Moderado"),CONCATENATE("R",'MAPA DE RIESGOS'!$A$45),"")</f>
        <v/>
      </c>
      <c r="W26" s="322"/>
      <c r="X26" s="322" t="str">
        <f>IF(AND('MAPA DE RIESGOS'!$S$51="Media",'MAPA DE RIESGOS'!$W$51="Moderado"),CONCATENATE("R",'MAPA DE RIESGOS'!$A$51),"")</f>
        <v/>
      </c>
      <c r="Y26" s="322"/>
      <c r="Z26" s="322" t="str">
        <f>IF(AND('MAPA DE RIESGOS'!$S$57="Media",'MAPA DE RIESGOS'!$W$57="Moderado"),CONCATENATE("R",'MAPA DE RIESGOS'!$A$57),"")</f>
        <v/>
      </c>
      <c r="AA26" s="325"/>
      <c r="AB26" s="303" t="str">
        <f>IF(AND('MAPA DE RIESGOS'!$S$45="Media",'MAPA DE RIESGOS'!$W$45="Mayor"),CONCATENATE("R",'MAPA DE RIESGOS'!$A$45),"")</f>
        <v/>
      </c>
      <c r="AC26" s="304"/>
      <c r="AD26" s="304" t="str">
        <f>IF(AND('MAPA DE RIESGOS'!$S$51="Media",'MAPA DE RIESGOS'!$W$51="Mayor"),CONCATENATE("R",'MAPA DE RIESGOS'!$A$51),"")</f>
        <v/>
      </c>
      <c r="AE26" s="304"/>
      <c r="AF26" s="304" t="str">
        <f>IF(AND('MAPA DE RIESGOS'!$S$57="Media",'MAPA DE RIESGOS'!$W$57="Mayor"),CONCATENATE("R",'MAPA DE RIESGOS'!$A$57),"")</f>
        <v/>
      </c>
      <c r="AG26" s="307"/>
      <c r="AH26" s="309" t="str">
        <f>IF(AND('MAPA DE RIESGOS'!$S$45="Media",'MAPA DE RIESGOS'!$W$45="Catastrófico"),CONCATENATE("R",'MAPA DE RIESGOS'!$A$45),"")</f>
        <v/>
      </c>
      <c r="AI26" s="310"/>
      <c r="AJ26" s="310" t="str">
        <f>IF(AND('MAPA DE RIESGOS'!$S$51="Media",'MAPA DE RIESGOS'!$W$51="Catastrófico"),CONCATENATE("R",'MAPA DE RIESGOS'!$A$51),"")</f>
        <v/>
      </c>
      <c r="AK26" s="310"/>
      <c r="AL26" s="310" t="str">
        <f>IF(AND('MAPA DE RIESGOS'!$S$57="Media",'MAPA DE RIESGOS'!$W$57="Catastrófico"),CONCATENATE("R",'MAPA DE RIESGOS'!$A$57),"")</f>
        <v/>
      </c>
      <c r="AM26" s="313"/>
      <c r="AN26" s="72"/>
      <c r="AO26" s="360"/>
      <c r="AP26" s="361"/>
      <c r="AQ26" s="361"/>
      <c r="AR26" s="361"/>
      <c r="AS26" s="361"/>
      <c r="AT26" s="362"/>
    </row>
    <row r="27" spans="2:46" ht="14.5" customHeight="1">
      <c r="B27" s="386"/>
      <c r="C27" s="386"/>
      <c r="D27" s="386"/>
      <c r="E27" s="338"/>
      <c r="F27" s="339"/>
      <c r="G27" s="339"/>
      <c r="H27" s="339"/>
      <c r="I27" s="340"/>
      <c r="J27" s="321"/>
      <c r="K27" s="322"/>
      <c r="L27" s="322"/>
      <c r="M27" s="322"/>
      <c r="N27" s="322"/>
      <c r="O27" s="325"/>
      <c r="P27" s="321"/>
      <c r="Q27" s="322"/>
      <c r="R27" s="322"/>
      <c r="S27" s="322"/>
      <c r="T27" s="322"/>
      <c r="U27" s="325"/>
      <c r="V27" s="321"/>
      <c r="W27" s="322"/>
      <c r="X27" s="322"/>
      <c r="Y27" s="322"/>
      <c r="Z27" s="322"/>
      <c r="AA27" s="325"/>
      <c r="AB27" s="303"/>
      <c r="AC27" s="304"/>
      <c r="AD27" s="304"/>
      <c r="AE27" s="304"/>
      <c r="AF27" s="304"/>
      <c r="AG27" s="307"/>
      <c r="AH27" s="309"/>
      <c r="AI27" s="310"/>
      <c r="AJ27" s="310"/>
      <c r="AK27" s="310"/>
      <c r="AL27" s="310"/>
      <c r="AM27" s="313"/>
      <c r="AN27" s="72"/>
      <c r="AO27" s="360"/>
      <c r="AP27" s="361"/>
      <c r="AQ27" s="361"/>
      <c r="AR27" s="361"/>
      <c r="AS27" s="361"/>
      <c r="AT27" s="362"/>
    </row>
    <row r="28" spans="2:46" ht="14.5" customHeight="1">
      <c r="B28" s="386"/>
      <c r="C28" s="386"/>
      <c r="D28" s="386"/>
      <c r="E28" s="338"/>
      <c r="F28" s="339"/>
      <c r="G28" s="339"/>
      <c r="H28" s="339"/>
      <c r="I28" s="340"/>
      <c r="J28" s="321" t="str">
        <f>IF(AND('MAPA DE RIESGOS'!$S$63="Media",'MAPA DE RIESGOS'!$W$63="Leve"),CONCATENATE("R",'MAPA DE RIESGOS'!$A$63),"")</f>
        <v/>
      </c>
      <c r="K28" s="322"/>
      <c r="L28" s="322" t="str">
        <f>IF(AND('MAPA DE RIESGOS'!$S$69="Media",'MAPA DE RIESGOS'!$W$69="Leve"),CONCATENATE("R",'MAPA DE RIESGOS'!$A$69),"")</f>
        <v/>
      </c>
      <c r="M28" s="322"/>
      <c r="N28" s="322" t="str">
        <f>IF(AND('MAPA DE RIESGOS'!$S$75="Media",'MAPA DE RIESGOS'!$W$75="Leve"),CONCATENATE("R",'MAPA DE RIESGOS'!$A$75),"")</f>
        <v/>
      </c>
      <c r="O28" s="325"/>
      <c r="P28" s="321" t="str">
        <f>IF(AND('MAPA DE RIESGOS'!$S$63="Media",'MAPA DE RIESGOS'!$W$63="Menor"),CONCATENATE("R",'MAPA DE RIESGOS'!$A$63),"")</f>
        <v/>
      </c>
      <c r="Q28" s="322"/>
      <c r="R28" s="322" t="str">
        <f>IF(AND('MAPA DE RIESGOS'!$S$69="Media",'MAPA DE RIESGOS'!$W$69="Menor"),CONCATENATE("R",'MAPA DE RIESGOS'!$A$69),"")</f>
        <v/>
      </c>
      <c r="S28" s="322"/>
      <c r="T28" s="322" t="str">
        <f>IF(AND('MAPA DE RIESGOS'!$S$75="Media",'MAPA DE RIESGOS'!$W$75="Menor"),CONCATENATE("R",'MAPA DE RIESGOS'!$A$75),"")</f>
        <v/>
      </c>
      <c r="U28" s="325"/>
      <c r="V28" s="321" t="str">
        <f>IF(AND('MAPA DE RIESGOS'!$S$63="Media",'MAPA DE RIESGOS'!$W$63="Moderado"),CONCATENATE("R",'MAPA DE RIESGOS'!$A$63),"")</f>
        <v>R10</v>
      </c>
      <c r="W28" s="322"/>
      <c r="X28" s="322" t="str">
        <f>IF(AND('MAPA DE RIESGOS'!$S$69="Media",'MAPA DE RIESGOS'!$W$69="Moderado"),CONCATENATE("R",'MAPA DE RIESGOS'!$A$69),"")</f>
        <v/>
      </c>
      <c r="Y28" s="322"/>
      <c r="Z28" s="322" t="str">
        <f>IF(AND('MAPA DE RIESGOS'!$S$75="Media",'MAPA DE RIESGOS'!$W$75="Moderado"),CONCATENATE("R",'MAPA DE RIESGOS'!$A$75),"")</f>
        <v/>
      </c>
      <c r="AA28" s="325"/>
      <c r="AB28" s="303" t="str">
        <f>IF(AND('MAPA DE RIESGOS'!$S$63="Media",'MAPA DE RIESGOS'!$W$63="Mayor"),CONCATENATE("R",'MAPA DE RIESGOS'!$A$63),"")</f>
        <v/>
      </c>
      <c r="AC28" s="304"/>
      <c r="AD28" s="304" t="str">
        <f>IF(AND('MAPA DE RIESGOS'!$S$69="Media",'MAPA DE RIESGOS'!$W$69="Mayor"),CONCATENATE("R",'MAPA DE RIESGOS'!$A$69),"")</f>
        <v/>
      </c>
      <c r="AE28" s="304"/>
      <c r="AF28" s="304" t="str">
        <f>IF(AND('MAPA DE RIESGOS'!$S$75="Media",'MAPA DE RIESGOS'!$W$75="Mayor"),CONCATENATE("R",'MAPA DE RIESGOS'!$A$75),"")</f>
        <v/>
      </c>
      <c r="AG28" s="307"/>
      <c r="AH28" s="309" t="str">
        <f>IF(AND('MAPA DE RIESGOS'!$S$63="Media",'MAPA DE RIESGOS'!$W$63="Catastrófico"),CONCATENATE("R",'MAPA DE RIESGOS'!$A$63),"")</f>
        <v/>
      </c>
      <c r="AI28" s="310"/>
      <c r="AJ28" s="310" t="str">
        <f>IF(AND('MAPA DE RIESGOS'!$S$69="Media",'MAPA DE RIESGOS'!$W$69="Catastrófico"),CONCATENATE("R",'MAPA DE RIESGOS'!$A$69),"")</f>
        <v/>
      </c>
      <c r="AK28" s="310"/>
      <c r="AL28" s="310" t="str">
        <f>IF(AND('MAPA DE RIESGOS'!$S$75="Media",'MAPA DE RIESGOS'!$W$75="Catastrófico"),CONCATENATE("R",'MAPA DE RIESGOS'!$A$75),"")</f>
        <v/>
      </c>
      <c r="AM28" s="313"/>
      <c r="AN28" s="72"/>
      <c r="AO28" s="360"/>
      <c r="AP28" s="361"/>
      <c r="AQ28" s="361"/>
      <c r="AR28" s="361"/>
      <c r="AS28" s="361"/>
      <c r="AT28" s="362"/>
    </row>
    <row r="29" spans="2:46" ht="14.5" customHeight="1" thickBot="1">
      <c r="B29" s="386"/>
      <c r="C29" s="386"/>
      <c r="D29" s="386"/>
      <c r="E29" s="341"/>
      <c r="F29" s="342"/>
      <c r="G29" s="342"/>
      <c r="H29" s="342"/>
      <c r="I29" s="343"/>
      <c r="J29" s="323"/>
      <c r="K29" s="324"/>
      <c r="L29" s="324"/>
      <c r="M29" s="324"/>
      <c r="N29" s="324"/>
      <c r="O29" s="326"/>
      <c r="P29" s="323"/>
      <c r="Q29" s="324"/>
      <c r="R29" s="324"/>
      <c r="S29" s="324"/>
      <c r="T29" s="324"/>
      <c r="U29" s="326"/>
      <c r="V29" s="323"/>
      <c r="W29" s="324"/>
      <c r="X29" s="324"/>
      <c r="Y29" s="324"/>
      <c r="Z29" s="324"/>
      <c r="AA29" s="326"/>
      <c r="AB29" s="305"/>
      <c r="AC29" s="306"/>
      <c r="AD29" s="306"/>
      <c r="AE29" s="306"/>
      <c r="AF29" s="306"/>
      <c r="AG29" s="308"/>
      <c r="AH29" s="311"/>
      <c r="AI29" s="312"/>
      <c r="AJ29" s="312"/>
      <c r="AK29" s="312"/>
      <c r="AL29" s="312"/>
      <c r="AM29" s="314"/>
      <c r="AN29" s="72"/>
      <c r="AO29" s="363"/>
      <c r="AP29" s="364"/>
      <c r="AQ29" s="364"/>
      <c r="AR29" s="364"/>
      <c r="AS29" s="364"/>
      <c r="AT29" s="365"/>
    </row>
    <row r="30" spans="2:46" ht="14.5" customHeight="1">
      <c r="B30" s="386"/>
      <c r="C30" s="386"/>
      <c r="D30" s="386"/>
      <c r="E30" s="335" t="s">
        <v>263</v>
      </c>
      <c r="F30" s="336"/>
      <c r="G30" s="336"/>
      <c r="H30" s="336"/>
      <c r="I30" s="337"/>
      <c r="J30" s="344" t="str">
        <f>IF(AND('MAPA DE RIESGOS'!$S$9="Baja",'MAPA DE RIESGOS'!$W$9="Leve"),CONCATENATE("R",'MAPA DE RIESGOS'!$A$9),"")</f>
        <v/>
      </c>
      <c r="K30" s="345"/>
      <c r="L30" s="345" t="str">
        <f>IF(AND('MAPA DE RIESGOS'!$S$15="Baja",'MAPA DE RIESGOS'!$W$15="Leve"),CONCATENATE("R",'MAPA DE RIESGOS'!$A$15),"")</f>
        <v/>
      </c>
      <c r="M30" s="345"/>
      <c r="N30" s="345" t="str">
        <f>IF(AND('MAPA DE RIESGOS'!$S$21="Baja",'MAPA DE RIESGOS'!$W$21="Leve"),CONCATENATE("R",'MAPA DE RIESGOS'!$A$21),"")</f>
        <v/>
      </c>
      <c r="O30" s="346"/>
      <c r="P30" s="329" t="str">
        <f>IF(AND('MAPA DE RIESGOS'!$S$9="Baja",'MAPA DE RIESGOS'!$W$9="Menor"),CONCATENATE("R",'MAPA DE RIESGOS'!$A$9),"")</f>
        <v/>
      </c>
      <c r="Q30" s="330"/>
      <c r="R30" s="330" t="str">
        <f>IF(AND('MAPA DE RIESGOS'!$S$15="Baja",'MAPA DE RIESGOS'!$W$15="Menor"),CONCATENATE("R",'MAPA DE RIESGOS'!$A$15),"")</f>
        <v/>
      </c>
      <c r="S30" s="330"/>
      <c r="T30" s="330" t="str">
        <f>IF(AND('MAPA DE RIESGOS'!$S$21="Baja",'MAPA DE RIESGOS'!$W$21="Menor"),CONCATENATE("R",'MAPA DE RIESGOS'!$A$21),"")</f>
        <v/>
      </c>
      <c r="U30" s="331"/>
      <c r="V30" s="329" t="str">
        <f>IF(AND('MAPA DE RIESGOS'!$S$9="Baja",'MAPA DE RIESGOS'!$W$9="Moderado"),CONCATENATE("R",'MAPA DE RIESGOS'!$A$9),"")</f>
        <v/>
      </c>
      <c r="W30" s="330"/>
      <c r="X30" s="330" t="str">
        <f>IF(AND('MAPA DE RIESGOS'!$S$15="Baja",'MAPA DE RIESGOS'!$W$15="Moderado"),CONCATENATE("R",'MAPA DE RIESGOS'!$A$15),"")</f>
        <v/>
      </c>
      <c r="Y30" s="330"/>
      <c r="Z30" s="330" t="str">
        <f>IF(AND('MAPA DE RIESGOS'!$S$21="Baja",'MAPA DE RIESGOS'!$W$21="Moderado"),CONCATENATE("R",'MAPA DE RIESGOS'!$A$21),"")</f>
        <v/>
      </c>
      <c r="AA30" s="331"/>
      <c r="AB30" s="332" t="str">
        <f>IF(AND('MAPA DE RIESGOS'!$S$9="Baja",'MAPA DE RIESGOS'!$W$9="Mayor"),CONCATENATE("R",'MAPA DE RIESGOS'!$A$9),"")</f>
        <v/>
      </c>
      <c r="AC30" s="333"/>
      <c r="AD30" s="333" t="str">
        <f>IF(AND('MAPA DE RIESGOS'!$S$15="Baja",'MAPA DE RIESGOS'!$W$15="Mayor"),CONCATENATE("R",'MAPA DE RIESGOS'!$A$15),"")</f>
        <v/>
      </c>
      <c r="AE30" s="333"/>
      <c r="AF30" s="333" t="str">
        <f>IF(AND('MAPA DE RIESGOS'!$S$21="Baja",'MAPA DE RIESGOS'!$W$21="Mayor"),CONCATENATE("R",'MAPA DE RIESGOS'!$A$21),"")</f>
        <v>R3</v>
      </c>
      <c r="AG30" s="334"/>
      <c r="AH30" s="347" t="str">
        <f>IF(AND('MAPA DE RIESGOS'!$S$9="Baja",'MAPA DE RIESGOS'!$W$9="Catastrófico"),CONCATENATE("R",'MAPA DE RIESGOS'!$A$9),"")</f>
        <v/>
      </c>
      <c r="AI30" s="327"/>
      <c r="AJ30" s="327" t="str">
        <f>IF(AND('MAPA DE RIESGOS'!$S$15="Baja",'MAPA DE RIESGOS'!$W$15="Catastrófico"),CONCATENATE("R",'MAPA DE RIESGOS'!$A$15),"")</f>
        <v/>
      </c>
      <c r="AK30" s="327"/>
      <c r="AL30" s="327" t="str">
        <f>IF(AND('MAPA DE RIESGOS'!$S$21="Baja",'MAPA DE RIESGOS'!$W$21="Catastrófico"),CONCATENATE("R",'MAPA DE RIESGOS'!$A$21),"")</f>
        <v/>
      </c>
      <c r="AM30" s="328"/>
      <c r="AN30" s="72"/>
      <c r="AO30" s="348" t="s">
        <v>264</v>
      </c>
      <c r="AP30" s="349"/>
      <c r="AQ30" s="349"/>
      <c r="AR30" s="349"/>
      <c r="AS30" s="349"/>
      <c r="AT30" s="350"/>
    </row>
    <row r="31" spans="2:46" ht="14.5" customHeight="1">
      <c r="B31" s="386"/>
      <c r="C31" s="386"/>
      <c r="D31" s="386"/>
      <c r="E31" s="338"/>
      <c r="F31" s="339"/>
      <c r="G31" s="339"/>
      <c r="H31" s="339"/>
      <c r="I31" s="340"/>
      <c r="J31" s="315"/>
      <c r="K31" s="316"/>
      <c r="L31" s="316"/>
      <c r="M31" s="316"/>
      <c r="N31" s="316"/>
      <c r="O31" s="319"/>
      <c r="P31" s="321"/>
      <c r="Q31" s="322"/>
      <c r="R31" s="322"/>
      <c r="S31" s="322"/>
      <c r="T31" s="322"/>
      <c r="U31" s="325"/>
      <c r="V31" s="321"/>
      <c r="W31" s="322"/>
      <c r="X31" s="322"/>
      <c r="Y31" s="322"/>
      <c r="Z31" s="322"/>
      <c r="AA31" s="325"/>
      <c r="AB31" s="303"/>
      <c r="AC31" s="304"/>
      <c r="AD31" s="304"/>
      <c r="AE31" s="304"/>
      <c r="AF31" s="304"/>
      <c r="AG31" s="307"/>
      <c r="AH31" s="309"/>
      <c r="AI31" s="310"/>
      <c r="AJ31" s="310"/>
      <c r="AK31" s="310"/>
      <c r="AL31" s="310"/>
      <c r="AM31" s="313"/>
      <c r="AN31" s="72"/>
      <c r="AO31" s="351"/>
      <c r="AP31" s="352"/>
      <c r="AQ31" s="352"/>
      <c r="AR31" s="352"/>
      <c r="AS31" s="352"/>
      <c r="AT31" s="353"/>
    </row>
    <row r="32" spans="2:46" ht="14.5" customHeight="1">
      <c r="B32" s="386"/>
      <c r="C32" s="386"/>
      <c r="D32" s="386"/>
      <c r="E32" s="338"/>
      <c r="F32" s="339"/>
      <c r="G32" s="339"/>
      <c r="H32" s="339"/>
      <c r="I32" s="340"/>
      <c r="J32" s="315" t="str">
        <f>IF(AND('MAPA DE RIESGOS'!$S$27="Baja",'MAPA DE RIESGOS'!$W$27="Leve"),CONCATENATE("R",'MAPA DE RIESGOS'!$A$27),"")</f>
        <v/>
      </c>
      <c r="K32" s="316"/>
      <c r="L32" s="316" t="str">
        <f>IF(AND('MAPA DE RIESGOS'!$S$33="Baja",'MAPA DE RIESGOS'!$W$33="Leve"),CONCATENATE("R",'MAPA DE RIESGOS'!$A$33),"")</f>
        <v/>
      </c>
      <c r="M32" s="316"/>
      <c r="N32" s="316" t="str">
        <f>IF(AND('MAPA DE RIESGOS'!$S$39="Baja",'MAPA DE RIESGOS'!$W$39="Leve"),CONCATENATE("R",'MAPA DE RIESGOS'!$A$39),"")</f>
        <v/>
      </c>
      <c r="O32" s="319"/>
      <c r="P32" s="321" t="str">
        <f>IF(AND('MAPA DE RIESGOS'!$S$27="Baja",'MAPA DE RIESGOS'!$W$27="Menor"),CONCATENATE("R",'MAPA DE RIESGOS'!$A$27),"")</f>
        <v/>
      </c>
      <c r="Q32" s="322"/>
      <c r="R32" s="322" t="str">
        <f>IF(AND('MAPA DE RIESGOS'!$S$33="Baja",'MAPA DE RIESGOS'!$W$33="Menor"),CONCATENATE("R",'MAPA DE RIESGOS'!$A$33),"")</f>
        <v/>
      </c>
      <c r="S32" s="322"/>
      <c r="T32" s="322" t="str">
        <f>IF(AND('MAPA DE RIESGOS'!$S$39="Baja",'MAPA DE RIESGOS'!$W$39="Menor"),CONCATENATE("R",'MAPA DE RIESGOS'!$A$39),"")</f>
        <v/>
      </c>
      <c r="U32" s="325"/>
      <c r="V32" s="321" t="str">
        <f>IF(AND('MAPA DE RIESGOS'!$S$27="Baja",'MAPA DE RIESGOS'!$W$27="Moderado"),CONCATENATE("R",'MAPA DE RIESGOS'!$A$27),"")</f>
        <v/>
      </c>
      <c r="W32" s="322"/>
      <c r="X32" s="322" t="str">
        <f>IF(AND('MAPA DE RIESGOS'!$S$33="Baja",'MAPA DE RIESGOS'!$W$33="Moderado"),CONCATENATE("R",'MAPA DE RIESGOS'!$A$33),"")</f>
        <v/>
      </c>
      <c r="Y32" s="322"/>
      <c r="Z32" s="322" t="str">
        <f>IF(AND('MAPA DE RIESGOS'!$S$39="Baja",'MAPA DE RIESGOS'!$W$39="Moderado"),CONCATENATE("R",'MAPA DE RIESGOS'!$A$39),"")</f>
        <v/>
      </c>
      <c r="AA32" s="325"/>
      <c r="AB32" s="303" t="str">
        <f>IF(AND('MAPA DE RIESGOS'!$S$27="Baja",'MAPA DE RIESGOS'!$W$27="Mayor"),CONCATENATE("R",'MAPA DE RIESGOS'!$A$27),"")</f>
        <v/>
      </c>
      <c r="AC32" s="304"/>
      <c r="AD32" s="304" t="str">
        <f>IF(AND('MAPA DE RIESGOS'!$S$33="Baja",'MAPA DE RIESGOS'!$W$33="Mayor"),CONCATENATE("R",'MAPA DE RIESGOS'!$A$33),"")</f>
        <v/>
      </c>
      <c r="AE32" s="304"/>
      <c r="AF32" s="304" t="str">
        <f>IF(AND('MAPA DE RIESGOS'!$S$39="Baja",'MAPA DE RIESGOS'!$W$39="Mayor"),CONCATENATE("R",'MAPA DE RIESGOS'!$A$39),"")</f>
        <v/>
      </c>
      <c r="AG32" s="307"/>
      <c r="AH32" s="309" t="str">
        <f>IF(AND('MAPA DE RIESGOS'!$S$27="Baja",'MAPA DE RIESGOS'!$W$27="Catastrófico"),CONCATENATE("R",'MAPA DE RIESGOS'!$A$27),"")</f>
        <v/>
      </c>
      <c r="AI32" s="310"/>
      <c r="AJ32" s="310" t="str">
        <f>IF(AND('MAPA DE RIESGOS'!$S$33="Baja",'MAPA DE RIESGOS'!$W$33="Catastrófico"),CONCATENATE("R",'MAPA DE RIESGOS'!$A$33),"")</f>
        <v/>
      </c>
      <c r="AK32" s="310"/>
      <c r="AL32" s="310" t="str">
        <f>IF(AND('MAPA DE RIESGOS'!$S$39="Baja",'MAPA DE RIESGOS'!$W$39="Catastrófico"),CONCATENATE("R",'MAPA DE RIESGOS'!$A$39),"")</f>
        <v/>
      </c>
      <c r="AM32" s="313"/>
      <c r="AN32" s="72"/>
      <c r="AO32" s="351"/>
      <c r="AP32" s="352"/>
      <c r="AQ32" s="352"/>
      <c r="AR32" s="352"/>
      <c r="AS32" s="352"/>
      <c r="AT32" s="353"/>
    </row>
    <row r="33" spans="2:46" ht="14.5" customHeight="1">
      <c r="B33" s="386"/>
      <c r="C33" s="386"/>
      <c r="D33" s="386"/>
      <c r="E33" s="338"/>
      <c r="F33" s="339"/>
      <c r="G33" s="339"/>
      <c r="H33" s="339"/>
      <c r="I33" s="340"/>
      <c r="J33" s="315"/>
      <c r="K33" s="316"/>
      <c r="L33" s="316"/>
      <c r="M33" s="316"/>
      <c r="N33" s="316"/>
      <c r="O33" s="319"/>
      <c r="P33" s="321"/>
      <c r="Q33" s="322"/>
      <c r="R33" s="322"/>
      <c r="S33" s="322"/>
      <c r="T33" s="322"/>
      <c r="U33" s="325"/>
      <c r="V33" s="321"/>
      <c r="W33" s="322"/>
      <c r="X33" s="322"/>
      <c r="Y33" s="322"/>
      <c r="Z33" s="322"/>
      <c r="AA33" s="325"/>
      <c r="AB33" s="303"/>
      <c r="AC33" s="304"/>
      <c r="AD33" s="304"/>
      <c r="AE33" s="304"/>
      <c r="AF33" s="304"/>
      <c r="AG33" s="307"/>
      <c r="AH33" s="309"/>
      <c r="AI33" s="310"/>
      <c r="AJ33" s="310"/>
      <c r="AK33" s="310"/>
      <c r="AL33" s="310"/>
      <c r="AM33" s="313"/>
      <c r="AN33" s="72"/>
      <c r="AO33" s="351"/>
      <c r="AP33" s="352"/>
      <c r="AQ33" s="352"/>
      <c r="AR33" s="352"/>
      <c r="AS33" s="352"/>
      <c r="AT33" s="353"/>
    </row>
    <row r="34" spans="2:46" ht="14.5" customHeight="1">
      <c r="B34" s="386"/>
      <c r="C34" s="386"/>
      <c r="D34" s="386"/>
      <c r="E34" s="338"/>
      <c r="F34" s="339"/>
      <c r="G34" s="339"/>
      <c r="H34" s="339"/>
      <c r="I34" s="340"/>
      <c r="J34" s="315" t="str">
        <f>IF(AND('MAPA DE RIESGOS'!$S$45="Baja",'MAPA DE RIESGOS'!$W$45="Leve"),CONCATENATE("R",'MAPA DE RIESGOS'!$A$45),"")</f>
        <v/>
      </c>
      <c r="K34" s="316"/>
      <c r="L34" s="316" t="str">
        <f>IF(AND('MAPA DE RIESGOS'!$S$51="Baja",'MAPA DE RIESGOS'!$W$51="Leve"),CONCATENATE("R",'MAPA DE RIESGOS'!$A$51),"")</f>
        <v/>
      </c>
      <c r="M34" s="316"/>
      <c r="N34" s="316" t="str">
        <f>IF(AND('MAPA DE RIESGOS'!$S$57="Baja",'MAPA DE RIESGOS'!$W$57="Leve"),CONCATENATE("R",'MAPA DE RIESGOS'!$A$57),"")</f>
        <v/>
      </c>
      <c r="O34" s="319"/>
      <c r="P34" s="321" t="str">
        <f>IF(AND('MAPA DE RIESGOS'!$S$45="Baja",'MAPA DE RIESGOS'!$W$45="Menor"),CONCATENATE("R",'MAPA DE RIESGOS'!$A$45),"")</f>
        <v/>
      </c>
      <c r="Q34" s="322"/>
      <c r="R34" s="322" t="str">
        <f>IF(AND('MAPA DE RIESGOS'!$S$51="Baja",'MAPA DE RIESGOS'!$W$51="Menor"),CONCATENATE("R",'MAPA DE RIESGOS'!$A$51),"")</f>
        <v/>
      </c>
      <c r="S34" s="322"/>
      <c r="T34" s="322" t="str">
        <f>IF(AND('MAPA DE RIESGOS'!$S$57="Baja",'MAPA DE RIESGOS'!$W$57="Menor"),CONCATENATE("R",'MAPA DE RIESGOS'!$A$57),"")</f>
        <v/>
      </c>
      <c r="U34" s="325"/>
      <c r="V34" s="321" t="str">
        <f>IF(AND('MAPA DE RIESGOS'!$S$45="Baja",'MAPA DE RIESGOS'!$W$45="Moderado"),CONCATENATE("R",'MAPA DE RIESGOS'!$A$45),"")</f>
        <v/>
      </c>
      <c r="W34" s="322"/>
      <c r="X34" s="322" t="str">
        <f>IF(AND('MAPA DE RIESGOS'!$S$51="Baja",'MAPA DE RIESGOS'!$W$51="Moderado"),CONCATENATE("R",'MAPA DE RIESGOS'!$A$51),"")</f>
        <v/>
      </c>
      <c r="Y34" s="322"/>
      <c r="Z34" s="322" t="str">
        <f>IF(AND('MAPA DE RIESGOS'!$S$57="Baja",'MAPA DE RIESGOS'!$W$57="Moderado"),CONCATENATE("R",'MAPA DE RIESGOS'!$A$57),"")</f>
        <v/>
      </c>
      <c r="AA34" s="325"/>
      <c r="AB34" s="303" t="str">
        <f>IF(AND('MAPA DE RIESGOS'!$S$45="Baja",'MAPA DE RIESGOS'!$W$45="Mayor"),CONCATENATE("R",'MAPA DE RIESGOS'!$A$45),"")</f>
        <v/>
      </c>
      <c r="AC34" s="304"/>
      <c r="AD34" s="304" t="str">
        <f>IF(AND('MAPA DE RIESGOS'!$S$51="Baja",'MAPA DE RIESGOS'!$W$51="Mayor"),CONCATENATE("R",'MAPA DE RIESGOS'!$A$51),"")</f>
        <v/>
      </c>
      <c r="AE34" s="304"/>
      <c r="AF34" s="304" t="str">
        <f>IF(AND('MAPA DE RIESGOS'!$S$57="Baja",'MAPA DE RIESGOS'!$W$57="Mayor"),CONCATENATE("R",'MAPA DE RIESGOS'!$A$57),"")</f>
        <v/>
      </c>
      <c r="AG34" s="307"/>
      <c r="AH34" s="309" t="str">
        <f>IF(AND('MAPA DE RIESGOS'!$S$45="Baja",'MAPA DE RIESGOS'!$W$45="Catastrófico"),CONCATENATE("R",'MAPA DE RIESGOS'!$A$45),"")</f>
        <v/>
      </c>
      <c r="AI34" s="310"/>
      <c r="AJ34" s="310" t="str">
        <f>IF(AND('MAPA DE RIESGOS'!$S$51="Baja",'MAPA DE RIESGOS'!$W$51="Catastrófico"),CONCATENATE("R",'MAPA DE RIESGOS'!$A$51),"")</f>
        <v/>
      </c>
      <c r="AK34" s="310"/>
      <c r="AL34" s="310" t="str">
        <f>IF(AND('MAPA DE RIESGOS'!$S$57="Baja",'MAPA DE RIESGOS'!$W$57="Catastrófico"),CONCATENATE("R",'MAPA DE RIESGOS'!$A$57),"")</f>
        <v/>
      </c>
      <c r="AM34" s="313"/>
      <c r="AN34" s="72"/>
      <c r="AO34" s="351"/>
      <c r="AP34" s="352"/>
      <c r="AQ34" s="352"/>
      <c r="AR34" s="352"/>
      <c r="AS34" s="352"/>
      <c r="AT34" s="353"/>
    </row>
    <row r="35" spans="2:46" ht="14.5" customHeight="1">
      <c r="B35" s="386"/>
      <c r="C35" s="386"/>
      <c r="D35" s="386"/>
      <c r="E35" s="338"/>
      <c r="F35" s="339"/>
      <c r="G35" s="339"/>
      <c r="H35" s="339"/>
      <c r="I35" s="340"/>
      <c r="J35" s="315"/>
      <c r="K35" s="316"/>
      <c r="L35" s="316"/>
      <c r="M35" s="316"/>
      <c r="N35" s="316"/>
      <c r="O35" s="319"/>
      <c r="P35" s="321"/>
      <c r="Q35" s="322"/>
      <c r="R35" s="322"/>
      <c r="S35" s="322"/>
      <c r="T35" s="322"/>
      <c r="U35" s="325"/>
      <c r="V35" s="321"/>
      <c r="W35" s="322"/>
      <c r="X35" s="322"/>
      <c r="Y35" s="322"/>
      <c r="Z35" s="322"/>
      <c r="AA35" s="325"/>
      <c r="AB35" s="303"/>
      <c r="AC35" s="304"/>
      <c r="AD35" s="304"/>
      <c r="AE35" s="304"/>
      <c r="AF35" s="304"/>
      <c r="AG35" s="307"/>
      <c r="AH35" s="309"/>
      <c r="AI35" s="310"/>
      <c r="AJ35" s="310"/>
      <c r="AK35" s="310"/>
      <c r="AL35" s="310"/>
      <c r="AM35" s="313"/>
      <c r="AN35" s="72"/>
      <c r="AO35" s="351"/>
      <c r="AP35" s="352"/>
      <c r="AQ35" s="352"/>
      <c r="AR35" s="352"/>
      <c r="AS35" s="352"/>
      <c r="AT35" s="353"/>
    </row>
    <row r="36" spans="2:46" ht="14.5" customHeight="1">
      <c r="B36" s="386"/>
      <c r="C36" s="386"/>
      <c r="D36" s="386"/>
      <c r="E36" s="338"/>
      <c r="F36" s="339"/>
      <c r="G36" s="339"/>
      <c r="H36" s="339"/>
      <c r="I36" s="340"/>
      <c r="J36" s="315" t="str">
        <f>IF(AND('MAPA DE RIESGOS'!$S$63="Baja",'MAPA DE RIESGOS'!$W$63="Leve"),CONCATENATE("R",'MAPA DE RIESGOS'!$A$63),"")</f>
        <v/>
      </c>
      <c r="K36" s="316"/>
      <c r="L36" s="316" t="str">
        <f>IF(AND('MAPA DE RIESGOS'!$S$69="Baja",'MAPA DE RIESGOS'!$W$69="Leve"),CONCATENATE("R",'MAPA DE RIESGOS'!$A$69),"")</f>
        <v/>
      </c>
      <c r="M36" s="316"/>
      <c r="N36" s="316" t="str">
        <f>IF(AND('MAPA DE RIESGOS'!$S$75="Baja",'MAPA DE RIESGOS'!$W$75="Leve"),CONCATENATE("R",'MAPA DE RIESGOS'!$A$75),"")</f>
        <v/>
      </c>
      <c r="O36" s="319"/>
      <c r="P36" s="321" t="str">
        <f>IF(AND('MAPA DE RIESGOS'!$S$63="Baja",'MAPA DE RIESGOS'!$W$63="Menor"),CONCATENATE("R",'MAPA DE RIESGOS'!$A$63),"")</f>
        <v/>
      </c>
      <c r="Q36" s="322"/>
      <c r="R36" s="322" t="str">
        <f>IF(AND('MAPA DE RIESGOS'!$S$69="Baja",'MAPA DE RIESGOS'!$W$69="Menor"),CONCATENATE("R",'MAPA DE RIESGOS'!$A$69),"")</f>
        <v/>
      </c>
      <c r="S36" s="322"/>
      <c r="T36" s="322" t="str">
        <f>IF(AND('MAPA DE RIESGOS'!$S$75="Baja",'MAPA DE RIESGOS'!$W$75="Menor"),CONCATENATE("R",'MAPA DE RIESGOS'!$A$75),"")</f>
        <v/>
      </c>
      <c r="U36" s="325"/>
      <c r="V36" s="321" t="str">
        <f>IF(AND('MAPA DE RIESGOS'!$S$63="Baja",'MAPA DE RIESGOS'!$W$63="Moderado"),CONCATENATE("R",'MAPA DE RIESGOS'!$A$63),"")</f>
        <v/>
      </c>
      <c r="W36" s="322"/>
      <c r="X36" s="322" t="str">
        <f>IF(AND('MAPA DE RIESGOS'!$S$69="Baja",'MAPA DE RIESGOS'!$W$69="Moderado"),CONCATENATE("R",'MAPA DE RIESGOS'!$A$69),"")</f>
        <v/>
      </c>
      <c r="Y36" s="322"/>
      <c r="Z36" s="322" t="str">
        <f>IF(AND('MAPA DE RIESGOS'!$S$75="Baja",'MAPA DE RIESGOS'!$W$75="Moderado"),CONCATENATE("R",'MAPA DE RIESGOS'!$A$75),"")</f>
        <v/>
      </c>
      <c r="AA36" s="325"/>
      <c r="AB36" s="303" t="str">
        <f>IF(AND('MAPA DE RIESGOS'!$S$63="Baja",'MAPA DE RIESGOS'!$W$63="Mayor"),CONCATENATE("R",'MAPA DE RIESGOS'!$A$63),"")</f>
        <v/>
      </c>
      <c r="AC36" s="304"/>
      <c r="AD36" s="304" t="str">
        <f>IF(AND('MAPA DE RIESGOS'!$S$69="Baja",'MAPA DE RIESGOS'!$W$69="Mayor"),CONCATENATE("R",'MAPA DE RIESGOS'!$A$69),"")</f>
        <v/>
      </c>
      <c r="AE36" s="304"/>
      <c r="AF36" s="304" t="str">
        <f>IF(AND('MAPA DE RIESGOS'!$S$75="Baja",'MAPA DE RIESGOS'!$W$75="Mayor"),CONCATENATE("R",'MAPA DE RIESGOS'!$A$75),"")</f>
        <v/>
      </c>
      <c r="AG36" s="307"/>
      <c r="AH36" s="309" t="str">
        <f>IF(AND('MAPA DE RIESGOS'!$S$63="Baja",'MAPA DE RIESGOS'!$W$63="Catastrófico"),CONCATENATE("R",'MAPA DE RIESGOS'!$A$63),"")</f>
        <v/>
      </c>
      <c r="AI36" s="310"/>
      <c r="AJ36" s="310" t="str">
        <f>IF(AND('MAPA DE RIESGOS'!$S$69="Baja",'MAPA DE RIESGOS'!$W$69="Catastrófico"),CONCATENATE("R",'MAPA DE RIESGOS'!$A$69),"")</f>
        <v/>
      </c>
      <c r="AK36" s="310"/>
      <c r="AL36" s="310" t="str">
        <f>IF(AND('MAPA DE RIESGOS'!$S$75="Baja",'MAPA DE RIESGOS'!$W$75="Catastrófico"),CONCATENATE("R",'MAPA DE RIESGOS'!$A$75),"")</f>
        <v/>
      </c>
      <c r="AM36" s="313"/>
      <c r="AN36" s="72"/>
      <c r="AO36" s="351"/>
      <c r="AP36" s="352"/>
      <c r="AQ36" s="352"/>
      <c r="AR36" s="352"/>
      <c r="AS36" s="352"/>
      <c r="AT36" s="353"/>
    </row>
    <row r="37" spans="2:46" ht="14.5" customHeight="1" thickBot="1">
      <c r="B37" s="386"/>
      <c r="C37" s="386"/>
      <c r="D37" s="386"/>
      <c r="E37" s="341"/>
      <c r="F37" s="342"/>
      <c r="G37" s="342"/>
      <c r="H37" s="342"/>
      <c r="I37" s="343"/>
      <c r="J37" s="317"/>
      <c r="K37" s="318"/>
      <c r="L37" s="318"/>
      <c r="M37" s="318"/>
      <c r="N37" s="318"/>
      <c r="O37" s="320"/>
      <c r="P37" s="323"/>
      <c r="Q37" s="324"/>
      <c r="R37" s="324"/>
      <c r="S37" s="324"/>
      <c r="T37" s="324"/>
      <c r="U37" s="326"/>
      <c r="V37" s="323"/>
      <c r="W37" s="324"/>
      <c r="X37" s="324"/>
      <c r="Y37" s="324"/>
      <c r="Z37" s="324"/>
      <c r="AA37" s="326"/>
      <c r="AB37" s="305"/>
      <c r="AC37" s="306"/>
      <c r="AD37" s="306"/>
      <c r="AE37" s="306"/>
      <c r="AF37" s="306"/>
      <c r="AG37" s="308"/>
      <c r="AH37" s="311"/>
      <c r="AI37" s="312"/>
      <c r="AJ37" s="312"/>
      <c r="AK37" s="312"/>
      <c r="AL37" s="312"/>
      <c r="AM37" s="314"/>
      <c r="AN37" s="72"/>
      <c r="AO37" s="354"/>
      <c r="AP37" s="355"/>
      <c r="AQ37" s="355"/>
      <c r="AR37" s="355"/>
      <c r="AS37" s="355"/>
      <c r="AT37" s="356"/>
    </row>
    <row r="38" spans="2:46" ht="14.5" customHeight="1">
      <c r="B38" s="386"/>
      <c r="C38" s="386"/>
      <c r="D38" s="386"/>
      <c r="E38" s="335" t="s">
        <v>265</v>
      </c>
      <c r="F38" s="336"/>
      <c r="G38" s="336"/>
      <c r="H38" s="336"/>
      <c r="I38" s="337"/>
      <c r="J38" s="344" t="str">
        <f>IF(AND('MAPA DE RIESGOS'!$S$9="Muy Baja",'MAPA DE RIESGOS'!$W$9="Leve"),CONCATENATE("R",'MAPA DE RIESGOS'!$A$9),"")</f>
        <v/>
      </c>
      <c r="K38" s="345"/>
      <c r="L38" s="345" t="str">
        <f>IF(AND('MAPA DE RIESGOS'!$S$15="Muy Baja",'MAPA DE RIESGOS'!$W$15="Leve"),CONCATENATE("R",'MAPA DE RIESGOS'!$A$15),"")</f>
        <v/>
      </c>
      <c r="M38" s="345"/>
      <c r="N38" s="345" t="str">
        <f>IF(AND('MAPA DE RIESGOS'!$S$21="Muy Baja",'MAPA DE RIESGOS'!$W$21="Leve"),CONCATENATE("R",'MAPA DE RIESGOS'!$A$21),"")</f>
        <v/>
      </c>
      <c r="O38" s="346"/>
      <c r="P38" s="344" t="str">
        <f>IF(AND('MAPA DE RIESGOS'!$S$9="Muy Baja",'MAPA DE RIESGOS'!$W$9="Menor"),CONCATENATE("R",'MAPA DE RIESGOS'!$A$9),"")</f>
        <v/>
      </c>
      <c r="Q38" s="345"/>
      <c r="R38" s="345" t="str">
        <f>IF(AND('MAPA DE RIESGOS'!$S$15="Muy Baja",'MAPA DE RIESGOS'!$W$15="Menor"),CONCATENATE("R",'MAPA DE RIESGOS'!$A$15),"")</f>
        <v/>
      </c>
      <c r="S38" s="345"/>
      <c r="T38" s="345" t="str">
        <f>IF(AND('MAPA DE RIESGOS'!$S$21="Muy Baja",'MAPA DE RIESGOS'!$W$21="Menor"),CONCATENATE("R",'MAPA DE RIESGOS'!$A$21),"")</f>
        <v/>
      </c>
      <c r="U38" s="346"/>
      <c r="V38" s="329" t="str">
        <f>IF(AND('MAPA DE RIESGOS'!$S$9="Muy Baja",'MAPA DE RIESGOS'!$W$9="Moderado"),CONCATENATE("R",'MAPA DE RIESGOS'!$A$9),"")</f>
        <v/>
      </c>
      <c r="W38" s="330"/>
      <c r="X38" s="330" t="str">
        <f>IF(AND('MAPA DE RIESGOS'!$S$15="Muy Baja",'MAPA DE RIESGOS'!$W$15="Moderado"),CONCATENATE("R",'MAPA DE RIESGOS'!$A$15),"")</f>
        <v/>
      </c>
      <c r="Y38" s="330"/>
      <c r="Z38" s="330" t="str">
        <f>IF(AND('MAPA DE RIESGOS'!$S$21="Muy Baja",'MAPA DE RIESGOS'!$W$21="Moderado"),CONCATENATE("R",'MAPA DE RIESGOS'!$A$21),"")</f>
        <v/>
      </c>
      <c r="AA38" s="331"/>
      <c r="AB38" s="332" t="str">
        <f>IF(AND('MAPA DE RIESGOS'!$S$9="Muy Baja",'MAPA DE RIESGOS'!$W$9="Mayor"),CONCATENATE("R",'MAPA DE RIESGOS'!$A$9),"")</f>
        <v>R1</v>
      </c>
      <c r="AC38" s="333"/>
      <c r="AD38" s="333" t="str">
        <f>IF(AND('MAPA DE RIESGOS'!$S$15="Muy Baja",'MAPA DE RIESGOS'!$W$15="Mayor"),CONCATENATE("R",'MAPA DE RIESGOS'!$A$15),"")</f>
        <v>R2</v>
      </c>
      <c r="AE38" s="333"/>
      <c r="AF38" s="333" t="str">
        <f>IF(AND('MAPA DE RIESGOS'!$S$21="Muy Baja",'MAPA DE RIESGOS'!$W$21="Mayor"),CONCATENATE("R",'MAPA DE RIESGOS'!$A$21),"")</f>
        <v/>
      </c>
      <c r="AG38" s="334"/>
      <c r="AH38" s="347" t="str">
        <f>IF(AND('MAPA DE RIESGOS'!$S$9="Muy Baja",'MAPA DE RIESGOS'!$W$9="Catastrófico"),CONCATENATE("R",'MAPA DE RIESGOS'!$A$9),"")</f>
        <v/>
      </c>
      <c r="AI38" s="327"/>
      <c r="AJ38" s="327" t="str">
        <f>IF(AND('MAPA DE RIESGOS'!$S$15="Muy Baja",'MAPA DE RIESGOS'!$W$15="Catastrófico"),CONCATENATE("R",'MAPA DE RIESGOS'!$A$15),"")</f>
        <v/>
      </c>
      <c r="AK38" s="327"/>
      <c r="AL38" s="327" t="str">
        <f>IF(AND('MAPA DE RIESGOS'!$S$21="Muy Baja",'MAPA DE RIESGOS'!$W$21="Catastrófico"),CONCATENATE("R",'MAPA DE RIESGOS'!$A$21),"")</f>
        <v/>
      </c>
      <c r="AM38" s="328"/>
      <c r="AN38" s="72"/>
      <c r="AO38" s="72"/>
      <c r="AP38" s="72"/>
      <c r="AQ38" s="72"/>
      <c r="AR38" s="72"/>
      <c r="AS38" s="72"/>
      <c r="AT38" s="72"/>
    </row>
    <row r="39" spans="2:46" ht="14.5" customHeight="1">
      <c r="B39" s="386"/>
      <c r="C39" s="386"/>
      <c r="D39" s="386"/>
      <c r="E39" s="338"/>
      <c r="F39" s="339"/>
      <c r="G39" s="339"/>
      <c r="H39" s="339"/>
      <c r="I39" s="340"/>
      <c r="J39" s="315"/>
      <c r="K39" s="316"/>
      <c r="L39" s="316"/>
      <c r="M39" s="316"/>
      <c r="N39" s="316"/>
      <c r="O39" s="319"/>
      <c r="P39" s="315"/>
      <c r="Q39" s="316"/>
      <c r="R39" s="316"/>
      <c r="S39" s="316"/>
      <c r="T39" s="316"/>
      <c r="U39" s="319"/>
      <c r="V39" s="321"/>
      <c r="W39" s="322"/>
      <c r="X39" s="322"/>
      <c r="Y39" s="322"/>
      <c r="Z39" s="322"/>
      <c r="AA39" s="325"/>
      <c r="AB39" s="303"/>
      <c r="AC39" s="304"/>
      <c r="AD39" s="304"/>
      <c r="AE39" s="304"/>
      <c r="AF39" s="304"/>
      <c r="AG39" s="307"/>
      <c r="AH39" s="309"/>
      <c r="AI39" s="310"/>
      <c r="AJ39" s="310"/>
      <c r="AK39" s="310"/>
      <c r="AL39" s="310"/>
      <c r="AM39" s="313"/>
      <c r="AN39" s="72"/>
      <c r="AO39" s="72"/>
      <c r="AP39" s="72"/>
      <c r="AQ39" s="72"/>
      <c r="AR39" s="72"/>
      <c r="AS39" s="72"/>
      <c r="AT39" s="72"/>
    </row>
    <row r="40" spans="2:46" ht="14.5" customHeight="1">
      <c r="B40" s="386"/>
      <c r="C40" s="386"/>
      <c r="D40" s="386"/>
      <c r="E40" s="338"/>
      <c r="F40" s="339"/>
      <c r="G40" s="339"/>
      <c r="H40" s="339"/>
      <c r="I40" s="340"/>
      <c r="J40" s="315" t="str">
        <f>IF(AND('MAPA DE RIESGOS'!$S$27="Muy Baja",'MAPA DE RIESGOS'!$W$27="Leve"),CONCATENATE("R",'MAPA DE RIESGOS'!$A$27),"")</f>
        <v/>
      </c>
      <c r="K40" s="316"/>
      <c r="L40" s="316" t="str">
        <f>IF(AND('MAPA DE RIESGOS'!$S$33="Muy Baja",'MAPA DE RIESGOS'!$W$33="Leve"),CONCATENATE("R",'MAPA DE RIESGOS'!$A$33),"")</f>
        <v/>
      </c>
      <c r="M40" s="316"/>
      <c r="N40" s="316" t="str">
        <f>IF(AND('MAPA DE RIESGOS'!$S$39="Muy Baja",'MAPA DE RIESGOS'!$W$39="Leve"),CONCATENATE("R",'MAPA DE RIESGOS'!$A$39),"")</f>
        <v/>
      </c>
      <c r="O40" s="319"/>
      <c r="P40" s="315" t="str">
        <f>IF(AND('MAPA DE RIESGOS'!$S$27="Muy Baja",'MAPA DE RIESGOS'!$W$27="Menor"),CONCATENATE("R",'MAPA DE RIESGOS'!$A$27),"")</f>
        <v/>
      </c>
      <c r="Q40" s="316"/>
      <c r="R40" s="316" t="str">
        <f>IF(AND('MAPA DE RIESGOS'!$S$33="Muy Baja",'MAPA DE RIESGOS'!$W$33="Menor"),CONCATENATE("R",'MAPA DE RIESGOS'!$A$33),"")</f>
        <v/>
      </c>
      <c r="S40" s="316"/>
      <c r="T40" s="316" t="str">
        <f>IF(AND('MAPA DE RIESGOS'!$S$39="Muy Baja",'MAPA DE RIESGOS'!$W$39="Menor"),CONCATENATE("R",'MAPA DE RIESGOS'!$A$39),"")</f>
        <v/>
      </c>
      <c r="U40" s="319"/>
      <c r="V40" s="321" t="str">
        <f>IF(AND('MAPA DE RIESGOS'!$S$27="Muy Baja",'MAPA DE RIESGOS'!$W$27="Moderado"),CONCATENATE("R",'MAPA DE RIESGOS'!$A$27),"")</f>
        <v/>
      </c>
      <c r="W40" s="322"/>
      <c r="X40" s="322" t="str">
        <f>IF(AND('MAPA DE RIESGOS'!$S$33="Muy Baja",'MAPA DE RIESGOS'!$W$33="Moderado"),CONCATENATE("R",'MAPA DE RIESGOS'!$A$33),"")</f>
        <v/>
      </c>
      <c r="Y40" s="322"/>
      <c r="Z40" s="322" t="str">
        <f>IF(AND('MAPA DE RIESGOS'!$S$39="Muy Baja",'MAPA DE RIESGOS'!$W$39="Moderado"),CONCATENATE("R",'MAPA DE RIESGOS'!$A$39),"")</f>
        <v/>
      </c>
      <c r="AA40" s="325"/>
      <c r="AB40" s="303" t="str">
        <f>IF(AND('MAPA DE RIESGOS'!$S$27="Muy Baja",'MAPA DE RIESGOS'!$W$27="Mayor"),CONCATENATE("R",'MAPA DE RIESGOS'!$A$27),"")</f>
        <v/>
      </c>
      <c r="AC40" s="304"/>
      <c r="AD40" s="304" t="str">
        <f>IF(AND('MAPA DE RIESGOS'!$S$33="Muy Baja",'MAPA DE RIESGOS'!$W$33="Mayor"),CONCATENATE("R",'MAPA DE RIESGOS'!$A$33),"")</f>
        <v/>
      </c>
      <c r="AE40" s="304"/>
      <c r="AF40" s="304" t="str">
        <f>IF(AND('MAPA DE RIESGOS'!$S$39="Muy Baja",'MAPA DE RIESGOS'!$W$39="Mayor"),CONCATENATE("R",'MAPA DE RIESGOS'!$A$39),"")</f>
        <v/>
      </c>
      <c r="AG40" s="307"/>
      <c r="AH40" s="309" t="str">
        <f>IF(AND('MAPA DE RIESGOS'!$S$27="Muy Baja",'MAPA DE RIESGOS'!$W$27="Catastrófico"),CONCATENATE("R",'MAPA DE RIESGOS'!$A$27),"")</f>
        <v/>
      </c>
      <c r="AI40" s="310"/>
      <c r="AJ40" s="310" t="str">
        <f>IF(AND('MAPA DE RIESGOS'!$S$33="Muy Baja",'MAPA DE RIESGOS'!$W$33="Catastrófico"),CONCATENATE("R",'MAPA DE RIESGOS'!$A$33),"")</f>
        <v/>
      </c>
      <c r="AK40" s="310"/>
      <c r="AL40" s="310" t="str">
        <f>IF(AND('MAPA DE RIESGOS'!$S$39="Muy Baja",'MAPA DE RIESGOS'!$W$39="Catastrófico"),CONCATENATE("R",'MAPA DE RIESGOS'!$A$39),"")</f>
        <v/>
      </c>
      <c r="AM40" s="313"/>
      <c r="AN40" s="72"/>
      <c r="AO40" s="72"/>
      <c r="AP40" s="72"/>
      <c r="AQ40" s="72"/>
      <c r="AR40" s="72"/>
      <c r="AS40" s="72"/>
      <c r="AT40" s="72"/>
    </row>
    <row r="41" spans="2:46" ht="14.5" customHeight="1">
      <c r="B41" s="386"/>
      <c r="C41" s="386"/>
      <c r="D41" s="386"/>
      <c r="E41" s="338"/>
      <c r="F41" s="339"/>
      <c r="G41" s="339"/>
      <c r="H41" s="339"/>
      <c r="I41" s="340"/>
      <c r="J41" s="315"/>
      <c r="K41" s="316"/>
      <c r="L41" s="316"/>
      <c r="M41" s="316"/>
      <c r="N41" s="316"/>
      <c r="O41" s="319"/>
      <c r="P41" s="315"/>
      <c r="Q41" s="316"/>
      <c r="R41" s="316"/>
      <c r="S41" s="316"/>
      <c r="T41" s="316"/>
      <c r="U41" s="319"/>
      <c r="V41" s="321"/>
      <c r="W41" s="322"/>
      <c r="X41" s="322"/>
      <c r="Y41" s="322"/>
      <c r="Z41" s="322"/>
      <c r="AA41" s="325"/>
      <c r="AB41" s="303"/>
      <c r="AC41" s="304"/>
      <c r="AD41" s="304"/>
      <c r="AE41" s="304"/>
      <c r="AF41" s="304"/>
      <c r="AG41" s="307"/>
      <c r="AH41" s="309"/>
      <c r="AI41" s="310"/>
      <c r="AJ41" s="310"/>
      <c r="AK41" s="310"/>
      <c r="AL41" s="310"/>
      <c r="AM41" s="313"/>
      <c r="AN41" s="72"/>
      <c r="AO41" s="72"/>
      <c r="AP41" s="72"/>
      <c r="AQ41" s="72"/>
      <c r="AR41" s="72"/>
      <c r="AS41" s="72"/>
      <c r="AT41" s="72"/>
    </row>
    <row r="42" spans="2:46" ht="14.5" customHeight="1">
      <c r="B42" s="386"/>
      <c r="C42" s="386"/>
      <c r="D42" s="386"/>
      <c r="E42" s="338"/>
      <c r="F42" s="339"/>
      <c r="G42" s="339"/>
      <c r="H42" s="339"/>
      <c r="I42" s="340"/>
      <c r="J42" s="315" t="str">
        <f>IF(AND('MAPA DE RIESGOS'!$S$45="Muy Baja",'MAPA DE RIESGOS'!$W$45="Leve"),CONCATENATE("R",'MAPA DE RIESGOS'!$A$45),"")</f>
        <v/>
      </c>
      <c r="K42" s="316"/>
      <c r="L42" s="316" t="str">
        <f>IF(AND('MAPA DE RIESGOS'!$S$51="Muy Baja",'MAPA DE RIESGOS'!$W$51="Leve"),CONCATENATE("R",'MAPA DE RIESGOS'!$A$51),"")</f>
        <v/>
      </c>
      <c r="M42" s="316"/>
      <c r="N42" s="316" t="str">
        <f>IF(AND('MAPA DE RIESGOS'!$S$57="Muy Baja",'MAPA DE RIESGOS'!$W$57="Leve"),CONCATENATE("R",'MAPA DE RIESGOS'!$A$57),"")</f>
        <v/>
      </c>
      <c r="O42" s="319"/>
      <c r="P42" s="315" t="str">
        <f>IF(AND('MAPA DE RIESGOS'!$S$45="Muy Baja",'MAPA DE RIESGOS'!$W$45="Menor"),CONCATENATE("R",'MAPA DE RIESGOS'!$A$45),"")</f>
        <v/>
      </c>
      <c r="Q42" s="316"/>
      <c r="R42" s="316" t="str">
        <f>IF(AND('MAPA DE RIESGOS'!$S$51="Muy Baja",'MAPA DE RIESGOS'!$W$51="Menor"),CONCATENATE("R",'MAPA DE RIESGOS'!$A$51),"")</f>
        <v/>
      </c>
      <c r="S42" s="316"/>
      <c r="T42" s="316" t="str">
        <f>IF(AND('MAPA DE RIESGOS'!$S$57="Muy Baja",'MAPA DE RIESGOS'!$W$57="Menor"),CONCATENATE("R",'MAPA DE RIESGOS'!$A$57),"")</f>
        <v/>
      </c>
      <c r="U42" s="319"/>
      <c r="V42" s="321" t="str">
        <f>IF(AND('MAPA DE RIESGOS'!$S$45="Muy Baja",'MAPA DE RIESGOS'!$W$45="Moderado"),CONCATENATE("R",'MAPA DE RIESGOS'!$A$45),"")</f>
        <v/>
      </c>
      <c r="W42" s="322"/>
      <c r="X42" s="322" t="str">
        <f>IF(AND('MAPA DE RIESGOS'!$S$51="Muy Baja",'MAPA DE RIESGOS'!$W$51="Moderado"),CONCATENATE("R",'MAPA DE RIESGOS'!$A$51),"")</f>
        <v/>
      </c>
      <c r="Y42" s="322"/>
      <c r="Z42" s="322" t="str">
        <f>IF(AND('MAPA DE RIESGOS'!$S$57="Muy Baja",'MAPA DE RIESGOS'!$W$57="Moderado"),CONCATENATE("R",'MAPA DE RIESGOS'!$A$57),"")</f>
        <v>R9</v>
      </c>
      <c r="AA42" s="325"/>
      <c r="AB42" s="303" t="str">
        <f>IF(AND('MAPA DE RIESGOS'!$S$45="Muy Baja",'MAPA DE RIESGOS'!$W$45="Mayor"),CONCATENATE("R",'MAPA DE RIESGOS'!$A$45),"")</f>
        <v/>
      </c>
      <c r="AC42" s="304"/>
      <c r="AD42" s="304" t="str">
        <f>IF(AND('MAPA DE RIESGOS'!$S$51="Muy Baja",'MAPA DE RIESGOS'!$W$51="Mayor"),CONCATENATE("R",'MAPA DE RIESGOS'!$A$51),"")</f>
        <v/>
      </c>
      <c r="AE42" s="304"/>
      <c r="AF42" s="304" t="str">
        <f>IF(AND('MAPA DE RIESGOS'!$S$57="Muy Baja",'MAPA DE RIESGOS'!$W$57="Mayor"),CONCATENATE("R",'MAPA DE RIESGOS'!$A$57),"")</f>
        <v/>
      </c>
      <c r="AG42" s="307"/>
      <c r="AH42" s="309" t="str">
        <f>IF(AND('MAPA DE RIESGOS'!$S$45="Muy Baja",'MAPA DE RIESGOS'!$W$45="Catastrófico"),CONCATENATE("R",'MAPA DE RIESGOS'!$A$45),"")</f>
        <v/>
      </c>
      <c r="AI42" s="310"/>
      <c r="AJ42" s="310" t="str">
        <f>IF(AND('MAPA DE RIESGOS'!$S$51="Muy Baja",'MAPA DE RIESGOS'!$W$51="Catastrófico"),CONCATENATE("R",'MAPA DE RIESGOS'!$A$51),"")</f>
        <v/>
      </c>
      <c r="AK42" s="310"/>
      <c r="AL42" s="310" t="str">
        <f>IF(AND('MAPA DE RIESGOS'!$S$57="Muy Baja",'MAPA DE RIESGOS'!$W$57="Catastrófico"),CONCATENATE("R",'MAPA DE RIESGOS'!$A$57),"")</f>
        <v/>
      </c>
      <c r="AM42" s="313"/>
      <c r="AN42" s="72"/>
      <c r="AO42" s="72"/>
      <c r="AP42" s="72"/>
      <c r="AQ42" s="72"/>
      <c r="AR42" s="72"/>
      <c r="AS42" s="72"/>
      <c r="AT42" s="72"/>
    </row>
    <row r="43" spans="2:46" ht="14.5" customHeight="1">
      <c r="B43" s="386"/>
      <c r="C43" s="386"/>
      <c r="D43" s="386"/>
      <c r="E43" s="338"/>
      <c r="F43" s="339"/>
      <c r="G43" s="339"/>
      <c r="H43" s="339"/>
      <c r="I43" s="340"/>
      <c r="J43" s="315"/>
      <c r="K43" s="316"/>
      <c r="L43" s="316"/>
      <c r="M43" s="316"/>
      <c r="N43" s="316"/>
      <c r="O43" s="319"/>
      <c r="P43" s="315"/>
      <c r="Q43" s="316"/>
      <c r="R43" s="316"/>
      <c r="S43" s="316"/>
      <c r="T43" s="316"/>
      <c r="U43" s="319"/>
      <c r="V43" s="321"/>
      <c r="W43" s="322"/>
      <c r="X43" s="322"/>
      <c r="Y43" s="322"/>
      <c r="Z43" s="322"/>
      <c r="AA43" s="325"/>
      <c r="AB43" s="303"/>
      <c r="AC43" s="304"/>
      <c r="AD43" s="304"/>
      <c r="AE43" s="304"/>
      <c r="AF43" s="304"/>
      <c r="AG43" s="307"/>
      <c r="AH43" s="309"/>
      <c r="AI43" s="310"/>
      <c r="AJ43" s="310"/>
      <c r="AK43" s="310"/>
      <c r="AL43" s="310"/>
      <c r="AM43" s="313"/>
      <c r="AN43" s="72"/>
      <c r="AO43" s="72"/>
      <c r="AP43" s="72"/>
      <c r="AQ43" s="72"/>
      <c r="AR43" s="72"/>
      <c r="AS43" s="72"/>
      <c r="AT43" s="72"/>
    </row>
    <row r="44" spans="2:46" ht="14.5" customHeight="1">
      <c r="B44" s="386"/>
      <c r="C44" s="386"/>
      <c r="D44" s="386"/>
      <c r="E44" s="338"/>
      <c r="F44" s="339"/>
      <c r="G44" s="339"/>
      <c r="H44" s="339"/>
      <c r="I44" s="340"/>
      <c r="J44" s="315" t="str">
        <f>IF(AND('MAPA DE RIESGOS'!$S$63="Muy Baja",'MAPA DE RIESGOS'!$W$63="Leve"),CONCATENATE("R",'MAPA DE RIESGOS'!$A$63),"")</f>
        <v/>
      </c>
      <c r="K44" s="316"/>
      <c r="L44" s="316" t="str">
        <f>IF(AND('MAPA DE RIESGOS'!$S$69="Muy Baja",'MAPA DE RIESGOS'!$W$69="Leve"),CONCATENATE("R",'MAPA DE RIESGOS'!$A$69),"")</f>
        <v/>
      </c>
      <c r="M44" s="316"/>
      <c r="N44" s="316" t="str">
        <f>IF(AND('MAPA DE RIESGOS'!$S$75="Muy Baja",'MAPA DE RIESGOS'!$W$75="Leve"),CONCATENATE("R",'MAPA DE RIESGOS'!$A$75),"")</f>
        <v/>
      </c>
      <c r="O44" s="319"/>
      <c r="P44" s="315" t="str">
        <f>IF(AND('MAPA DE RIESGOS'!$S$63="Muy Baja",'MAPA DE RIESGOS'!$W$63="Menor"),CONCATENATE("R",'MAPA DE RIESGOS'!$A$63),"")</f>
        <v/>
      </c>
      <c r="Q44" s="316"/>
      <c r="R44" s="316" t="str">
        <f>IF(AND('MAPA DE RIESGOS'!$S$69="Muy Baja",'MAPA DE RIESGOS'!$W$69="Menor"),CONCATENATE("R",'MAPA DE RIESGOS'!$A$69),"")</f>
        <v/>
      </c>
      <c r="S44" s="316"/>
      <c r="T44" s="316" t="str">
        <f>IF(AND('MAPA DE RIESGOS'!$S$75="Muy Baja",'MAPA DE RIESGOS'!$W$75="Menor"),CONCATENATE("R",'MAPA DE RIESGOS'!$A$75),"")</f>
        <v/>
      </c>
      <c r="U44" s="319"/>
      <c r="V44" s="321" t="str">
        <f>IF(AND('MAPA DE RIESGOS'!$S$63="Muy Baja",'MAPA DE RIESGOS'!$W$63="Moderado"),CONCATENATE("R",'MAPA DE RIESGOS'!$A$63),"")</f>
        <v/>
      </c>
      <c r="W44" s="322"/>
      <c r="X44" s="322" t="str">
        <f>IF(AND('MAPA DE RIESGOS'!$S$69="Muy Baja",'MAPA DE RIESGOS'!$W$69="Moderado"),CONCATENATE("R",'MAPA DE RIESGOS'!$A$69),"")</f>
        <v/>
      </c>
      <c r="Y44" s="322"/>
      <c r="Z44" s="322" t="str">
        <f>IF(AND('MAPA DE RIESGOS'!$S$75="Muy Baja",'MAPA DE RIESGOS'!$W$75="Moderado"),CONCATENATE("R",'MAPA DE RIESGOS'!$A$75),"")</f>
        <v/>
      </c>
      <c r="AA44" s="325"/>
      <c r="AB44" s="303" t="str">
        <f>IF(AND('MAPA DE RIESGOS'!$S$63="Muy Baja",'MAPA DE RIESGOS'!$W$63="Mayor"),CONCATENATE("R",'MAPA DE RIESGOS'!$A$63),"")</f>
        <v/>
      </c>
      <c r="AC44" s="304"/>
      <c r="AD44" s="304" t="str">
        <f>IF(AND('MAPA DE RIESGOS'!$S$69="Muy Baja",'MAPA DE RIESGOS'!$W$69="Mayor"),CONCATENATE("R",'MAPA DE RIESGOS'!$A$69),"")</f>
        <v/>
      </c>
      <c r="AE44" s="304"/>
      <c r="AF44" s="304" t="str">
        <f>IF(AND('MAPA DE RIESGOS'!$S$75="Muy Baja",'MAPA DE RIESGOS'!$W$75="Mayor"),CONCATENATE("R",'MAPA DE RIESGOS'!$A$75),"")</f>
        <v/>
      </c>
      <c r="AG44" s="307"/>
      <c r="AH44" s="309" t="str">
        <f>IF(AND('MAPA DE RIESGOS'!$S$63="Muy Baja",'MAPA DE RIESGOS'!$W$63="Catastrófico"),CONCATENATE("R",'MAPA DE RIESGOS'!$A$63),"")</f>
        <v/>
      </c>
      <c r="AI44" s="310"/>
      <c r="AJ44" s="310" t="str">
        <f>IF(AND('MAPA DE RIESGOS'!$S$69="Muy Baja",'MAPA DE RIESGOS'!$W$69="Catastrófico"),CONCATENATE("R",'MAPA DE RIESGOS'!$A$69),"")</f>
        <v/>
      </c>
      <c r="AK44" s="310"/>
      <c r="AL44" s="310" t="str">
        <f>IF(AND('MAPA DE RIESGOS'!$S$75="Muy Baja",'MAPA DE RIESGOS'!$W$75="Catastrófico"),CONCATENATE("R",'MAPA DE RIESGOS'!$A$75),"")</f>
        <v/>
      </c>
      <c r="AM44" s="313"/>
      <c r="AN44" s="72"/>
      <c r="AO44" s="72"/>
      <c r="AP44" s="72"/>
      <c r="AQ44" s="72"/>
      <c r="AR44" s="72"/>
      <c r="AS44" s="72"/>
      <c r="AT44" s="72"/>
    </row>
    <row r="45" spans="2:46" ht="14.5" customHeight="1">
      <c r="B45" s="386"/>
      <c r="C45" s="386"/>
      <c r="D45" s="386"/>
      <c r="E45" s="341"/>
      <c r="F45" s="342"/>
      <c r="G45" s="342"/>
      <c r="H45" s="342"/>
      <c r="I45" s="343"/>
      <c r="J45" s="317"/>
      <c r="K45" s="318"/>
      <c r="L45" s="318"/>
      <c r="M45" s="318"/>
      <c r="N45" s="318"/>
      <c r="O45" s="320"/>
      <c r="P45" s="317"/>
      <c r="Q45" s="318"/>
      <c r="R45" s="318"/>
      <c r="S45" s="318"/>
      <c r="T45" s="318"/>
      <c r="U45" s="320"/>
      <c r="V45" s="323"/>
      <c r="W45" s="324"/>
      <c r="X45" s="324"/>
      <c r="Y45" s="324"/>
      <c r="Z45" s="324"/>
      <c r="AA45" s="326"/>
      <c r="AB45" s="305"/>
      <c r="AC45" s="306"/>
      <c r="AD45" s="306"/>
      <c r="AE45" s="306"/>
      <c r="AF45" s="306"/>
      <c r="AG45" s="308"/>
      <c r="AH45" s="311"/>
      <c r="AI45" s="312"/>
      <c r="AJ45" s="312"/>
      <c r="AK45" s="312"/>
      <c r="AL45" s="312"/>
      <c r="AM45" s="314"/>
      <c r="AN45" s="72"/>
      <c r="AO45" s="72"/>
      <c r="AP45" s="72"/>
      <c r="AQ45" s="72"/>
      <c r="AR45" s="72"/>
      <c r="AS45" s="72"/>
      <c r="AT45" s="72"/>
    </row>
    <row r="46" spans="2:46" ht="12.65" customHeight="1">
      <c r="B46" s="72"/>
      <c r="C46" s="72"/>
      <c r="D46" s="72"/>
      <c r="E46" s="72"/>
      <c r="F46" s="72"/>
      <c r="G46" s="72"/>
      <c r="H46" s="72"/>
      <c r="I46" s="72"/>
      <c r="J46" s="301" t="s">
        <v>266</v>
      </c>
      <c r="K46" s="302"/>
      <c r="L46" s="302"/>
      <c r="M46" s="302"/>
      <c r="N46" s="302"/>
      <c r="O46" s="302"/>
      <c r="P46" s="301" t="s">
        <v>267</v>
      </c>
      <c r="Q46" s="302"/>
      <c r="R46" s="302"/>
      <c r="S46" s="302"/>
      <c r="T46" s="302"/>
      <c r="U46" s="302"/>
      <c r="V46" s="301" t="s">
        <v>268</v>
      </c>
      <c r="W46" s="302"/>
      <c r="X46" s="302"/>
      <c r="Y46" s="302"/>
      <c r="Z46" s="302"/>
      <c r="AA46" s="302"/>
      <c r="AB46" s="301" t="s">
        <v>269</v>
      </c>
      <c r="AC46" s="301"/>
      <c r="AD46" s="302"/>
      <c r="AE46" s="302"/>
      <c r="AF46" s="302"/>
      <c r="AG46" s="302"/>
      <c r="AH46" s="301" t="s">
        <v>270</v>
      </c>
      <c r="AI46" s="302"/>
      <c r="AJ46" s="302"/>
      <c r="AK46" s="302"/>
      <c r="AL46" s="302"/>
      <c r="AM46" s="302"/>
      <c r="AN46" s="72"/>
      <c r="AO46" s="72"/>
      <c r="AP46" s="72"/>
      <c r="AQ46" s="72"/>
      <c r="AR46" s="72"/>
      <c r="AS46" s="72"/>
      <c r="AT46" s="72"/>
    </row>
    <row r="47" spans="2:46" ht="12.65" customHeight="1">
      <c r="B47" s="72"/>
      <c r="C47" s="72"/>
      <c r="D47" s="72"/>
      <c r="E47" s="72"/>
      <c r="F47" s="72"/>
      <c r="G47" s="72"/>
      <c r="H47" s="72"/>
      <c r="I47" s="7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72"/>
      <c r="AO47" s="72"/>
      <c r="AP47" s="72"/>
      <c r="AQ47" s="72"/>
      <c r="AR47" s="72"/>
      <c r="AS47" s="72"/>
      <c r="AT47" s="72"/>
    </row>
    <row r="48" spans="2:46" ht="12.65" customHeight="1">
      <c r="B48" s="72"/>
      <c r="C48" s="72"/>
      <c r="D48" s="72"/>
      <c r="E48" s="72"/>
      <c r="F48" s="72"/>
      <c r="G48" s="72"/>
      <c r="H48" s="72"/>
      <c r="I48" s="7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72"/>
      <c r="AO48" s="72"/>
      <c r="AP48" s="72"/>
      <c r="AQ48" s="72"/>
      <c r="AR48" s="72"/>
      <c r="AS48" s="72"/>
      <c r="AT48" s="72"/>
    </row>
    <row r="49" spans="2:46" ht="12.65" customHeight="1">
      <c r="B49" s="72"/>
      <c r="C49" s="72"/>
      <c r="D49" s="72"/>
      <c r="E49" s="72"/>
      <c r="F49" s="72"/>
      <c r="G49" s="72"/>
      <c r="H49" s="72"/>
      <c r="I49" s="72"/>
      <c r="J49" s="302"/>
      <c r="K49" s="302"/>
      <c r="L49" s="302"/>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2"/>
      <c r="AM49" s="302"/>
      <c r="AN49" s="72"/>
      <c r="AO49" s="72"/>
      <c r="AP49" s="72"/>
      <c r="AQ49" s="72"/>
      <c r="AR49" s="72"/>
      <c r="AS49" s="72"/>
      <c r="AT49" s="72"/>
    </row>
    <row r="50" spans="2:46" ht="12.65" customHeight="1">
      <c r="B50" s="72"/>
      <c r="C50" s="72"/>
      <c r="D50" s="72"/>
      <c r="E50" s="72"/>
      <c r="F50" s="72"/>
      <c r="G50" s="72"/>
      <c r="H50" s="72"/>
      <c r="I50" s="7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72"/>
      <c r="AO50" s="72"/>
      <c r="AP50" s="72"/>
      <c r="AQ50" s="72"/>
      <c r="AR50" s="72"/>
      <c r="AS50" s="72"/>
      <c r="AT50" s="72"/>
    </row>
    <row r="51" spans="2:46" ht="12.65" customHeight="1">
      <c r="B51" s="72"/>
      <c r="C51" s="72"/>
      <c r="D51" s="72"/>
      <c r="E51" s="72"/>
      <c r="F51" s="72"/>
      <c r="G51" s="72"/>
      <c r="H51" s="72"/>
      <c r="I51" s="7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72"/>
      <c r="AO51" s="72"/>
      <c r="AP51" s="72"/>
      <c r="AQ51" s="72"/>
      <c r="AR51" s="72"/>
      <c r="AS51" s="72"/>
      <c r="AT51" s="72"/>
    </row>
  </sheetData>
  <mergeCells count="317">
    <mergeCell ref="B2:I4"/>
    <mergeCell ref="J2:AM4"/>
    <mergeCell ref="B6:D45"/>
    <mergeCell ref="E6:I13"/>
    <mergeCell ref="J6:K7"/>
    <mergeCell ref="L6:M7"/>
    <mergeCell ref="N6:O7"/>
    <mergeCell ref="P6:Q7"/>
    <mergeCell ref="R6:S7"/>
    <mergeCell ref="T6:U7"/>
    <mergeCell ref="AH6:AI7"/>
    <mergeCell ref="AJ6:AK7"/>
    <mergeCell ref="AL6:AM7"/>
    <mergeCell ref="X8:Y9"/>
    <mergeCell ref="Z8:AA9"/>
    <mergeCell ref="AB8:AC9"/>
    <mergeCell ref="AD8:AE9"/>
    <mergeCell ref="AF8:AG9"/>
    <mergeCell ref="AJ10:AK11"/>
    <mergeCell ref="AL10:AM11"/>
    <mergeCell ref="J12:K13"/>
    <mergeCell ref="L12:M13"/>
    <mergeCell ref="N12:O13"/>
    <mergeCell ref="P12:Q13"/>
    <mergeCell ref="AO6:AT13"/>
    <mergeCell ref="J8:K9"/>
    <mergeCell ref="L8:M9"/>
    <mergeCell ref="N8:O9"/>
    <mergeCell ref="P8:Q9"/>
    <mergeCell ref="R8:S9"/>
    <mergeCell ref="T8:U9"/>
    <mergeCell ref="V6:W7"/>
    <mergeCell ref="X6:Y7"/>
    <mergeCell ref="Z6:AA7"/>
    <mergeCell ref="AB6:AC7"/>
    <mergeCell ref="AD6:AE7"/>
    <mergeCell ref="AF6:AG7"/>
    <mergeCell ref="AH8:AI9"/>
    <mergeCell ref="AJ8:AK9"/>
    <mergeCell ref="AL8:AM9"/>
    <mergeCell ref="J10:K11"/>
    <mergeCell ref="L10:M11"/>
    <mergeCell ref="N10:O11"/>
    <mergeCell ref="P10:Q11"/>
    <mergeCell ref="R10:S11"/>
    <mergeCell ref="T10:U11"/>
    <mergeCell ref="V10:W11"/>
    <mergeCell ref="V8:W9"/>
    <mergeCell ref="R12:S13"/>
    <mergeCell ref="T12:U13"/>
    <mergeCell ref="V12:W13"/>
    <mergeCell ref="X12:Y13"/>
    <mergeCell ref="X10:Y11"/>
    <mergeCell ref="Z10:AA11"/>
    <mergeCell ref="AB10:AC11"/>
    <mergeCell ref="AD10:AE11"/>
    <mergeCell ref="AF10:AG11"/>
    <mergeCell ref="AH10:AI11"/>
    <mergeCell ref="AL12:AM13"/>
    <mergeCell ref="E14:I21"/>
    <mergeCell ref="J14:K15"/>
    <mergeCell ref="L14:M15"/>
    <mergeCell ref="N14:O15"/>
    <mergeCell ref="P14:Q15"/>
    <mergeCell ref="R14:S15"/>
    <mergeCell ref="T14:U15"/>
    <mergeCell ref="V14:W15"/>
    <mergeCell ref="X14:Y15"/>
    <mergeCell ref="Z12:AA13"/>
    <mergeCell ref="AB12:AC13"/>
    <mergeCell ref="AD12:AE13"/>
    <mergeCell ref="AF12:AG13"/>
    <mergeCell ref="AH12:AI13"/>
    <mergeCell ref="AJ12:AK13"/>
    <mergeCell ref="AL14:AM15"/>
    <mergeCell ref="N18:O19"/>
    <mergeCell ref="P18:Q19"/>
    <mergeCell ref="R18:S19"/>
    <mergeCell ref="T18:U19"/>
    <mergeCell ref="V18:W19"/>
    <mergeCell ref="X18:Y19"/>
    <mergeCell ref="AO14:AT21"/>
    <mergeCell ref="J16:K17"/>
    <mergeCell ref="L16:M17"/>
    <mergeCell ref="N16:O17"/>
    <mergeCell ref="P16:Q17"/>
    <mergeCell ref="R16:S17"/>
    <mergeCell ref="T16:U17"/>
    <mergeCell ref="V16:W17"/>
    <mergeCell ref="X16:Y17"/>
    <mergeCell ref="Z14:AA15"/>
    <mergeCell ref="AB14:AC15"/>
    <mergeCell ref="AD14:AE15"/>
    <mergeCell ref="AF14:AG15"/>
    <mergeCell ref="AH14:AI15"/>
    <mergeCell ref="AJ14:AK15"/>
    <mergeCell ref="AB18:AC19"/>
    <mergeCell ref="AD18:AE19"/>
    <mergeCell ref="AF18:AG19"/>
    <mergeCell ref="AH18:AI19"/>
    <mergeCell ref="AJ18:AK19"/>
    <mergeCell ref="AL18:AM19"/>
    <mergeCell ref="AL16:AM17"/>
    <mergeCell ref="J18:K19"/>
    <mergeCell ref="L18:M19"/>
    <mergeCell ref="Z18:AA19"/>
    <mergeCell ref="Z16:AA17"/>
    <mergeCell ref="AB16:AC17"/>
    <mergeCell ref="AD16:AE17"/>
    <mergeCell ref="AF16:AG17"/>
    <mergeCell ref="AH16:AI17"/>
    <mergeCell ref="AJ16:AK17"/>
    <mergeCell ref="AH20:AI21"/>
    <mergeCell ref="AJ20:AK21"/>
    <mergeCell ref="AL20:AM21"/>
    <mergeCell ref="E22:I29"/>
    <mergeCell ref="J22:K23"/>
    <mergeCell ref="L22:M23"/>
    <mergeCell ref="N22:O23"/>
    <mergeCell ref="P22:Q23"/>
    <mergeCell ref="R22:S23"/>
    <mergeCell ref="T22:U23"/>
    <mergeCell ref="V20:W21"/>
    <mergeCell ref="X20:Y21"/>
    <mergeCell ref="Z20:AA21"/>
    <mergeCell ref="AB20:AC21"/>
    <mergeCell ref="AD20:AE21"/>
    <mergeCell ref="AF20:AG21"/>
    <mergeCell ref="J20:K21"/>
    <mergeCell ref="L20:M21"/>
    <mergeCell ref="N20:O21"/>
    <mergeCell ref="P20:Q21"/>
    <mergeCell ref="R20:S21"/>
    <mergeCell ref="T20:U21"/>
    <mergeCell ref="AH22:AI23"/>
    <mergeCell ref="AJ22:AK23"/>
    <mergeCell ref="AL22:AM23"/>
    <mergeCell ref="X24:Y25"/>
    <mergeCell ref="AO22:AT29"/>
    <mergeCell ref="J24:K25"/>
    <mergeCell ref="L24:M25"/>
    <mergeCell ref="N24:O25"/>
    <mergeCell ref="P24:Q25"/>
    <mergeCell ref="R24:S25"/>
    <mergeCell ref="T24:U25"/>
    <mergeCell ref="V22:W23"/>
    <mergeCell ref="X22:Y23"/>
    <mergeCell ref="Z22:AA23"/>
    <mergeCell ref="AB22:AC23"/>
    <mergeCell ref="AD22:AE23"/>
    <mergeCell ref="AF22:AG23"/>
    <mergeCell ref="AH24:AI25"/>
    <mergeCell ref="AJ24:AK25"/>
    <mergeCell ref="AL24:AM25"/>
    <mergeCell ref="J26:K27"/>
    <mergeCell ref="L26:M27"/>
    <mergeCell ref="N26:O27"/>
    <mergeCell ref="P26:Q27"/>
    <mergeCell ref="R26:S27"/>
    <mergeCell ref="T26:U27"/>
    <mergeCell ref="V26:W27"/>
    <mergeCell ref="V24:W25"/>
    <mergeCell ref="Z24:AA25"/>
    <mergeCell ref="AB24:AC25"/>
    <mergeCell ref="AD24:AE25"/>
    <mergeCell ref="AF24:AG25"/>
    <mergeCell ref="AJ26:AK27"/>
    <mergeCell ref="AL26:AM27"/>
    <mergeCell ref="J28:K29"/>
    <mergeCell ref="L28:M29"/>
    <mergeCell ref="N28:O29"/>
    <mergeCell ref="P28:Q29"/>
    <mergeCell ref="R28:S29"/>
    <mergeCell ref="T28:U29"/>
    <mergeCell ref="V28:W29"/>
    <mergeCell ref="X28:Y29"/>
    <mergeCell ref="X26:Y27"/>
    <mergeCell ref="Z26:AA27"/>
    <mergeCell ref="AB26:AC27"/>
    <mergeCell ref="AD26:AE27"/>
    <mergeCell ref="AF26:AG27"/>
    <mergeCell ref="AH26:AI27"/>
    <mergeCell ref="AL28:AM29"/>
    <mergeCell ref="Z28:AA29"/>
    <mergeCell ref="AB28:AC29"/>
    <mergeCell ref="AD28:AE29"/>
    <mergeCell ref="E30:I37"/>
    <mergeCell ref="J30:K31"/>
    <mergeCell ref="L30:M31"/>
    <mergeCell ref="N30:O31"/>
    <mergeCell ref="P30:Q31"/>
    <mergeCell ref="R30:S31"/>
    <mergeCell ref="T30:U31"/>
    <mergeCell ref="V30:W31"/>
    <mergeCell ref="X30:Y31"/>
    <mergeCell ref="AF28:AG29"/>
    <mergeCell ref="AH28:AI29"/>
    <mergeCell ref="AJ28:AK29"/>
    <mergeCell ref="AL30:AM31"/>
    <mergeCell ref="AO30:AT37"/>
    <mergeCell ref="J32:K33"/>
    <mergeCell ref="L32:M33"/>
    <mergeCell ref="N32:O33"/>
    <mergeCell ref="P32:Q33"/>
    <mergeCell ref="R32:S33"/>
    <mergeCell ref="T32:U33"/>
    <mergeCell ref="V32:W33"/>
    <mergeCell ref="X32:Y33"/>
    <mergeCell ref="Z30:AA31"/>
    <mergeCell ref="AB30:AC31"/>
    <mergeCell ref="AD30:AE31"/>
    <mergeCell ref="AF30:AG31"/>
    <mergeCell ref="AH30:AI31"/>
    <mergeCell ref="AJ30:AK31"/>
    <mergeCell ref="AB34:AC35"/>
    <mergeCell ref="AD34:AE35"/>
    <mergeCell ref="AF34:AG35"/>
    <mergeCell ref="AH34:AI35"/>
    <mergeCell ref="AJ34:AK35"/>
    <mergeCell ref="AL34:AM35"/>
    <mergeCell ref="AL32:AM33"/>
    <mergeCell ref="J34:K35"/>
    <mergeCell ref="L34:M35"/>
    <mergeCell ref="N34:O35"/>
    <mergeCell ref="P34:Q35"/>
    <mergeCell ref="R34:S35"/>
    <mergeCell ref="T34:U35"/>
    <mergeCell ref="V34:W35"/>
    <mergeCell ref="X34:Y35"/>
    <mergeCell ref="Z34:AA35"/>
    <mergeCell ref="Z32:AA33"/>
    <mergeCell ref="AB32:AC33"/>
    <mergeCell ref="AD32:AE33"/>
    <mergeCell ref="AF32:AG33"/>
    <mergeCell ref="AH32:AI33"/>
    <mergeCell ref="AJ32:AK33"/>
    <mergeCell ref="AH36:AI37"/>
    <mergeCell ref="AJ36:AK37"/>
    <mergeCell ref="AL36:AM37"/>
    <mergeCell ref="E38:I45"/>
    <mergeCell ref="J38:K39"/>
    <mergeCell ref="L38:M39"/>
    <mergeCell ref="N38:O39"/>
    <mergeCell ref="P38:Q39"/>
    <mergeCell ref="R38:S39"/>
    <mergeCell ref="T38:U39"/>
    <mergeCell ref="V36:W37"/>
    <mergeCell ref="X36:Y37"/>
    <mergeCell ref="Z36:AA37"/>
    <mergeCell ref="AB36:AC37"/>
    <mergeCell ref="AD36:AE37"/>
    <mergeCell ref="AF36:AG37"/>
    <mergeCell ref="J36:K37"/>
    <mergeCell ref="L36:M37"/>
    <mergeCell ref="N36:O37"/>
    <mergeCell ref="P36:Q37"/>
    <mergeCell ref="R36:S37"/>
    <mergeCell ref="T36:U37"/>
    <mergeCell ref="AH38:AI39"/>
    <mergeCell ref="AJ38:AK39"/>
    <mergeCell ref="X40:Y41"/>
    <mergeCell ref="AL38:AM39"/>
    <mergeCell ref="J40:K41"/>
    <mergeCell ref="L40:M41"/>
    <mergeCell ref="N40:O41"/>
    <mergeCell ref="P40:Q41"/>
    <mergeCell ref="R40:S41"/>
    <mergeCell ref="T40:U41"/>
    <mergeCell ref="V40:W41"/>
    <mergeCell ref="V38:W39"/>
    <mergeCell ref="X38:Y39"/>
    <mergeCell ref="Z38:AA39"/>
    <mergeCell ref="AB38:AC39"/>
    <mergeCell ref="AD38:AE39"/>
    <mergeCell ref="AF38:AG39"/>
    <mergeCell ref="AJ40:AK41"/>
    <mergeCell ref="AL40:AM41"/>
    <mergeCell ref="Z40:AA41"/>
    <mergeCell ref="AB40:AC41"/>
    <mergeCell ref="AD40:AE41"/>
    <mergeCell ref="AF40:AG41"/>
    <mergeCell ref="AH40:AI41"/>
    <mergeCell ref="AL42:AM43"/>
    <mergeCell ref="J44:K45"/>
    <mergeCell ref="L44:M45"/>
    <mergeCell ref="N44:O45"/>
    <mergeCell ref="P44:Q45"/>
    <mergeCell ref="R44:S45"/>
    <mergeCell ref="T44:U45"/>
    <mergeCell ref="V44:W45"/>
    <mergeCell ref="X44:Y45"/>
    <mergeCell ref="Z44:AA45"/>
    <mergeCell ref="Z42:AA43"/>
    <mergeCell ref="AB42:AC43"/>
    <mergeCell ref="AD42:AE43"/>
    <mergeCell ref="AF42:AG43"/>
    <mergeCell ref="AH42:AI43"/>
    <mergeCell ref="AJ42:AK43"/>
    <mergeCell ref="J42:K43"/>
    <mergeCell ref="L42:M43"/>
    <mergeCell ref="N42:O43"/>
    <mergeCell ref="P42:Q43"/>
    <mergeCell ref="R42:S43"/>
    <mergeCell ref="T42:U43"/>
    <mergeCell ref="V42:W43"/>
    <mergeCell ref="X42:Y43"/>
    <mergeCell ref="J46:O51"/>
    <mergeCell ref="P46:U51"/>
    <mergeCell ref="V46:AA51"/>
    <mergeCell ref="AB46:AG51"/>
    <mergeCell ref="AH46:AM51"/>
    <mergeCell ref="AB44:AC45"/>
    <mergeCell ref="AD44:AE45"/>
    <mergeCell ref="AF44:AG45"/>
    <mergeCell ref="AH44:AI45"/>
    <mergeCell ref="AJ44:AK45"/>
    <mergeCell ref="AL44:AM45"/>
  </mergeCells>
  <pageMargins left="0.7" right="0.7" top="0.75" bottom="0.75" header="0.3" footer="0.3"/>
  <pageSetup scale="3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0AA7-7038-4C17-96CB-559ECFFA6E75}">
  <dimension ref="B2:AT61"/>
  <sheetViews>
    <sheetView view="pageBreakPreview" zoomScale="27" zoomScaleNormal="25" zoomScaleSheetLayoutView="40" workbookViewId="0">
      <selection activeCell="AO16" sqref="AO16:AT25"/>
    </sheetView>
  </sheetViews>
  <sheetFormatPr baseColWidth="10" defaultColWidth="5.453125" defaultRowHeight="9" customHeight="1"/>
  <cols>
    <col min="1" max="21" width="5.453125" style="28"/>
    <col min="22" max="23" width="16.54296875" style="28" customWidth="1"/>
    <col min="24" max="16384" width="5.453125" style="28"/>
  </cols>
  <sheetData>
    <row r="2" spans="2:46" ht="18" customHeight="1">
      <c r="B2" s="389" t="s">
        <v>273</v>
      </c>
      <c r="C2" s="389"/>
      <c r="D2" s="389"/>
      <c r="E2" s="389"/>
      <c r="F2" s="389"/>
      <c r="G2" s="389"/>
      <c r="H2" s="389"/>
      <c r="I2" s="389"/>
      <c r="J2" s="390" t="s">
        <v>2</v>
      </c>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74"/>
      <c r="AO2" s="74"/>
      <c r="AP2" s="74"/>
      <c r="AQ2" s="74"/>
      <c r="AR2" s="74"/>
      <c r="AS2" s="74"/>
      <c r="AT2" s="74"/>
    </row>
    <row r="3" spans="2:46" ht="18" customHeight="1">
      <c r="B3" s="389"/>
      <c r="C3" s="389"/>
      <c r="D3" s="389"/>
      <c r="E3" s="389"/>
      <c r="F3" s="389"/>
      <c r="G3" s="389"/>
      <c r="H3" s="389"/>
      <c r="I3" s="389"/>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390"/>
      <c r="AJ3" s="390"/>
      <c r="AK3" s="390"/>
      <c r="AL3" s="390"/>
      <c r="AM3" s="390"/>
      <c r="AN3" s="74"/>
      <c r="AO3" s="74"/>
      <c r="AP3" s="74"/>
      <c r="AQ3" s="74"/>
      <c r="AR3" s="74"/>
      <c r="AS3" s="74"/>
      <c r="AT3" s="74"/>
    </row>
    <row r="4" spans="2:46" ht="18" customHeight="1">
      <c r="B4" s="389"/>
      <c r="C4" s="389"/>
      <c r="D4" s="389"/>
      <c r="E4" s="389"/>
      <c r="F4" s="389"/>
      <c r="G4" s="389"/>
      <c r="H4" s="389"/>
      <c r="I4" s="389"/>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390"/>
      <c r="AN4" s="74"/>
      <c r="AO4" s="74"/>
      <c r="AP4" s="74"/>
      <c r="AQ4" s="74"/>
      <c r="AR4" s="74"/>
      <c r="AS4" s="74"/>
      <c r="AT4" s="74"/>
    </row>
    <row r="5" spans="2:46" ht="9" customHeight="1" thickBot="1">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row>
    <row r="6" spans="2:46" ht="14.5" customHeight="1">
      <c r="B6" s="391" t="s">
        <v>1</v>
      </c>
      <c r="C6" s="391"/>
      <c r="D6" s="391"/>
      <c r="E6" s="387" t="s">
        <v>258</v>
      </c>
      <c r="F6" s="387"/>
      <c r="G6" s="387"/>
      <c r="H6" s="387"/>
      <c r="I6" s="387"/>
      <c r="J6" s="78" t="str">
        <f>IF(AND('MAPA DE RIESGOS'!$AQ$9="Muy Alta",'MAPA DE RIESGOS'!$AS$9="Leve"),CONCATENATE("R1C",'MAPA DE RIESGOS'!$AC$9),"")</f>
        <v/>
      </c>
      <c r="K6" s="79" t="str">
        <f>IF(AND('MAPA DE RIESGOS'!$AQ$10="Muy Alta",'MAPA DE RIESGOS'!$AS$10="Leve"),CONCATENATE("R1C",'MAPA DE RIESGOS'!$AC$10),"")</f>
        <v/>
      </c>
      <c r="L6" s="79" t="str">
        <f>IF(AND('MAPA DE RIESGOS'!$AQ$11="Muy Alta",'MAPA DE RIESGOS'!$AS$11="Leve"),CONCATENATE("R1C",'MAPA DE RIESGOS'!$AC$11),"")</f>
        <v/>
      </c>
      <c r="M6" s="79" t="str">
        <f>IF(AND('MAPA DE RIESGOS'!$AQ$12="Muy Alta",'MAPA DE RIESGOS'!$AS$12="Leve"),CONCATENATE("R1C",'MAPA DE RIESGOS'!$AC$12),"")</f>
        <v/>
      </c>
      <c r="N6" s="79" t="str">
        <f>IF(AND('MAPA DE RIESGOS'!$AQ$13="Muy Alta",'MAPA DE RIESGOS'!$AS$13="Leve"),CONCATENATE("R1C",'MAPA DE RIESGOS'!$AC$13),"")</f>
        <v/>
      </c>
      <c r="O6" s="80" t="str">
        <f>IF(AND('MAPA DE RIESGOS'!$AQ$14="Muy Alta",'MAPA DE RIESGOS'!$AS$14="Leve"),CONCATENATE("R1C",'MAPA DE RIESGOS'!$AC$14),"")</f>
        <v/>
      </c>
      <c r="P6" s="78" t="str">
        <f>IF(AND('MAPA DE RIESGOS'!$AQ$9="Muy Alta",'MAPA DE RIESGOS'!$AS$9="Menor"),CONCATENATE("R1C",'MAPA DE RIESGOS'!$AC$9),"")</f>
        <v/>
      </c>
      <c r="Q6" s="79" t="str">
        <f>IF(AND('MAPA DE RIESGOS'!$AQ$10="Muy Alta",'MAPA DE RIESGOS'!$AS$10="Menor"),CONCATENATE("R1C",'MAPA DE RIESGOS'!$AC$10),"")</f>
        <v/>
      </c>
      <c r="R6" s="79" t="str">
        <f>IF(AND('MAPA DE RIESGOS'!$AQ$11="Muy Alta",'MAPA DE RIESGOS'!$AS$11="Menor"),CONCATENATE("R1C",'MAPA DE RIESGOS'!$AC$11),"")</f>
        <v/>
      </c>
      <c r="S6" s="79" t="str">
        <f>IF(AND('MAPA DE RIESGOS'!$AQ$12="Muy Alta",'MAPA DE RIESGOS'!$AS$12="Menor"),CONCATENATE("R1C",'MAPA DE RIESGOS'!$AC$12),"")</f>
        <v/>
      </c>
      <c r="T6" s="79" t="str">
        <f>IF(AND('MAPA DE RIESGOS'!$AQ$13="Muy Alta",'MAPA DE RIESGOS'!$AS$13="Menor"),CONCATENATE("R1C",'MAPA DE RIESGOS'!$AC$13),"")</f>
        <v/>
      </c>
      <c r="U6" s="80" t="str">
        <f>IF(AND('MAPA DE RIESGOS'!$AQ$14="Muy Alta",'MAPA DE RIESGOS'!$AS$14="Menor"),CONCATENATE("R1C",'MAPA DE RIESGOS'!$AC$14),"")</f>
        <v/>
      </c>
      <c r="V6" s="78" t="str">
        <f>IF(AND('MAPA DE RIESGOS'!$AQ$9="Muy Alta",'MAPA DE RIESGOS'!$AS$9="Moderado"),CONCATENATE("R1C",'MAPA DE RIESGOS'!$AC$9),"")</f>
        <v/>
      </c>
      <c r="W6" s="79" t="str">
        <f>IF(AND('MAPA DE RIESGOS'!$AQ$10="Muy Alta",'MAPA DE RIESGOS'!$AS$10="Moderado"),CONCATENATE("R1C",'MAPA DE RIESGOS'!$AC$10),"")</f>
        <v/>
      </c>
      <c r="X6" s="79" t="str">
        <f>IF(AND('MAPA DE RIESGOS'!$AQ$11="Muy Alta",'MAPA DE RIESGOS'!$AS$11="Moderado"),CONCATENATE("R1C",'MAPA DE RIESGOS'!$AC$11),"")</f>
        <v/>
      </c>
      <c r="Y6" s="79" t="str">
        <f>IF(AND('MAPA DE RIESGOS'!$AQ$12="Muy Alta",'MAPA DE RIESGOS'!$AS$12="Moderado"),CONCATENATE("R1C",'MAPA DE RIESGOS'!$AC$12),"")</f>
        <v/>
      </c>
      <c r="Z6" s="79" t="str">
        <f>IF(AND('MAPA DE RIESGOS'!$AQ$13="Muy Alta",'MAPA DE RIESGOS'!$AS$13="Moderado"),CONCATENATE("R1C",'MAPA DE RIESGOS'!$AC$13),"")</f>
        <v/>
      </c>
      <c r="AA6" s="80" t="str">
        <f>IF(AND('MAPA DE RIESGOS'!$AQ$14="Muy Alta",'MAPA DE RIESGOS'!$AS$14="Moderado"),CONCATENATE("R1C",'MAPA DE RIESGOS'!$AC$14),"")</f>
        <v/>
      </c>
      <c r="AB6" s="78" t="str">
        <f>IF(AND('MAPA DE RIESGOS'!$AQ$9="Muy Alta",'MAPA DE RIESGOS'!$AS$9="Mayor"),CONCATENATE("R1C",'MAPA DE RIESGOS'!$AC$9),"")</f>
        <v/>
      </c>
      <c r="AC6" s="79" t="str">
        <f>IF(AND('MAPA DE RIESGOS'!$AQ$10="Muy Alta",'MAPA DE RIESGOS'!$AS$10="Mayor"),CONCATENATE("R1C",'MAPA DE RIESGOS'!$AC$10),"")</f>
        <v/>
      </c>
      <c r="AD6" s="79" t="str">
        <f>IF(AND('MAPA DE RIESGOS'!$AQ$11="Muy Alta",'MAPA DE RIESGOS'!$AS$11="Mayor"),CONCATENATE("R1C",'MAPA DE RIESGOS'!$AC$11),"")</f>
        <v/>
      </c>
      <c r="AE6" s="79" t="str">
        <f>IF(AND('MAPA DE RIESGOS'!$AQ$12="Muy Alta",'MAPA DE RIESGOS'!$AS$12="Mayor"),CONCATENATE("R1C",'MAPA DE RIESGOS'!$AC$12),"")</f>
        <v/>
      </c>
      <c r="AF6" s="79" t="str">
        <f>IF(AND('MAPA DE RIESGOS'!$AQ$13="Muy Alta",'MAPA DE RIESGOS'!$AS$13="Mayor"),CONCATENATE("R1C",'MAPA DE RIESGOS'!$AC$13),"")</f>
        <v/>
      </c>
      <c r="AG6" s="80" t="str">
        <f>IF(AND('MAPA DE RIESGOS'!$AQ$14="Muy Alta",'MAPA DE RIESGOS'!$AS$14="Mayor"),CONCATENATE("R1C",'MAPA DE RIESGOS'!$AC$14),"")</f>
        <v/>
      </c>
      <c r="AH6" s="87" t="str">
        <f>IF(AND('MAPA DE RIESGOS'!$AQ$9="Muy Alta",'MAPA DE RIESGOS'!$AS$9="Catastrófico"),CONCATENATE("R1C",'MAPA DE RIESGOS'!$AC$9),"")</f>
        <v/>
      </c>
      <c r="AI6" s="88" t="str">
        <f>IF(AND('MAPA DE RIESGOS'!$AQ$10="Muy Alta",'MAPA DE RIESGOS'!$AS$10="Catastrófico"),CONCATENATE("R1C",'MAPA DE RIESGOS'!$AC$10),"")</f>
        <v/>
      </c>
      <c r="AJ6" s="88" t="str">
        <f>IF(AND('MAPA DE RIESGOS'!$AQ$11="Muy Alta",'MAPA DE RIESGOS'!$AS$11="Catastrófico"),CONCATENATE("R1C",'MAPA DE RIESGOS'!$AC$11),"")</f>
        <v/>
      </c>
      <c r="AK6" s="88" t="str">
        <f>IF(AND('MAPA DE RIESGOS'!$AQ$12="Muy Alta",'MAPA DE RIESGOS'!$AS$12="Catastrófico"),CONCATENATE("R1C",'MAPA DE RIESGOS'!$AC$12),"")</f>
        <v/>
      </c>
      <c r="AL6" s="88" t="str">
        <f>IF(AND('MAPA DE RIESGOS'!$AQ$13="Muy Alta",'MAPA DE RIESGOS'!$AS$13="Catastrófico"),CONCATENATE("R1C",'MAPA DE RIESGOS'!$AC$13),"")</f>
        <v/>
      </c>
      <c r="AM6" s="89" t="str">
        <f>IF(AND('MAPA DE RIESGOS'!$AQ$14="Muy Alta",'MAPA DE RIESGOS'!$AS$14="Catastrófico"),CONCATENATE("R1C",'MAPA DE RIESGOS'!$AC$14),"")</f>
        <v/>
      </c>
      <c r="AN6" s="74"/>
      <c r="AO6" s="392" t="s">
        <v>259</v>
      </c>
      <c r="AP6" s="393"/>
      <c r="AQ6" s="393"/>
      <c r="AR6" s="393"/>
      <c r="AS6" s="393"/>
      <c r="AT6" s="394"/>
    </row>
    <row r="7" spans="2:46" ht="14.5" customHeight="1">
      <c r="B7" s="391"/>
      <c r="C7" s="391"/>
      <c r="D7" s="391"/>
      <c r="E7" s="387"/>
      <c r="F7" s="387"/>
      <c r="G7" s="387"/>
      <c r="H7" s="387"/>
      <c r="I7" s="387"/>
      <c r="J7" s="81" t="str">
        <f>IF(AND('MAPA DE RIESGOS'!$AQ$15="Muy Alta",'MAPA DE RIESGOS'!$AS$15="Leve"),CONCATENATE("R2C",'MAPA DE RIESGOS'!$AC$15),"")</f>
        <v/>
      </c>
      <c r="K7" s="75" t="str">
        <f>IF(AND('MAPA DE RIESGOS'!$AQ$16="Muy Alta",'MAPA DE RIESGOS'!$AS$16="Leve"),CONCATENATE("R2C",'MAPA DE RIESGOS'!$AC$16),"")</f>
        <v/>
      </c>
      <c r="L7" s="75" t="str">
        <f>IF(AND('MAPA DE RIESGOS'!$AQ$17="Muy Alta",'MAPA DE RIESGOS'!$AS$17="Leve"),CONCATENATE("R2C",'MAPA DE RIESGOS'!$AC$17),"")</f>
        <v/>
      </c>
      <c r="M7" s="75" t="str">
        <f>IF(AND('MAPA DE RIESGOS'!$AQ$18="Muy Alta",'MAPA DE RIESGOS'!$AS$18="Leve"),CONCATENATE("R2C",'MAPA DE RIESGOS'!$AC$18),"")</f>
        <v/>
      </c>
      <c r="N7" s="75" t="str">
        <f>IF(AND('MAPA DE RIESGOS'!$AQ$19="Muy Alta",'MAPA DE RIESGOS'!$AS$19="Leve"),CONCATENATE("R2C",'MAPA DE RIESGOS'!$AC$19),"")</f>
        <v/>
      </c>
      <c r="O7" s="82" t="str">
        <f>IF(AND('MAPA DE RIESGOS'!$AQ$20="Muy Alta",'MAPA DE RIESGOS'!$AS$20="Leve"),CONCATENATE("R2C",'MAPA DE RIESGOS'!$AC$20),"")</f>
        <v/>
      </c>
      <c r="P7" s="81" t="str">
        <f>IF(AND('MAPA DE RIESGOS'!$AQ$15="Muy Alta",'MAPA DE RIESGOS'!$AS$15="Menor"),CONCATENATE("R2C",'MAPA DE RIESGOS'!$AC$15),"")</f>
        <v/>
      </c>
      <c r="Q7" s="75" t="str">
        <f>IF(AND('MAPA DE RIESGOS'!$AQ$16="Muy Alta",'MAPA DE RIESGOS'!$AS$16="Menor"),CONCATENATE("R2C",'MAPA DE RIESGOS'!$AC$16),"")</f>
        <v/>
      </c>
      <c r="R7" s="75" t="str">
        <f>IF(AND('MAPA DE RIESGOS'!$AQ$17="Muy Alta",'MAPA DE RIESGOS'!$AS$17="Menor"),CONCATENATE("R2C",'MAPA DE RIESGOS'!$AC$17),"")</f>
        <v/>
      </c>
      <c r="S7" s="75" t="str">
        <f>IF(AND('MAPA DE RIESGOS'!$AQ$18="Muy Alta",'MAPA DE RIESGOS'!$AS$18="Menor"),CONCATENATE("R2C",'MAPA DE RIESGOS'!$AC$18),"")</f>
        <v/>
      </c>
      <c r="T7" s="75" t="str">
        <f>IF(AND('MAPA DE RIESGOS'!$AQ$19="Muy Alta",'MAPA DE RIESGOS'!$AS$19="Menor"),CONCATENATE("R2C",'MAPA DE RIESGOS'!$AC$19),"")</f>
        <v/>
      </c>
      <c r="U7" s="82" t="str">
        <f>IF(AND('MAPA DE RIESGOS'!$AQ$20="Muy Alta",'MAPA DE RIESGOS'!$AS$20="Menor"),CONCATENATE("R2C",'MAPA DE RIESGOS'!$AC$20),"")</f>
        <v/>
      </c>
      <c r="V7" s="81" t="str">
        <f>IF(AND('MAPA DE RIESGOS'!$AQ$15="Muy Alta",'MAPA DE RIESGOS'!$AS$15="Moderado"),CONCATENATE("R2C",'MAPA DE RIESGOS'!$AC$15),"")</f>
        <v/>
      </c>
      <c r="W7" s="75" t="str">
        <f>IF(AND('MAPA DE RIESGOS'!$AQ$16="Muy Alta",'MAPA DE RIESGOS'!$AS$16="Moderado"),CONCATENATE("R2C",'MAPA DE RIESGOS'!$AC$16),"")</f>
        <v/>
      </c>
      <c r="X7" s="75" t="str">
        <f>IF(AND('MAPA DE RIESGOS'!$AQ$17="Muy Alta",'MAPA DE RIESGOS'!$AS$17="Moderado"),CONCATENATE("R2C",'MAPA DE RIESGOS'!$AC$17),"")</f>
        <v/>
      </c>
      <c r="Y7" s="75" t="str">
        <f>IF(AND('MAPA DE RIESGOS'!$AQ$18="Muy Alta",'MAPA DE RIESGOS'!$AS$18="Moderado"),CONCATENATE("R2C",'MAPA DE RIESGOS'!$AC$18),"")</f>
        <v/>
      </c>
      <c r="Z7" s="75" t="str">
        <f>IF(AND('MAPA DE RIESGOS'!$AQ$19="Muy Alta",'MAPA DE RIESGOS'!$AS$19="Moderado"),CONCATENATE("R2C",'MAPA DE RIESGOS'!$AC$19),"")</f>
        <v/>
      </c>
      <c r="AA7" s="82" t="str">
        <f>IF(AND('MAPA DE RIESGOS'!$AQ$20="Muy Alta",'MAPA DE RIESGOS'!$AS$20="Moderado"),CONCATENATE("R2C",'MAPA DE RIESGOS'!$AC$20),"")</f>
        <v/>
      </c>
      <c r="AB7" s="81" t="str">
        <f>IF(AND('MAPA DE RIESGOS'!$AQ$15="Muy Alta",'MAPA DE RIESGOS'!$AS$15="Mayor"),CONCATENATE("R2C",'MAPA DE RIESGOS'!$AC$15),"")</f>
        <v/>
      </c>
      <c r="AC7" s="75" t="str">
        <f>IF(AND('MAPA DE RIESGOS'!$AQ$16="Muy Alta",'MAPA DE RIESGOS'!$AS$16="Mayor"),CONCATENATE("R2C",'MAPA DE RIESGOS'!$AC$16),"")</f>
        <v/>
      </c>
      <c r="AD7" s="75" t="str">
        <f>IF(AND('MAPA DE RIESGOS'!$AQ$17="Muy Alta",'MAPA DE RIESGOS'!$AS$17="Mayor"),CONCATENATE("R2C",'MAPA DE RIESGOS'!$AC$17),"")</f>
        <v/>
      </c>
      <c r="AE7" s="75" t="str">
        <f>IF(AND('MAPA DE RIESGOS'!$AQ$18="Muy Alta",'MAPA DE RIESGOS'!$AS$18="Mayor"),CONCATENATE("R2C",'MAPA DE RIESGOS'!$AC$18),"")</f>
        <v/>
      </c>
      <c r="AF7" s="75" t="str">
        <f>IF(AND('MAPA DE RIESGOS'!$AQ$19="Muy Alta",'MAPA DE RIESGOS'!$AS$19="Mayor"),CONCATENATE("R2C",'MAPA DE RIESGOS'!$AC$19),"")</f>
        <v/>
      </c>
      <c r="AG7" s="82" t="str">
        <f>IF(AND('MAPA DE RIESGOS'!$AQ$20="Muy Alta",'MAPA DE RIESGOS'!$AS$20="Mayor"),CONCATENATE("R2C",'MAPA DE RIESGOS'!$AC$20),"")</f>
        <v/>
      </c>
      <c r="AH7" s="90" t="str">
        <f>IF(AND('MAPA DE RIESGOS'!$AQ$15="Muy Alta",'MAPA DE RIESGOS'!$AS$15="Catastrófico"),CONCATENATE("R2C",'MAPA DE RIESGOS'!$AC$15),"")</f>
        <v/>
      </c>
      <c r="AI7" s="86" t="str">
        <f>IF(AND('MAPA DE RIESGOS'!$AQ$16="Muy Alta",'MAPA DE RIESGOS'!$AS$16="Catastrófico"),CONCATENATE("R2C",'MAPA DE RIESGOS'!$AC$16),"")</f>
        <v/>
      </c>
      <c r="AJ7" s="86" t="str">
        <f>IF(AND('MAPA DE RIESGOS'!$AQ$17="Muy Alta",'MAPA DE RIESGOS'!$AS$17="Catastrófico"),CONCATENATE("R2C",'MAPA DE RIESGOS'!$AC$17),"")</f>
        <v/>
      </c>
      <c r="AK7" s="86" t="str">
        <f>IF(AND('MAPA DE RIESGOS'!$AQ$18="Muy Alta",'MAPA DE RIESGOS'!$AS$18="Catastrófico"),CONCATENATE("R2C",'MAPA DE RIESGOS'!$AC$18),"")</f>
        <v/>
      </c>
      <c r="AL7" s="86" t="str">
        <f>IF(AND('MAPA DE RIESGOS'!$AQ$19="Muy Alta",'MAPA DE RIESGOS'!$AS$19="Catastrófico"),CONCATENATE("R2C",'MAPA DE RIESGOS'!$AC$19),"")</f>
        <v/>
      </c>
      <c r="AM7" s="91" t="str">
        <f>IF(AND('MAPA DE RIESGOS'!$AQ$20="Muy Alta",'MAPA DE RIESGOS'!$AS$20="Catastrófico"),CONCATENATE("R2C",'MAPA DE RIESGOS'!$AC$20),"")</f>
        <v/>
      </c>
      <c r="AN7" s="74"/>
      <c r="AO7" s="395"/>
      <c r="AP7" s="396"/>
      <c r="AQ7" s="396"/>
      <c r="AR7" s="396"/>
      <c r="AS7" s="396"/>
      <c r="AT7" s="397"/>
    </row>
    <row r="8" spans="2:46" ht="14.5" customHeight="1">
      <c r="B8" s="391"/>
      <c r="C8" s="391"/>
      <c r="D8" s="391"/>
      <c r="E8" s="387"/>
      <c r="F8" s="387"/>
      <c r="G8" s="387"/>
      <c r="H8" s="387"/>
      <c r="I8" s="387"/>
      <c r="J8" s="81" t="str">
        <f>IF(AND('MAPA DE RIESGOS'!$AQ$21="Muy Alta",'MAPA DE RIESGOS'!$AS$21="Leve"),CONCATENATE("R3C",'MAPA DE RIESGOS'!$AC$21),"")</f>
        <v/>
      </c>
      <c r="K8" s="75" t="str">
        <f>IF(AND('MAPA DE RIESGOS'!$AQ$22="Muy Alta",'MAPA DE RIESGOS'!$AS$22="Leve"),CONCATENATE("R3C",'MAPA DE RIESGOS'!$AC$22),"")</f>
        <v/>
      </c>
      <c r="L8" s="75" t="str">
        <f>IF(AND('MAPA DE RIESGOS'!$AQ$23="Muy Alta",'MAPA DE RIESGOS'!$AS$23="Leve"),CONCATENATE("R3C",'MAPA DE RIESGOS'!$AC$23),"")</f>
        <v/>
      </c>
      <c r="M8" s="75" t="str">
        <f>IF(AND('MAPA DE RIESGOS'!$AQ$24="Muy Alta",'MAPA DE RIESGOS'!$AS$24="Leve"),CONCATENATE("R3C",'MAPA DE RIESGOS'!$AC$24),"")</f>
        <v/>
      </c>
      <c r="N8" s="75" t="str">
        <f>IF(AND('MAPA DE RIESGOS'!$AQ$25="Muy Alta",'MAPA DE RIESGOS'!$AS$25="Leve"),CONCATENATE("R3C",'MAPA DE RIESGOS'!$AC$25),"")</f>
        <v/>
      </c>
      <c r="O8" s="82" t="str">
        <f>IF(AND('MAPA DE RIESGOS'!$AQ$26="Muy Alta",'MAPA DE RIESGOS'!$AS$26="Leve"),CONCATENATE("R3C",'MAPA DE RIESGOS'!$AC$26),"")</f>
        <v/>
      </c>
      <c r="P8" s="81" t="str">
        <f>IF(AND('MAPA DE RIESGOS'!$AQ$21="Muy Alta",'MAPA DE RIESGOS'!$AS$21="Menor"),CONCATENATE("R3C",'MAPA DE RIESGOS'!$AC$21),"")</f>
        <v/>
      </c>
      <c r="Q8" s="75" t="str">
        <f>IF(AND('MAPA DE RIESGOS'!$AQ$22="Muy Alta",'MAPA DE RIESGOS'!$AS$22="Menor"),CONCATENATE("R3C",'MAPA DE RIESGOS'!$AC$22),"")</f>
        <v/>
      </c>
      <c r="R8" s="75" t="str">
        <f>IF(AND('MAPA DE RIESGOS'!$AQ$23="Muy Alta",'MAPA DE RIESGOS'!$AS$23="Menor"),CONCATENATE("R3C",'MAPA DE RIESGOS'!$AC$23),"")</f>
        <v/>
      </c>
      <c r="S8" s="75" t="str">
        <f>IF(AND('MAPA DE RIESGOS'!$AQ$24="Muy Alta",'MAPA DE RIESGOS'!$AS$24="Menor"),CONCATENATE("R3C",'MAPA DE RIESGOS'!$AC$24),"")</f>
        <v/>
      </c>
      <c r="T8" s="75" t="str">
        <f>IF(AND('MAPA DE RIESGOS'!$AQ$25="Muy Alta",'MAPA DE RIESGOS'!$AS$25="Menor"),CONCATENATE("R3C",'MAPA DE RIESGOS'!$AC$25),"")</f>
        <v/>
      </c>
      <c r="U8" s="82" t="str">
        <f>IF(AND('MAPA DE RIESGOS'!$AQ$26="Muy Alta",'MAPA DE RIESGOS'!$AS$26="Menor"),CONCATENATE("R3C",'MAPA DE RIESGOS'!$AC$26),"")</f>
        <v/>
      </c>
      <c r="V8" s="81" t="str">
        <f>IF(AND('MAPA DE RIESGOS'!$AQ$21="Muy Alta",'MAPA DE RIESGOS'!$AS$21="Moderado"),CONCATENATE("R3C",'MAPA DE RIESGOS'!$AC$21),"")</f>
        <v/>
      </c>
      <c r="W8" s="75" t="str">
        <f>IF(AND('MAPA DE RIESGOS'!$AQ$22="Muy Alta",'MAPA DE RIESGOS'!$AS$22="Moderado"),CONCATENATE("R3C",'MAPA DE RIESGOS'!$AC$22),"")</f>
        <v/>
      </c>
      <c r="X8" s="75" t="str">
        <f>IF(AND('MAPA DE RIESGOS'!$AQ$23="Muy Alta",'MAPA DE RIESGOS'!$AS$23="Moderado"),CONCATENATE("R3C",'MAPA DE RIESGOS'!$AC$23),"")</f>
        <v/>
      </c>
      <c r="Y8" s="75" t="str">
        <f>IF(AND('MAPA DE RIESGOS'!$AQ$24="Muy Alta",'MAPA DE RIESGOS'!$AS$24="Moderado"),CONCATENATE("R3C",'MAPA DE RIESGOS'!$AC$24),"")</f>
        <v/>
      </c>
      <c r="Z8" s="75" t="str">
        <f>IF(AND('MAPA DE RIESGOS'!$AQ$25="Muy Alta",'MAPA DE RIESGOS'!$AS$25="Moderado"),CONCATENATE("R3C",'MAPA DE RIESGOS'!$AC$25),"")</f>
        <v/>
      </c>
      <c r="AA8" s="82" t="str">
        <f>IF(AND('MAPA DE RIESGOS'!$AQ$26="Muy Alta",'MAPA DE RIESGOS'!$AS$26="Moderado"),CONCATENATE("R3C",'MAPA DE RIESGOS'!$AC$26),"")</f>
        <v/>
      </c>
      <c r="AB8" s="81" t="str">
        <f>IF(AND('MAPA DE RIESGOS'!$AQ$21="Muy Alta",'MAPA DE RIESGOS'!$AS$21="Mayor"),CONCATENATE("R3C",'MAPA DE RIESGOS'!$AC$21),"")</f>
        <v/>
      </c>
      <c r="AC8" s="75" t="str">
        <f>IF(AND('MAPA DE RIESGOS'!$AQ$22="Muy Alta",'MAPA DE RIESGOS'!$AS$22="Mayor"),CONCATENATE("R3C",'MAPA DE RIESGOS'!$AC$22),"")</f>
        <v/>
      </c>
      <c r="AD8" s="75" t="str">
        <f>IF(AND('MAPA DE RIESGOS'!$AQ$23="Muy Alta",'MAPA DE RIESGOS'!$AS$23="Mayor"),CONCATENATE("R3C",'MAPA DE RIESGOS'!$AC$23),"")</f>
        <v/>
      </c>
      <c r="AE8" s="75" t="str">
        <f>IF(AND('MAPA DE RIESGOS'!$AQ$24="Muy Alta",'MAPA DE RIESGOS'!$AS$24="Mayor"),CONCATENATE("R3C",'MAPA DE RIESGOS'!$AC$24),"")</f>
        <v/>
      </c>
      <c r="AF8" s="75" t="str">
        <f>IF(AND('MAPA DE RIESGOS'!$AQ$25="Muy Alta",'MAPA DE RIESGOS'!$AS$25="Mayor"),CONCATENATE("R3C",'MAPA DE RIESGOS'!$AC$25),"")</f>
        <v/>
      </c>
      <c r="AG8" s="82" t="str">
        <f>IF(AND('MAPA DE RIESGOS'!$AQ$26="Muy Alta",'MAPA DE RIESGOS'!$AS$26="Mayor"),CONCATENATE("R3C",'MAPA DE RIESGOS'!$AC$26),"")</f>
        <v/>
      </c>
      <c r="AH8" s="90" t="str">
        <f>IF(AND('MAPA DE RIESGOS'!$AQ$21="Muy Alta",'MAPA DE RIESGOS'!$AS$21="Catastrófico"),CONCATENATE("R3C",'MAPA DE RIESGOS'!$AC$21),"")</f>
        <v/>
      </c>
      <c r="AI8" s="86" t="str">
        <f>IF(AND('MAPA DE RIESGOS'!$AQ$22="Muy Alta",'MAPA DE RIESGOS'!$AS$22="Catastrófico"),CONCATENATE("R3C",'MAPA DE RIESGOS'!$AC$22),"")</f>
        <v/>
      </c>
      <c r="AJ8" s="86" t="str">
        <f>IF(AND('MAPA DE RIESGOS'!$AQ$23="Muy Alta",'MAPA DE RIESGOS'!$AS$23="Catastrófico"),CONCATENATE("R3C",'MAPA DE RIESGOS'!$AC$23),"")</f>
        <v/>
      </c>
      <c r="AK8" s="86" t="str">
        <f>IF(AND('MAPA DE RIESGOS'!$AQ$24="Muy Alta",'MAPA DE RIESGOS'!$AS$24="Catastrófico"),CONCATENATE("R3C",'MAPA DE RIESGOS'!$AC$24),"")</f>
        <v/>
      </c>
      <c r="AL8" s="86" t="str">
        <f>IF(AND('MAPA DE RIESGOS'!$AQ$25="Muy Alta",'MAPA DE RIESGOS'!$AS$25="Catastrófico"),CONCATENATE("R3C",'MAPA DE RIESGOS'!$AC$25),"")</f>
        <v/>
      </c>
      <c r="AM8" s="91" t="str">
        <f>IF(AND('MAPA DE RIESGOS'!$AQ$26="Muy Alta",'MAPA DE RIESGOS'!$AS$26="Catastrófico"),CONCATENATE("R3C",'MAPA DE RIESGOS'!$AC$26),"")</f>
        <v/>
      </c>
      <c r="AN8" s="74"/>
      <c r="AO8" s="395"/>
      <c r="AP8" s="396"/>
      <c r="AQ8" s="396"/>
      <c r="AR8" s="396"/>
      <c r="AS8" s="396"/>
      <c r="AT8" s="397"/>
    </row>
    <row r="9" spans="2:46" ht="14.5" customHeight="1">
      <c r="B9" s="391"/>
      <c r="C9" s="391"/>
      <c r="D9" s="391"/>
      <c r="E9" s="387"/>
      <c r="F9" s="387"/>
      <c r="G9" s="387"/>
      <c r="H9" s="387"/>
      <c r="I9" s="387"/>
      <c r="J9" s="81" t="str">
        <f>IF(AND('MAPA DE RIESGOS'!$AQ$27="Muy Alta",'MAPA DE RIESGOS'!$AS$27="Leve"),CONCATENATE("R4C",'MAPA DE RIESGOS'!$AC$27),"")</f>
        <v/>
      </c>
      <c r="K9" s="75" t="str">
        <f>IF(AND('MAPA DE RIESGOS'!$AQ$28="Muy Alta",'MAPA DE RIESGOS'!$AS$28="Leve"),CONCATENATE("R4C",'MAPA DE RIESGOS'!$AC$28),"")</f>
        <v/>
      </c>
      <c r="L9" s="75" t="str">
        <f>IF(AND('MAPA DE RIESGOS'!$AQ$29="Muy Alta",'MAPA DE RIESGOS'!$AS$29="Leve"),CONCATENATE("R4C",'MAPA DE RIESGOS'!$AC$29),"")</f>
        <v/>
      </c>
      <c r="M9" s="75" t="str">
        <f>IF(AND('MAPA DE RIESGOS'!$AQ$30="Muy Alta",'MAPA DE RIESGOS'!$AS$30="Leve"),CONCATENATE("R4C",'MAPA DE RIESGOS'!$AC$30),"")</f>
        <v/>
      </c>
      <c r="N9" s="75" t="str">
        <f>IF(AND('MAPA DE RIESGOS'!$AQ$31="Muy Alta",'MAPA DE RIESGOS'!$AS$31="Leve"),CONCATENATE("R4C",'MAPA DE RIESGOS'!$AC$31),"")</f>
        <v/>
      </c>
      <c r="O9" s="82" t="str">
        <f>IF(AND('MAPA DE RIESGOS'!$AQ$32="Muy Alta",'MAPA DE RIESGOS'!$AS$32="Leve"),CONCATENATE("R4C",'MAPA DE RIESGOS'!$AC$32),"")</f>
        <v/>
      </c>
      <c r="P9" s="81" t="str">
        <f>IF(AND('MAPA DE RIESGOS'!$AQ$27="Muy Alta",'MAPA DE RIESGOS'!$AS$27="Menor"),CONCATENATE("R4C",'MAPA DE RIESGOS'!$AC$27),"")</f>
        <v/>
      </c>
      <c r="Q9" s="75" t="str">
        <f>IF(AND('MAPA DE RIESGOS'!$AQ$28="Muy Alta",'MAPA DE RIESGOS'!$AS$28="Menor"),CONCATENATE("R4C",'MAPA DE RIESGOS'!$AC$28),"")</f>
        <v/>
      </c>
      <c r="R9" s="75" t="str">
        <f>IF(AND('MAPA DE RIESGOS'!$AQ$29="Muy Alta",'MAPA DE RIESGOS'!$AS$29="Menor"),CONCATENATE("R4C",'MAPA DE RIESGOS'!$AC$29),"")</f>
        <v/>
      </c>
      <c r="S9" s="75" t="str">
        <f>IF(AND('MAPA DE RIESGOS'!$AQ$30="Muy Alta",'MAPA DE RIESGOS'!$AS$30="Menor"),CONCATENATE("R4C",'MAPA DE RIESGOS'!$AC$30),"")</f>
        <v/>
      </c>
      <c r="T9" s="75" t="str">
        <f>IF(AND('MAPA DE RIESGOS'!$AQ$31="Muy Alta",'MAPA DE RIESGOS'!$AS$31="Menor"),CONCATENATE("R4C",'MAPA DE RIESGOS'!$AC$31),"")</f>
        <v/>
      </c>
      <c r="U9" s="82" t="str">
        <f>IF(AND('MAPA DE RIESGOS'!$AQ$32="Muy Alta",'MAPA DE RIESGOS'!$AS$32="Menor"),CONCATENATE("R4C",'MAPA DE RIESGOS'!$AC$32),"")</f>
        <v/>
      </c>
      <c r="V9" s="81" t="str">
        <f>IF(AND('MAPA DE RIESGOS'!$AQ$27="Muy Alta",'MAPA DE RIESGOS'!$AS$27="Moderado"),CONCATENATE("R4C",'MAPA DE RIESGOS'!$AC$27),"")</f>
        <v>R4C1</v>
      </c>
      <c r="W9" s="75" t="str">
        <f>IF(AND('MAPA DE RIESGOS'!$AQ$28="Muy Alta",'MAPA DE RIESGOS'!$AS$28="Moderado"),CONCATENATE("R4C",'MAPA DE RIESGOS'!$AC$28),"")</f>
        <v/>
      </c>
      <c r="X9" s="75" t="str">
        <f>IF(AND('MAPA DE RIESGOS'!$AQ$29="Muy Alta",'MAPA DE RIESGOS'!$AS$29="Moderado"),CONCATENATE("R4C",'MAPA DE RIESGOS'!$AC$29),"")</f>
        <v/>
      </c>
      <c r="Y9" s="75" t="str">
        <f>IF(AND('MAPA DE RIESGOS'!$AQ$30="Muy Alta",'MAPA DE RIESGOS'!$AS$30="Moderado"),CONCATENATE("R4C",'MAPA DE RIESGOS'!$AC$30),"")</f>
        <v/>
      </c>
      <c r="Z9" s="75" t="str">
        <f>IF(AND('MAPA DE RIESGOS'!$AQ$31="Muy Alta",'MAPA DE RIESGOS'!$AS$31="Moderado"),CONCATENATE("R4C",'MAPA DE RIESGOS'!$AC$31),"")</f>
        <v/>
      </c>
      <c r="AA9" s="82" t="str">
        <f>IF(AND('MAPA DE RIESGOS'!$AQ$32="Muy Alta",'MAPA DE RIESGOS'!$AS$32="Moderado"),CONCATENATE("R4C",'MAPA DE RIESGOS'!$AC$32),"")</f>
        <v/>
      </c>
      <c r="AB9" s="81" t="str">
        <f>IF(AND('MAPA DE RIESGOS'!$AQ$27="Muy Alta",'MAPA DE RIESGOS'!$AS$27="Mayor"),CONCATENATE("R4C",'MAPA DE RIESGOS'!$AC$27),"")</f>
        <v/>
      </c>
      <c r="AC9" s="75" t="str">
        <f>IF(AND('MAPA DE RIESGOS'!$AQ$28="Muy Alta",'MAPA DE RIESGOS'!$AS$28="Mayor"),CONCATENATE("R4C",'MAPA DE RIESGOS'!$AC$28),"")</f>
        <v/>
      </c>
      <c r="AD9" s="75" t="str">
        <f>IF(AND('MAPA DE RIESGOS'!$AQ$29="Muy Alta",'MAPA DE RIESGOS'!$AS$29="Mayor"),CONCATENATE("R4C",'MAPA DE RIESGOS'!$AC$29),"")</f>
        <v/>
      </c>
      <c r="AE9" s="75" t="str">
        <f>IF(AND('MAPA DE RIESGOS'!$AQ$30="Muy Alta",'MAPA DE RIESGOS'!$AS$30="Mayor"),CONCATENATE("R4C",'MAPA DE RIESGOS'!$AC$30),"")</f>
        <v/>
      </c>
      <c r="AF9" s="75" t="str">
        <f>IF(AND('MAPA DE RIESGOS'!$AQ$31="Muy Alta",'MAPA DE RIESGOS'!$AS$31="Mayor"),CONCATENATE("R4C",'MAPA DE RIESGOS'!$AC$31),"")</f>
        <v/>
      </c>
      <c r="AG9" s="82" t="str">
        <f>IF(AND('MAPA DE RIESGOS'!$AQ$32="Muy Alta",'MAPA DE RIESGOS'!$AS$32="Mayor"),CONCATENATE("R4C",'MAPA DE RIESGOS'!$AC$32),"")</f>
        <v/>
      </c>
      <c r="AH9" s="90" t="str">
        <f>IF(AND('MAPA DE RIESGOS'!$AQ$27="Muy Alta",'MAPA DE RIESGOS'!$AS$27="Catastrófico"),CONCATENATE("R4C",'MAPA DE RIESGOS'!$AC$27),"")</f>
        <v/>
      </c>
      <c r="AI9" s="86" t="str">
        <f>IF(AND('MAPA DE RIESGOS'!$AQ$28="Muy Alta",'MAPA DE RIESGOS'!$AS$28="Catastrófico"),CONCATENATE("R4C",'MAPA DE RIESGOS'!$AC$28),"")</f>
        <v/>
      </c>
      <c r="AJ9" s="86" t="str">
        <f>IF(AND('MAPA DE RIESGOS'!$AQ$29="Muy Alta",'MAPA DE RIESGOS'!$AS$29="Catastrófico"),CONCATENATE("R4C",'MAPA DE RIESGOS'!$AC$29),"")</f>
        <v/>
      </c>
      <c r="AK9" s="86" t="str">
        <f>IF(AND('MAPA DE RIESGOS'!$AQ$30="Muy Alta",'MAPA DE RIESGOS'!$AS$30="Catastrófico"),CONCATENATE("R4C",'MAPA DE RIESGOS'!$AC$30),"")</f>
        <v/>
      </c>
      <c r="AL9" s="86" t="str">
        <f>IF(AND('MAPA DE RIESGOS'!$AQ$31="Muy Alta",'MAPA DE RIESGOS'!$AS$31="Catastrófico"),CONCATENATE("R4C",'MAPA DE RIESGOS'!$AC$31),"")</f>
        <v/>
      </c>
      <c r="AM9" s="91" t="str">
        <f>IF(AND('MAPA DE RIESGOS'!$AQ$32="Muy Alta",'MAPA DE RIESGOS'!$AS$32="Catastrófico"),CONCATENATE("R4C",'MAPA DE RIESGOS'!$AC$32),"")</f>
        <v/>
      </c>
      <c r="AN9" s="74"/>
      <c r="AO9" s="395"/>
      <c r="AP9" s="396"/>
      <c r="AQ9" s="396"/>
      <c r="AR9" s="396"/>
      <c r="AS9" s="396"/>
      <c r="AT9" s="397"/>
    </row>
    <row r="10" spans="2:46" ht="14.5" customHeight="1">
      <c r="B10" s="391"/>
      <c r="C10" s="391"/>
      <c r="D10" s="391"/>
      <c r="E10" s="387"/>
      <c r="F10" s="387"/>
      <c r="G10" s="387"/>
      <c r="H10" s="387"/>
      <c r="I10" s="387"/>
      <c r="J10" s="81" t="str">
        <f>IF(AND('MAPA DE RIESGOS'!$AQ$33="Muy Alta",'MAPA DE RIESGOS'!$AS$33="Leve"),CONCATENATE("R5C",'MAPA DE RIESGOS'!$AC$33),"")</f>
        <v/>
      </c>
      <c r="K10" s="75" t="str">
        <f>IF(AND('MAPA DE RIESGOS'!$AQ$34="Muy Alta",'MAPA DE RIESGOS'!$AS$34="Leve"),CONCATENATE("R5C",'MAPA DE RIESGOS'!$AC$34),"")</f>
        <v/>
      </c>
      <c r="L10" s="75" t="str">
        <f>IF(AND('MAPA DE RIESGOS'!$AQ$35="Muy Alta",'MAPA DE RIESGOS'!$AS$35="Leve"),CONCATENATE("R5C",'MAPA DE RIESGOS'!$AC$35),"")</f>
        <v/>
      </c>
      <c r="M10" s="75" t="str">
        <f>IF(AND('MAPA DE RIESGOS'!$AQ$36="Muy Alta",'MAPA DE RIESGOS'!$AS$36="Leve"),CONCATENATE("R5C",'MAPA DE RIESGOS'!$AC$36),"")</f>
        <v/>
      </c>
      <c r="N10" s="75" t="str">
        <f>IF(AND('MAPA DE RIESGOS'!$AQ$37="Muy Alta",'MAPA DE RIESGOS'!$AS$37="Leve"),CONCATENATE("R5C",'MAPA DE RIESGOS'!$AC$37),"")</f>
        <v/>
      </c>
      <c r="O10" s="82" t="str">
        <f>IF(AND('MAPA DE RIESGOS'!$AQ$38="Muy Alta",'MAPA DE RIESGOS'!$AS$38="Leve"),CONCATENATE("R5C",'MAPA DE RIESGOS'!$AC$38),"")</f>
        <v/>
      </c>
      <c r="P10" s="81" t="str">
        <f>IF(AND('MAPA DE RIESGOS'!$AQ$33="Muy Alta",'MAPA DE RIESGOS'!$AS$33="Menor"),CONCATENATE("R5C",'MAPA DE RIESGOS'!$AC$33),"")</f>
        <v/>
      </c>
      <c r="Q10" s="75" t="str">
        <f>IF(AND('MAPA DE RIESGOS'!$AQ$34="Muy Alta",'MAPA DE RIESGOS'!$AS$34="Menor"),CONCATENATE("R5C",'MAPA DE RIESGOS'!$AC$34),"")</f>
        <v/>
      </c>
      <c r="R10" s="75" t="str">
        <f>IF(AND('MAPA DE RIESGOS'!$AQ$35="Muy Alta",'MAPA DE RIESGOS'!$AS$35="Menor"),CONCATENATE("R5C",'MAPA DE RIESGOS'!$AC$35),"")</f>
        <v/>
      </c>
      <c r="S10" s="75" t="str">
        <f>IF(AND('MAPA DE RIESGOS'!$AQ$36="Muy Alta",'MAPA DE RIESGOS'!$AS$36="Menor"),CONCATENATE("R5C",'MAPA DE RIESGOS'!$AC$36),"")</f>
        <v/>
      </c>
      <c r="T10" s="75" t="str">
        <f>IF(AND('MAPA DE RIESGOS'!$AQ$37="Muy Alta",'MAPA DE RIESGOS'!$AS$37="Menor"),CONCATENATE("R5C",'MAPA DE RIESGOS'!$AC$37),"")</f>
        <v/>
      </c>
      <c r="U10" s="82" t="str">
        <f>IF(AND('MAPA DE RIESGOS'!$AQ$38="Muy Alta",'MAPA DE RIESGOS'!$AS$38="Menor"),CONCATENATE("R5C",'MAPA DE RIESGOS'!$AC$38),"")</f>
        <v/>
      </c>
      <c r="V10" s="81" t="str">
        <f>IF(AND('MAPA DE RIESGOS'!$AQ$33="Muy Alta",'MAPA DE RIESGOS'!$AS$33="Moderado"),CONCATENATE("R5C",'MAPA DE RIESGOS'!$AC$33),"")</f>
        <v/>
      </c>
      <c r="W10" s="75" t="str">
        <f>IF(AND('MAPA DE RIESGOS'!$AQ$34="Muy Alta",'MAPA DE RIESGOS'!$AS$34="Moderado"),CONCATENATE("R5C",'MAPA DE RIESGOS'!$AC$34),"")</f>
        <v/>
      </c>
      <c r="X10" s="75" t="str">
        <f>IF(AND('MAPA DE RIESGOS'!$AQ$35="Muy Alta",'MAPA DE RIESGOS'!$AS$35="Moderado"),CONCATENATE("R5C",'MAPA DE RIESGOS'!$AC$35),"")</f>
        <v/>
      </c>
      <c r="Y10" s="75" t="str">
        <f>IF(AND('MAPA DE RIESGOS'!$AQ$36="Muy Alta",'MAPA DE RIESGOS'!$AS$36="Moderado"),CONCATENATE("R5C",'MAPA DE RIESGOS'!$AC$36),"")</f>
        <v/>
      </c>
      <c r="Z10" s="75" t="str">
        <f>IF(AND('MAPA DE RIESGOS'!$AQ$37="Muy Alta",'MAPA DE RIESGOS'!$AS$37="Moderado"),CONCATENATE("R5C",'MAPA DE RIESGOS'!$AC$37),"")</f>
        <v/>
      </c>
      <c r="AA10" s="82" t="str">
        <f>IF(AND('MAPA DE RIESGOS'!$AQ$38="Muy Alta",'MAPA DE RIESGOS'!$AS$38="Moderado"),CONCATENATE("R5C",'MAPA DE RIESGOS'!$AC$38),"")</f>
        <v/>
      </c>
      <c r="AB10" s="81" t="str">
        <f>IF(AND('MAPA DE RIESGOS'!$AQ$33="Muy Alta",'MAPA DE RIESGOS'!$AS$33="Mayor"),CONCATENATE("R5C",'MAPA DE RIESGOS'!$AC$33),"")</f>
        <v/>
      </c>
      <c r="AC10" s="75" t="str">
        <f>IF(AND('MAPA DE RIESGOS'!$AQ$34="Muy Alta",'MAPA DE RIESGOS'!$AS$34="Mayor"),CONCATENATE("R5C",'MAPA DE RIESGOS'!$AC$34),"")</f>
        <v/>
      </c>
      <c r="AD10" s="75" t="str">
        <f>IF(AND('MAPA DE RIESGOS'!$AQ$35="Muy Alta",'MAPA DE RIESGOS'!$AS$35="Mayor"),CONCATENATE("R5C",'MAPA DE RIESGOS'!$AC$35),"")</f>
        <v/>
      </c>
      <c r="AE10" s="75" t="str">
        <f>IF(AND('MAPA DE RIESGOS'!$AQ$36="Muy Alta",'MAPA DE RIESGOS'!$AS$36="Mayor"),CONCATENATE("R5C",'MAPA DE RIESGOS'!$AC$36),"")</f>
        <v/>
      </c>
      <c r="AF10" s="75" t="str">
        <f>IF(AND('MAPA DE RIESGOS'!$AQ$37="Muy Alta",'MAPA DE RIESGOS'!$AS$37="Mayor"),CONCATENATE("R5C",'MAPA DE RIESGOS'!$AC$37),"")</f>
        <v/>
      </c>
      <c r="AG10" s="82" t="str">
        <f>IF(AND('MAPA DE RIESGOS'!$AQ$38="Muy Alta",'MAPA DE RIESGOS'!$AS$38="Mayor"),CONCATENATE("R5C",'MAPA DE RIESGOS'!$AC$38),"")</f>
        <v/>
      </c>
      <c r="AH10" s="90" t="str">
        <f>IF(AND('MAPA DE RIESGOS'!$AQ$33="Muy Alta",'MAPA DE RIESGOS'!$AS$33="Catastrófico"),CONCATENATE("R5C",'MAPA DE RIESGOS'!$AC$33),"")</f>
        <v/>
      </c>
      <c r="AI10" s="86" t="str">
        <f>IF(AND('MAPA DE RIESGOS'!$AQ$34="Muy Alta",'MAPA DE RIESGOS'!$AS$34="Catastrófico"),CONCATENATE("R5C",'MAPA DE RIESGOS'!$AC$34),"")</f>
        <v/>
      </c>
      <c r="AJ10" s="86" t="str">
        <f>IF(AND('MAPA DE RIESGOS'!$AQ$35="Muy Alta",'MAPA DE RIESGOS'!$AS$35="Catastrófico"),CONCATENATE("R5C",'MAPA DE RIESGOS'!$AC$35),"")</f>
        <v/>
      </c>
      <c r="AK10" s="86" t="str">
        <f>IF(AND('MAPA DE RIESGOS'!$AQ$36="Muy Alta",'MAPA DE RIESGOS'!$AS$36="Catastrófico"),CONCATENATE("R5C",'MAPA DE RIESGOS'!$AC$36),"")</f>
        <v/>
      </c>
      <c r="AL10" s="86" t="str">
        <f>IF(AND('MAPA DE RIESGOS'!$AQ$37="Muy Alta",'MAPA DE RIESGOS'!$AS$37="Catastrófico"),CONCATENATE("R5C",'MAPA DE RIESGOS'!$AC$37),"")</f>
        <v/>
      </c>
      <c r="AM10" s="91" t="str">
        <f>IF(AND('MAPA DE RIESGOS'!$AQ$38="Muy Alta",'MAPA DE RIESGOS'!$AS$38="Catastrófico"),CONCATENATE("R5C",'MAPA DE RIESGOS'!$AC$38),"")</f>
        <v/>
      </c>
      <c r="AN10" s="74"/>
      <c r="AO10" s="395"/>
      <c r="AP10" s="396"/>
      <c r="AQ10" s="396"/>
      <c r="AR10" s="396"/>
      <c r="AS10" s="396"/>
      <c r="AT10" s="397"/>
    </row>
    <row r="11" spans="2:46" ht="14.5" customHeight="1">
      <c r="B11" s="391"/>
      <c r="C11" s="391"/>
      <c r="D11" s="391"/>
      <c r="E11" s="387"/>
      <c r="F11" s="387"/>
      <c r="G11" s="387"/>
      <c r="H11" s="387"/>
      <c r="I11" s="387"/>
      <c r="J11" s="81" t="str">
        <f>IF(AND('MAPA DE RIESGOS'!$AQ$39="Muy Alta",'MAPA DE RIESGOS'!$AS$39="Leve"),CONCATENATE("R6C",'MAPA DE RIESGOS'!$AC$39),"")</f>
        <v/>
      </c>
      <c r="K11" s="75" t="str">
        <f>IF(AND('MAPA DE RIESGOS'!$AQ$40="Muy Alta",'MAPA DE RIESGOS'!$AS$40="Leve"),CONCATENATE("R6C",'MAPA DE RIESGOS'!$AC$40),"")</f>
        <v/>
      </c>
      <c r="L11" s="75" t="str">
        <f>IF(AND('MAPA DE RIESGOS'!$AQ$41="Muy Alta",'MAPA DE RIESGOS'!$AS$41="Leve"),CONCATENATE("R6C",'MAPA DE RIESGOS'!$AC$41),"")</f>
        <v/>
      </c>
      <c r="M11" s="75" t="str">
        <f>IF(AND('MAPA DE RIESGOS'!$AQ$42="Muy Alta",'MAPA DE RIESGOS'!$AS$42="Leve"),CONCATENATE("R6C",'MAPA DE RIESGOS'!$AC$42),"")</f>
        <v/>
      </c>
      <c r="N11" s="75" t="str">
        <f>IF(AND('MAPA DE RIESGOS'!$AQ$43="Muy Alta",'MAPA DE RIESGOS'!$AS$43="Leve"),CONCATENATE("R6C",'MAPA DE RIESGOS'!$AC$43),"")</f>
        <v/>
      </c>
      <c r="O11" s="82" t="str">
        <f>IF(AND('MAPA DE RIESGOS'!$AQ$44="Muy Alta",'MAPA DE RIESGOS'!$AS$44="Leve"),CONCATENATE("R6C",'MAPA DE RIESGOS'!$AC$44),"")</f>
        <v/>
      </c>
      <c r="P11" s="81" t="str">
        <f>IF(AND('MAPA DE RIESGOS'!$AQ$39="Muy Alta",'MAPA DE RIESGOS'!$AS$39="Menor"),CONCATENATE("R6C",'MAPA DE RIESGOS'!$AC$39),"")</f>
        <v/>
      </c>
      <c r="Q11" s="75" t="str">
        <f>IF(AND('MAPA DE RIESGOS'!$AQ$40="Muy Alta",'MAPA DE RIESGOS'!$AS$40="Menor"),CONCATENATE("R6C",'MAPA DE RIESGOS'!$AC$40),"")</f>
        <v/>
      </c>
      <c r="R11" s="75" t="str">
        <f>IF(AND('MAPA DE RIESGOS'!$AQ$41="Muy Alta",'MAPA DE RIESGOS'!$AS$41="Menor"),CONCATENATE("R6C",'MAPA DE RIESGOS'!$AC$41),"")</f>
        <v/>
      </c>
      <c r="S11" s="75" t="str">
        <f>IF(AND('MAPA DE RIESGOS'!$AQ$42="Muy Alta",'MAPA DE RIESGOS'!$AS$42="Menor"),CONCATENATE("R6C",'MAPA DE RIESGOS'!$AC$42),"")</f>
        <v/>
      </c>
      <c r="T11" s="75" t="str">
        <f>IF(AND('MAPA DE RIESGOS'!$AQ$43="Muy Alta",'MAPA DE RIESGOS'!$AS$43="Menor"),CONCATENATE("R6C",'MAPA DE RIESGOS'!$AC$43),"")</f>
        <v/>
      </c>
      <c r="U11" s="82" t="str">
        <f>IF(AND('MAPA DE RIESGOS'!$AQ$44="Muy Alta",'MAPA DE RIESGOS'!$AS$44="Menor"),CONCATENATE("R6C",'MAPA DE RIESGOS'!$AC$44),"")</f>
        <v/>
      </c>
      <c r="V11" s="81" t="str">
        <f>IF(AND('MAPA DE RIESGOS'!$AQ$39="Muy Alta",'MAPA DE RIESGOS'!$AS$39="Moderado"),CONCATENATE("R6C",'MAPA DE RIESGOS'!$AC$39),"")</f>
        <v/>
      </c>
      <c r="W11" s="75" t="str">
        <f>IF(AND('MAPA DE RIESGOS'!$AQ$40="Muy Alta",'MAPA DE RIESGOS'!$AS$40="Moderado"),CONCATENATE("R6C",'MAPA DE RIESGOS'!$AC$40),"")</f>
        <v/>
      </c>
      <c r="X11" s="75" t="str">
        <f>IF(AND('MAPA DE RIESGOS'!$AQ$41="Muy Alta",'MAPA DE RIESGOS'!$AS$41="Moderado"),CONCATENATE("R6C",'MAPA DE RIESGOS'!$AC$41),"")</f>
        <v/>
      </c>
      <c r="Y11" s="75" t="str">
        <f>IF(AND('MAPA DE RIESGOS'!$AQ$42="Muy Alta",'MAPA DE RIESGOS'!$AS$42="Moderado"),CONCATENATE("R6C",'MAPA DE RIESGOS'!$AC$42),"")</f>
        <v/>
      </c>
      <c r="Z11" s="75" t="str">
        <f>IF(AND('MAPA DE RIESGOS'!$AQ$43="Muy Alta",'MAPA DE RIESGOS'!$AS$43="Moderado"),CONCATENATE("R6C",'MAPA DE RIESGOS'!$AC$43),"")</f>
        <v/>
      </c>
      <c r="AA11" s="82" t="str">
        <f>IF(AND('MAPA DE RIESGOS'!$AQ$44="Muy Alta",'MAPA DE RIESGOS'!$AS$44="Moderado"),CONCATENATE("R6C",'MAPA DE RIESGOS'!$AC$44),"")</f>
        <v/>
      </c>
      <c r="AB11" s="81" t="str">
        <f>IF(AND('MAPA DE RIESGOS'!$AQ$39="Muy Alta",'MAPA DE RIESGOS'!$AS$39="Mayor"),CONCATENATE("R6C",'MAPA DE RIESGOS'!$AC$39),"")</f>
        <v/>
      </c>
      <c r="AC11" s="75" t="str">
        <f>IF(AND('MAPA DE RIESGOS'!$AQ$40="Muy Alta",'MAPA DE RIESGOS'!$AS$40="Mayor"),CONCATENATE("R6C",'MAPA DE RIESGOS'!$AC$40),"")</f>
        <v/>
      </c>
      <c r="AD11" s="75" t="str">
        <f>IF(AND('MAPA DE RIESGOS'!$AQ$41="Muy Alta",'MAPA DE RIESGOS'!$AS$41="Mayor"),CONCATENATE("R6C",'MAPA DE RIESGOS'!$AC$41),"")</f>
        <v/>
      </c>
      <c r="AE11" s="75" t="str">
        <f>IF(AND('MAPA DE RIESGOS'!$AQ$42="Muy Alta",'MAPA DE RIESGOS'!$AS$42="Mayor"),CONCATENATE("R6C",'MAPA DE RIESGOS'!$AC$42),"")</f>
        <v/>
      </c>
      <c r="AF11" s="75" t="str">
        <f>IF(AND('MAPA DE RIESGOS'!$AQ$43="Muy Alta",'MAPA DE RIESGOS'!$AS$43="Mayor"),CONCATENATE("R6C",'MAPA DE RIESGOS'!$AC$43),"")</f>
        <v/>
      </c>
      <c r="AG11" s="82" t="str">
        <f>IF(AND('MAPA DE RIESGOS'!$AQ$44="Muy Alta",'MAPA DE RIESGOS'!$AS$44="Mayor"),CONCATENATE("R6C",'MAPA DE RIESGOS'!$AC$44),"")</f>
        <v/>
      </c>
      <c r="AH11" s="90" t="str">
        <f>IF(AND('MAPA DE RIESGOS'!$AQ$39="Muy Alta",'MAPA DE RIESGOS'!$AS$39="Catastrófico"),CONCATENATE("R6C",'MAPA DE RIESGOS'!$AC$39),"")</f>
        <v/>
      </c>
      <c r="AI11" s="86" t="str">
        <f>IF(AND('MAPA DE RIESGOS'!$AQ$40="Muy Alta",'MAPA DE RIESGOS'!$AS$40="Catastrófico"),CONCATENATE("R6C",'MAPA DE RIESGOS'!$AC$40),"")</f>
        <v/>
      </c>
      <c r="AJ11" s="86" t="str">
        <f>IF(AND('MAPA DE RIESGOS'!$AQ$41="Muy Alta",'MAPA DE RIESGOS'!$AS$41="Catastrófico"),CONCATENATE("R6C",'MAPA DE RIESGOS'!$AC$41),"")</f>
        <v/>
      </c>
      <c r="AK11" s="86" t="str">
        <f>IF(AND('MAPA DE RIESGOS'!$AQ$42="Muy Alta",'MAPA DE RIESGOS'!$AS$42="Catastrófico"),CONCATENATE("R6C",'MAPA DE RIESGOS'!$AC$42),"")</f>
        <v/>
      </c>
      <c r="AL11" s="86" t="str">
        <f>IF(AND('MAPA DE RIESGOS'!$AQ$43="Muy Alta",'MAPA DE RIESGOS'!$AS$43="Catastrófico"),CONCATENATE("R6C",'MAPA DE RIESGOS'!$AC$43),"")</f>
        <v/>
      </c>
      <c r="AM11" s="91" t="str">
        <f>IF(AND('MAPA DE RIESGOS'!$AQ$44="Muy Alta",'MAPA DE RIESGOS'!$AS$44="Catastrófico"),CONCATENATE("R6C",'MAPA DE RIESGOS'!$AC$44),"")</f>
        <v/>
      </c>
      <c r="AN11" s="74"/>
      <c r="AO11" s="395"/>
      <c r="AP11" s="396"/>
      <c r="AQ11" s="396"/>
      <c r="AR11" s="396"/>
      <c r="AS11" s="396"/>
      <c r="AT11" s="397"/>
    </row>
    <row r="12" spans="2:46" ht="14.5" customHeight="1">
      <c r="B12" s="391"/>
      <c r="C12" s="391"/>
      <c r="D12" s="391"/>
      <c r="E12" s="387"/>
      <c r="F12" s="387"/>
      <c r="G12" s="387"/>
      <c r="H12" s="387"/>
      <c r="I12" s="387"/>
      <c r="J12" s="81" t="str">
        <f>IF(AND('MAPA DE RIESGOS'!$AQ$45="Muy Alta",'MAPA DE RIESGOS'!$AS$45="Leve"),CONCATENATE("R7C",'MAPA DE RIESGOS'!$AC$45),"")</f>
        <v/>
      </c>
      <c r="K12" s="75" t="str">
        <f>IF(AND('MAPA DE RIESGOS'!$AQ$46="Muy Alta",'MAPA DE RIESGOS'!$AS$46="Leve"),CONCATENATE("R7C",'MAPA DE RIESGOS'!$AC$46),"")</f>
        <v/>
      </c>
      <c r="L12" s="75" t="str">
        <f>IF(AND('MAPA DE RIESGOS'!$AQ$47="Muy Alta",'MAPA DE RIESGOS'!$AS$47="Leve"),CONCATENATE("R7C",'MAPA DE RIESGOS'!$AC$47),"")</f>
        <v/>
      </c>
      <c r="M12" s="75" t="str">
        <f>IF(AND('MAPA DE RIESGOS'!$AQ$48="Muy Alta",'MAPA DE RIESGOS'!$AS$48="Leve"),CONCATENATE("R7C",'MAPA DE RIESGOS'!$AC$48),"")</f>
        <v/>
      </c>
      <c r="N12" s="75" t="str">
        <f>IF(AND('MAPA DE RIESGOS'!$AQ$49="Muy Alta",'MAPA DE RIESGOS'!$AS$49="Leve"),CONCATENATE("R7C",'MAPA DE RIESGOS'!$AC$49),"")</f>
        <v/>
      </c>
      <c r="O12" s="82" t="str">
        <f>IF(AND('MAPA DE RIESGOS'!$AQ$50="Muy Alta",'MAPA DE RIESGOS'!$AS$50="Leve"),CONCATENATE("R7C",'MAPA DE RIESGOS'!$AC$50),"")</f>
        <v/>
      </c>
      <c r="P12" s="81" t="str">
        <f>IF(AND('MAPA DE RIESGOS'!$AQ$45="Muy Alta",'MAPA DE RIESGOS'!$AS$45="Menor"),CONCATENATE("R7C",'MAPA DE RIESGOS'!$AC$45),"")</f>
        <v/>
      </c>
      <c r="Q12" s="75" t="str">
        <f>IF(AND('MAPA DE RIESGOS'!$AQ$46="Muy Alta",'MAPA DE RIESGOS'!$AS$46="Menor"),CONCATENATE("R7C",'MAPA DE RIESGOS'!$AC$46),"")</f>
        <v/>
      </c>
      <c r="R12" s="75" t="str">
        <f>IF(AND('MAPA DE RIESGOS'!$AQ$47="Muy Alta",'MAPA DE RIESGOS'!$AS$47="Menor"),CONCATENATE("R7C",'MAPA DE RIESGOS'!$AC$47),"")</f>
        <v/>
      </c>
      <c r="S12" s="75" t="str">
        <f>IF(AND('MAPA DE RIESGOS'!$AQ$48="Muy Alta",'MAPA DE RIESGOS'!$AS$48="Menor"),CONCATENATE("R7C",'MAPA DE RIESGOS'!$AC$48),"")</f>
        <v/>
      </c>
      <c r="T12" s="75" t="str">
        <f>IF(AND('MAPA DE RIESGOS'!$AQ$49="Muy Alta",'MAPA DE RIESGOS'!$AS$49="Menor"),CONCATENATE("R7C",'MAPA DE RIESGOS'!$AC$49),"")</f>
        <v/>
      </c>
      <c r="U12" s="82" t="str">
        <f>IF(AND('MAPA DE RIESGOS'!$AQ$50="Muy Alta",'MAPA DE RIESGOS'!$AS$50="Menor"),CONCATENATE("R7C",'MAPA DE RIESGOS'!$AC$50),"")</f>
        <v/>
      </c>
      <c r="V12" s="81" t="str">
        <f>IF(AND('MAPA DE RIESGOS'!$AQ$45="Muy Alta",'MAPA DE RIESGOS'!$AS$45="Moderado"),CONCATENATE("R7C",'MAPA DE RIESGOS'!$AC$45),"")</f>
        <v/>
      </c>
      <c r="W12" s="75" t="str">
        <f>IF(AND('MAPA DE RIESGOS'!$AQ$46="Muy Alta",'MAPA DE RIESGOS'!$AS$46="Moderado"),CONCATENATE("R7C",'MAPA DE RIESGOS'!$AC$46),"")</f>
        <v/>
      </c>
      <c r="X12" s="75" t="str">
        <f>IF(AND('MAPA DE RIESGOS'!$AQ$47="Muy Alta",'MAPA DE RIESGOS'!$AS$47="Moderado"),CONCATENATE("R7C",'MAPA DE RIESGOS'!$AC$47),"")</f>
        <v/>
      </c>
      <c r="Y12" s="75" t="str">
        <f>IF(AND('MAPA DE RIESGOS'!$AQ$48="Muy Alta",'MAPA DE RIESGOS'!$AS$48="Moderado"),CONCATENATE("R7C",'MAPA DE RIESGOS'!$AC$48),"")</f>
        <v/>
      </c>
      <c r="Z12" s="75" t="str">
        <f>IF(AND('MAPA DE RIESGOS'!$AQ$49="Muy Alta",'MAPA DE RIESGOS'!$AS$49="Moderado"),CONCATENATE("R7C",'MAPA DE RIESGOS'!$AC$49),"")</f>
        <v/>
      </c>
      <c r="AA12" s="82" t="str">
        <f>IF(AND('MAPA DE RIESGOS'!$AQ$50="Muy Alta",'MAPA DE RIESGOS'!$AS$50="Moderado"),CONCATENATE("R7C",'MAPA DE RIESGOS'!$AC$50),"")</f>
        <v/>
      </c>
      <c r="AB12" s="81" t="str">
        <f>IF(AND('MAPA DE RIESGOS'!$AQ$45="Muy Alta",'MAPA DE RIESGOS'!$AS$45="Mayor"),CONCATENATE("R7C",'MAPA DE RIESGOS'!$AC$45),"")</f>
        <v/>
      </c>
      <c r="AC12" s="75" t="str">
        <f>IF(AND('MAPA DE RIESGOS'!$AQ$46="Muy Alta",'MAPA DE RIESGOS'!$AS$46="Mayor"),CONCATENATE("R7C",'MAPA DE RIESGOS'!$AC$46),"")</f>
        <v/>
      </c>
      <c r="AD12" s="75" t="str">
        <f>IF(AND('MAPA DE RIESGOS'!$AQ$47="Muy Alta",'MAPA DE RIESGOS'!$AS$47="Mayor"),CONCATENATE("R7C",'MAPA DE RIESGOS'!$AC$47),"")</f>
        <v/>
      </c>
      <c r="AE12" s="75" t="str">
        <f>IF(AND('MAPA DE RIESGOS'!$AQ$48="Muy Alta",'MAPA DE RIESGOS'!$AS$48="Mayor"),CONCATENATE("R7C",'MAPA DE RIESGOS'!$AC$48),"")</f>
        <v/>
      </c>
      <c r="AF12" s="75" t="str">
        <f>IF(AND('MAPA DE RIESGOS'!$AQ$49="Muy Alta",'MAPA DE RIESGOS'!$AS$49="Mayor"),CONCATENATE("R7C",'MAPA DE RIESGOS'!$AC$49),"")</f>
        <v/>
      </c>
      <c r="AG12" s="82" t="str">
        <f>IF(AND('MAPA DE RIESGOS'!$AQ$50="Muy Alta",'MAPA DE RIESGOS'!$AS$50="Mayor"),CONCATENATE("R7C",'MAPA DE RIESGOS'!$AC$50),"")</f>
        <v/>
      </c>
      <c r="AH12" s="90" t="str">
        <f>IF(AND('MAPA DE RIESGOS'!$AQ$45="Muy Alta",'MAPA DE RIESGOS'!$AS$45="Catastrófico"),CONCATENATE("R7C",'MAPA DE RIESGOS'!$AC$45),"")</f>
        <v/>
      </c>
      <c r="AI12" s="86" t="str">
        <f>IF(AND('MAPA DE RIESGOS'!$AQ$46="Muy Alta",'MAPA DE RIESGOS'!$AS$46="Catastrófico"),CONCATENATE("R7C",'MAPA DE RIESGOS'!$AC$46),"")</f>
        <v/>
      </c>
      <c r="AJ12" s="86" t="str">
        <f>IF(AND('MAPA DE RIESGOS'!$AQ$47="Muy Alta",'MAPA DE RIESGOS'!$AS$47="Catastrófico"),CONCATENATE("R7C",'MAPA DE RIESGOS'!$AC$47),"")</f>
        <v/>
      </c>
      <c r="AK12" s="86" t="str">
        <f>IF(AND('MAPA DE RIESGOS'!$AQ$48="Muy Alta",'MAPA DE RIESGOS'!$AS$48="Catastrófico"),CONCATENATE("R7C",'MAPA DE RIESGOS'!$AC$48),"")</f>
        <v/>
      </c>
      <c r="AL12" s="86" t="str">
        <f>IF(AND('MAPA DE RIESGOS'!$AQ$49="Muy Alta",'MAPA DE RIESGOS'!$AS$49="Catastrófico"),CONCATENATE("R7C",'MAPA DE RIESGOS'!$AC$49),"")</f>
        <v/>
      </c>
      <c r="AM12" s="91" t="str">
        <f>IF(AND('MAPA DE RIESGOS'!$AQ$50="Muy Alta",'MAPA DE RIESGOS'!$AS$50="Catastrófico"),CONCATENATE("R7C",'MAPA DE RIESGOS'!$AC$50),"")</f>
        <v/>
      </c>
      <c r="AN12" s="74"/>
      <c r="AO12" s="395"/>
      <c r="AP12" s="396"/>
      <c r="AQ12" s="396"/>
      <c r="AR12" s="396"/>
      <c r="AS12" s="396"/>
      <c r="AT12" s="397"/>
    </row>
    <row r="13" spans="2:46" ht="14.5" customHeight="1">
      <c r="B13" s="391"/>
      <c r="C13" s="391"/>
      <c r="D13" s="391"/>
      <c r="E13" s="387"/>
      <c r="F13" s="387"/>
      <c r="G13" s="387"/>
      <c r="H13" s="387"/>
      <c r="I13" s="387"/>
      <c r="J13" s="81" t="str">
        <f>IF(AND('MAPA DE RIESGOS'!$AQ$51="Muy Alta",'MAPA DE RIESGOS'!$AS$51="Leve"),CONCATENATE("R8C",'MAPA DE RIESGOS'!$AC$51),"")</f>
        <v/>
      </c>
      <c r="K13" s="75" t="str">
        <f>IF(AND('MAPA DE RIESGOS'!$AQ$52="Muy Alta",'MAPA DE RIESGOS'!$AS$52="Leve"),CONCATENATE("R8C",'MAPA DE RIESGOS'!$AC$52),"")</f>
        <v/>
      </c>
      <c r="L13" s="75" t="str">
        <f>IF(AND('MAPA DE RIESGOS'!$AQ$53="Muy Alta",'MAPA DE RIESGOS'!$AS$53="Leve"),CONCATENATE("R8C",'MAPA DE RIESGOS'!$AC$53),"")</f>
        <v/>
      </c>
      <c r="M13" s="75" t="str">
        <f>IF(AND('MAPA DE RIESGOS'!$AQ$54="Muy Alta",'MAPA DE RIESGOS'!$AS$54="Leve"),CONCATENATE("R8C",'MAPA DE RIESGOS'!$AC$54),"")</f>
        <v/>
      </c>
      <c r="N13" s="75" t="str">
        <f>IF(AND('MAPA DE RIESGOS'!$AQ$55="Muy Alta",'MAPA DE RIESGOS'!$AS$55="Leve"),CONCATENATE("R8C",'MAPA DE RIESGOS'!$AC$55),"")</f>
        <v/>
      </c>
      <c r="O13" s="82" t="str">
        <f>IF(AND('MAPA DE RIESGOS'!$AQ$56="Muy Alta",'MAPA DE RIESGOS'!$AS$56="Leve"),CONCATENATE("R8C",'MAPA DE RIESGOS'!$AC$56),"")</f>
        <v/>
      </c>
      <c r="P13" s="81" t="str">
        <f>IF(AND('MAPA DE RIESGOS'!$AQ$51="Muy Alta",'MAPA DE RIESGOS'!$AS$51="Menor"),CONCATENATE("R8C",'MAPA DE RIESGOS'!$AC$51),"")</f>
        <v/>
      </c>
      <c r="Q13" s="75" t="str">
        <f>IF(AND('MAPA DE RIESGOS'!$AQ$52="Muy Alta",'MAPA DE RIESGOS'!$AS$52="Menor"),CONCATENATE("R8C",'MAPA DE RIESGOS'!$AC$52),"")</f>
        <v/>
      </c>
      <c r="R13" s="75" t="str">
        <f>IF(AND('MAPA DE RIESGOS'!$AQ$53="Muy Alta",'MAPA DE RIESGOS'!$AS$53="Menor"),CONCATENATE("R8C",'MAPA DE RIESGOS'!$AC$53),"")</f>
        <v/>
      </c>
      <c r="S13" s="75" t="str">
        <f>IF(AND('MAPA DE RIESGOS'!$AQ$54="Muy Alta",'MAPA DE RIESGOS'!$AS$54="Menor"),CONCATENATE("R8C",'MAPA DE RIESGOS'!$AC$54),"")</f>
        <v/>
      </c>
      <c r="T13" s="75" t="str">
        <f>IF(AND('MAPA DE RIESGOS'!$AQ$55="Muy Alta",'MAPA DE RIESGOS'!$AS$55="Menor"),CONCATENATE("R8C",'MAPA DE RIESGOS'!$AC$55),"")</f>
        <v/>
      </c>
      <c r="U13" s="82" t="str">
        <f>IF(AND('MAPA DE RIESGOS'!$AQ$56="Muy Alta",'MAPA DE RIESGOS'!$AS$56="Menor"),CONCATENATE("R8C",'MAPA DE RIESGOS'!$AC$56),"")</f>
        <v/>
      </c>
      <c r="V13" s="81" t="str">
        <f>IF(AND('MAPA DE RIESGOS'!$AQ$51="Muy Alta",'MAPA DE RIESGOS'!$AS$51="Moderado"),CONCATENATE("R8C",'MAPA DE RIESGOS'!$AC$51),"")</f>
        <v/>
      </c>
      <c r="W13" s="75" t="str">
        <f>IF(AND('MAPA DE RIESGOS'!$AQ$52="Muy Alta",'MAPA DE RIESGOS'!$AS$52="Moderado"),CONCATENATE("R8C",'MAPA DE RIESGOS'!$AC$52),"")</f>
        <v/>
      </c>
      <c r="X13" s="75" t="str">
        <f>IF(AND('MAPA DE RIESGOS'!$AQ$53="Muy Alta",'MAPA DE RIESGOS'!$AS$53="Moderado"),CONCATENATE("R8C",'MAPA DE RIESGOS'!$AC$53),"")</f>
        <v/>
      </c>
      <c r="Y13" s="75" t="str">
        <f>IF(AND('MAPA DE RIESGOS'!$AQ$54="Muy Alta",'MAPA DE RIESGOS'!$AS$54="Moderado"),CONCATENATE("R8C",'MAPA DE RIESGOS'!$AC$54),"")</f>
        <v/>
      </c>
      <c r="Z13" s="75" t="str">
        <f>IF(AND('MAPA DE RIESGOS'!$AQ$55="Muy Alta",'MAPA DE RIESGOS'!$AS$55="Moderado"),CONCATENATE("R8C",'MAPA DE RIESGOS'!$AC$55),"")</f>
        <v/>
      </c>
      <c r="AA13" s="82" t="str">
        <f>IF(AND('MAPA DE RIESGOS'!$AQ$56="Muy Alta",'MAPA DE RIESGOS'!$AS$56="Moderado"),CONCATENATE("R8C",'MAPA DE RIESGOS'!$AC$56),"")</f>
        <v/>
      </c>
      <c r="AB13" s="81" t="str">
        <f>IF(AND('MAPA DE RIESGOS'!$AQ$51="Muy Alta",'MAPA DE RIESGOS'!$AS$51="Mayor"),CONCATENATE("R8C",'MAPA DE RIESGOS'!$AC$51),"")</f>
        <v/>
      </c>
      <c r="AC13" s="75" t="str">
        <f>IF(AND('MAPA DE RIESGOS'!$AQ$52="Muy Alta",'MAPA DE RIESGOS'!$AS$52="Mayor"),CONCATENATE("R8C",'MAPA DE RIESGOS'!$AC$52),"")</f>
        <v/>
      </c>
      <c r="AD13" s="75" t="str">
        <f>IF(AND('MAPA DE RIESGOS'!$AQ$53="Muy Alta",'MAPA DE RIESGOS'!$AS$53="Mayor"),CONCATENATE("R8C",'MAPA DE RIESGOS'!$AC$53),"")</f>
        <v/>
      </c>
      <c r="AE13" s="75" t="str">
        <f>IF(AND('MAPA DE RIESGOS'!$AQ$54="Muy Alta",'MAPA DE RIESGOS'!$AS$54="Mayor"),CONCATENATE("R8C",'MAPA DE RIESGOS'!$AC$54),"")</f>
        <v/>
      </c>
      <c r="AF13" s="75" t="str">
        <f>IF(AND('MAPA DE RIESGOS'!$AQ$55="Muy Alta",'MAPA DE RIESGOS'!$AS$55="Mayor"),CONCATENATE("R8C",'MAPA DE RIESGOS'!$AC$55),"")</f>
        <v/>
      </c>
      <c r="AG13" s="82" t="str">
        <f>IF(AND('MAPA DE RIESGOS'!$AQ$56="Muy Alta",'MAPA DE RIESGOS'!$AS$56="Mayor"),CONCATENATE("R8C",'MAPA DE RIESGOS'!$AC$56),"")</f>
        <v/>
      </c>
      <c r="AH13" s="90" t="str">
        <f>IF(AND('MAPA DE RIESGOS'!$AQ$51="Muy Alta",'MAPA DE RIESGOS'!$AS$51="Catastrófico"),CONCATENATE("R8C",'MAPA DE RIESGOS'!$AC$51),"")</f>
        <v/>
      </c>
      <c r="AI13" s="86" t="str">
        <f>IF(AND('MAPA DE RIESGOS'!$AQ$52="Muy Alta",'MAPA DE RIESGOS'!$AS$52="Catastrófico"),CONCATENATE("R8C",'MAPA DE RIESGOS'!$AC$52),"")</f>
        <v/>
      </c>
      <c r="AJ13" s="86" t="str">
        <f>IF(AND('MAPA DE RIESGOS'!$AQ$53="Muy Alta",'MAPA DE RIESGOS'!$AS$53="Catastrófico"),CONCATENATE("R8C",'MAPA DE RIESGOS'!$AC$53),"")</f>
        <v/>
      </c>
      <c r="AK13" s="86" t="str">
        <f>IF(AND('MAPA DE RIESGOS'!$AQ$54="Muy Alta",'MAPA DE RIESGOS'!$AS$54="Catastrófico"),CONCATENATE("R8C",'MAPA DE RIESGOS'!$AC$54),"")</f>
        <v/>
      </c>
      <c r="AL13" s="86" t="str">
        <f>IF(AND('MAPA DE RIESGOS'!$AQ$55="Muy Alta",'MAPA DE RIESGOS'!$AS$55="Catastrófico"),CONCATENATE("R8C",'MAPA DE RIESGOS'!$AC$55),"")</f>
        <v/>
      </c>
      <c r="AM13" s="91" t="str">
        <f>IF(AND('MAPA DE RIESGOS'!$AQ$56="Muy Alta",'MAPA DE RIESGOS'!$AS$56="Catastrófico"),CONCATENATE("R8C",'MAPA DE RIESGOS'!$AC$56),"")</f>
        <v/>
      </c>
      <c r="AN13" s="74"/>
      <c r="AO13" s="395"/>
      <c r="AP13" s="396"/>
      <c r="AQ13" s="396"/>
      <c r="AR13" s="396"/>
      <c r="AS13" s="396"/>
      <c r="AT13" s="397"/>
    </row>
    <row r="14" spans="2:46" ht="14.5" customHeight="1">
      <c r="B14" s="391"/>
      <c r="C14" s="391"/>
      <c r="D14" s="391"/>
      <c r="E14" s="387"/>
      <c r="F14" s="387"/>
      <c r="G14" s="387"/>
      <c r="H14" s="387"/>
      <c r="I14" s="387"/>
      <c r="J14" s="81" t="str">
        <f>IF(AND('MAPA DE RIESGOS'!$AQ$57="Muy Alta",'MAPA DE RIESGOS'!$AS$57="Leve"),CONCATENATE("R9C",'MAPA DE RIESGOS'!$AC$57),"")</f>
        <v/>
      </c>
      <c r="K14" s="75" t="str">
        <f>IF(AND('MAPA DE RIESGOS'!$AQ$58="Muy Alta",'MAPA DE RIESGOS'!$AS$58="Leve"),CONCATENATE("R9C",'MAPA DE RIESGOS'!$AC$58),"")</f>
        <v/>
      </c>
      <c r="L14" s="75" t="str">
        <f>IF(AND('MAPA DE RIESGOS'!$AQ$59="Muy Alta",'MAPA DE RIESGOS'!$AS$59="Leve"),CONCATENATE("R9C",'MAPA DE RIESGOS'!$AC$59),"")</f>
        <v/>
      </c>
      <c r="M14" s="75" t="str">
        <f>IF(AND('MAPA DE RIESGOS'!$AQ$60="Muy Alta",'MAPA DE RIESGOS'!$AS$60="Leve"),CONCATENATE("R9C",'MAPA DE RIESGOS'!$AC$60),"")</f>
        <v/>
      </c>
      <c r="N14" s="75" t="str">
        <f>IF(AND('MAPA DE RIESGOS'!$AQ$61="Muy Alta",'MAPA DE RIESGOS'!$AS$61="Leve"),CONCATENATE("R9C",'MAPA DE RIESGOS'!$AC$61),"")</f>
        <v/>
      </c>
      <c r="O14" s="82" t="str">
        <f>IF(AND('MAPA DE RIESGOS'!$AQ$62="Muy Alta",'MAPA DE RIESGOS'!$AS$62="Leve"),CONCATENATE("R9C",'MAPA DE RIESGOS'!$AC$62),"")</f>
        <v/>
      </c>
      <c r="P14" s="81" t="str">
        <f>IF(AND('MAPA DE RIESGOS'!$AQ$57="Muy Alta",'MAPA DE RIESGOS'!$AS$57="Menor"),CONCATENATE("R9C",'MAPA DE RIESGOS'!$AC$57),"")</f>
        <v/>
      </c>
      <c r="Q14" s="75" t="str">
        <f>IF(AND('MAPA DE RIESGOS'!$AQ$58="Muy Alta",'MAPA DE RIESGOS'!$AS$58="Menor"),CONCATENATE("R9C",'MAPA DE RIESGOS'!$AC$58),"")</f>
        <v/>
      </c>
      <c r="R14" s="75" t="str">
        <f>IF(AND('MAPA DE RIESGOS'!$AQ$59="Muy Alta",'MAPA DE RIESGOS'!$AS$59="Menor"),CONCATENATE("R9C",'MAPA DE RIESGOS'!$AC$59),"")</f>
        <v/>
      </c>
      <c r="S14" s="75" t="str">
        <f>IF(AND('MAPA DE RIESGOS'!$AQ$60="Muy Alta",'MAPA DE RIESGOS'!$AS$60="Menor"),CONCATENATE("R9C",'MAPA DE RIESGOS'!$AC$60),"")</f>
        <v/>
      </c>
      <c r="T14" s="75" t="str">
        <f>IF(AND('MAPA DE RIESGOS'!$AQ$61="Muy Alta",'MAPA DE RIESGOS'!$AS$61="Menor"),CONCATENATE("R9C",'MAPA DE RIESGOS'!$AC$61),"")</f>
        <v/>
      </c>
      <c r="U14" s="82" t="str">
        <f>IF(AND('MAPA DE RIESGOS'!$AQ$62="Muy Alta",'MAPA DE RIESGOS'!$AS$62="Menor"),CONCATENATE("R9C",'MAPA DE RIESGOS'!$AC$62),"")</f>
        <v/>
      </c>
      <c r="V14" s="81" t="str">
        <f>IF(AND('MAPA DE RIESGOS'!$AQ$57="Muy Alta",'MAPA DE RIESGOS'!$AS$57="Moderado"),CONCATENATE("R9C",'MAPA DE RIESGOS'!$AC$57),"")</f>
        <v/>
      </c>
      <c r="W14" s="75" t="str">
        <f>IF(AND('MAPA DE RIESGOS'!$AQ$58="Muy Alta",'MAPA DE RIESGOS'!$AS$58="Moderado"),CONCATENATE("R9C",'MAPA DE RIESGOS'!$AC$58),"")</f>
        <v/>
      </c>
      <c r="X14" s="75" t="str">
        <f>IF(AND('MAPA DE RIESGOS'!$AQ$59="Muy Alta",'MAPA DE RIESGOS'!$AS$59="Moderado"),CONCATENATE("R9C",'MAPA DE RIESGOS'!$AC$59),"")</f>
        <v/>
      </c>
      <c r="Y14" s="75" t="str">
        <f>IF(AND('MAPA DE RIESGOS'!$AQ$60="Muy Alta",'MAPA DE RIESGOS'!$AS$60="Moderado"),CONCATENATE("R9C",'MAPA DE RIESGOS'!$AC$60),"")</f>
        <v/>
      </c>
      <c r="Z14" s="75" t="str">
        <f>IF(AND('MAPA DE RIESGOS'!$AQ$61="Muy Alta",'MAPA DE RIESGOS'!$AS$61="Moderado"),CONCATENATE("R9C",'MAPA DE RIESGOS'!$AC$61),"")</f>
        <v/>
      </c>
      <c r="AA14" s="82" t="str">
        <f>IF(AND('MAPA DE RIESGOS'!$AQ$62="Muy Alta",'MAPA DE RIESGOS'!$AS$62="Moderado"),CONCATENATE("R9C",'MAPA DE RIESGOS'!$AC$62),"")</f>
        <v/>
      </c>
      <c r="AB14" s="81" t="str">
        <f>IF(AND('MAPA DE RIESGOS'!$AQ$57="Muy Alta",'MAPA DE RIESGOS'!$AS$57="Mayor"),CONCATENATE("R9C",'MAPA DE RIESGOS'!$AC$57),"")</f>
        <v/>
      </c>
      <c r="AC14" s="75" t="str">
        <f>IF(AND('MAPA DE RIESGOS'!$AQ$58="Muy Alta",'MAPA DE RIESGOS'!$AS$58="Mayor"),CONCATENATE("R9C",'MAPA DE RIESGOS'!$AC$58),"")</f>
        <v/>
      </c>
      <c r="AD14" s="75" t="str">
        <f>IF(AND('MAPA DE RIESGOS'!$AQ$59="Muy Alta",'MAPA DE RIESGOS'!$AS$59="Mayor"),CONCATENATE("R9C",'MAPA DE RIESGOS'!$AC$59),"")</f>
        <v/>
      </c>
      <c r="AE14" s="75" t="str">
        <f>IF(AND('MAPA DE RIESGOS'!$AQ$60="Muy Alta",'MAPA DE RIESGOS'!$AS$60="Mayor"),CONCATENATE("R9C",'MAPA DE RIESGOS'!$AC$60),"")</f>
        <v/>
      </c>
      <c r="AF14" s="75" t="str">
        <f>IF(AND('MAPA DE RIESGOS'!$AQ$61="Muy Alta",'MAPA DE RIESGOS'!$AS$61="Mayor"),CONCATENATE("R9C",'MAPA DE RIESGOS'!$AC$61),"")</f>
        <v/>
      </c>
      <c r="AG14" s="82" t="str">
        <f>IF(AND('MAPA DE RIESGOS'!$AQ$62="Muy Alta",'MAPA DE RIESGOS'!$AS$62="Mayor"),CONCATENATE("R9C",'MAPA DE RIESGOS'!$AC$62),"")</f>
        <v/>
      </c>
      <c r="AH14" s="90" t="str">
        <f>IF(AND('MAPA DE RIESGOS'!$AQ$57="Muy Alta",'MAPA DE RIESGOS'!$AS$57="Catastrófico"),CONCATENATE("R9C",'MAPA DE RIESGOS'!$AC$57),"")</f>
        <v/>
      </c>
      <c r="AI14" s="86" t="str">
        <f>IF(AND('MAPA DE RIESGOS'!$AQ$58="Muy Alta",'MAPA DE RIESGOS'!$AS$58="Catastrófico"),CONCATENATE("R9C",'MAPA DE RIESGOS'!$AC$58),"")</f>
        <v/>
      </c>
      <c r="AJ14" s="86" t="str">
        <f>IF(AND('MAPA DE RIESGOS'!$AQ$59="Muy Alta",'MAPA DE RIESGOS'!$AS$59="Catastrófico"),CONCATENATE("R9C",'MAPA DE RIESGOS'!$AC$59),"")</f>
        <v/>
      </c>
      <c r="AK14" s="86" t="str">
        <f>IF(AND('MAPA DE RIESGOS'!$AQ$60="Muy Alta",'MAPA DE RIESGOS'!$AS$60="Catastrófico"),CONCATENATE("R9C",'MAPA DE RIESGOS'!$AC$60),"")</f>
        <v/>
      </c>
      <c r="AL14" s="86" t="str">
        <f>IF(AND('MAPA DE RIESGOS'!$AQ$61="Muy Alta",'MAPA DE RIESGOS'!$AS$61="Catastrófico"),CONCATENATE("R9C",'MAPA DE RIESGOS'!$AC$61),"")</f>
        <v/>
      </c>
      <c r="AM14" s="91" t="str">
        <f>IF(AND('MAPA DE RIESGOS'!$AQ$62="Muy Alta",'MAPA DE RIESGOS'!$AS$62="Catastrófico"),CONCATENATE("R9C",'MAPA DE RIESGOS'!$AC$62),"")</f>
        <v/>
      </c>
      <c r="AN14" s="74"/>
      <c r="AO14" s="395"/>
      <c r="AP14" s="396"/>
      <c r="AQ14" s="396"/>
      <c r="AR14" s="396"/>
      <c r="AS14" s="396"/>
      <c r="AT14" s="397"/>
    </row>
    <row r="15" spans="2:46" ht="14.5" customHeight="1" thickBot="1">
      <c r="B15" s="391"/>
      <c r="C15" s="391"/>
      <c r="D15" s="391"/>
      <c r="E15" s="387"/>
      <c r="F15" s="387"/>
      <c r="G15" s="387"/>
      <c r="H15" s="387"/>
      <c r="I15" s="387"/>
      <c r="J15" s="83" t="str">
        <f>IF(AND('MAPA DE RIESGOS'!$AQ$63="Muy Alta",'MAPA DE RIESGOS'!$AS$63="Leve"),CONCATENATE("R10C",'MAPA DE RIESGOS'!$AC$63),"")</f>
        <v/>
      </c>
      <c r="K15" s="84" t="str">
        <f>IF(AND('MAPA DE RIESGOS'!$AQ$64="Muy Alta",'MAPA DE RIESGOS'!$AS$64="Leve"),CONCATENATE("R10C",'MAPA DE RIESGOS'!$AC$64),"")</f>
        <v/>
      </c>
      <c r="L15" s="84" t="str">
        <f>IF(AND('MAPA DE RIESGOS'!$AQ$65="Muy Alta",'MAPA DE RIESGOS'!$AS$65="Leve"),CONCATENATE("R10C",'MAPA DE RIESGOS'!$AC$65),"")</f>
        <v/>
      </c>
      <c r="M15" s="84" t="str">
        <f>IF(AND('MAPA DE RIESGOS'!$AQ$66="Muy Alta",'MAPA DE RIESGOS'!$AS$66="Leve"),CONCATENATE("R10C",'MAPA DE RIESGOS'!$AC$66),"")</f>
        <v/>
      </c>
      <c r="N15" s="84" t="str">
        <f>IF(AND('MAPA DE RIESGOS'!$AQ$67="Muy Alta",'MAPA DE RIESGOS'!$AS$67="Leve"),CONCATENATE("R10C",'MAPA DE RIESGOS'!$AC$67),"")</f>
        <v/>
      </c>
      <c r="O15" s="85" t="str">
        <f>IF(AND('MAPA DE RIESGOS'!$AQ$68="Muy Alta",'MAPA DE RIESGOS'!$AS$68="Leve"),CONCATENATE("R10C",'MAPA DE RIESGOS'!$AC$68),"")</f>
        <v/>
      </c>
      <c r="P15" s="83" t="str">
        <f>IF(AND('MAPA DE RIESGOS'!$AQ$63="Muy Alta",'MAPA DE RIESGOS'!$AS$63="Menor"),CONCATENATE("R10C",'MAPA DE RIESGOS'!$AC$63),"")</f>
        <v/>
      </c>
      <c r="Q15" s="84" t="str">
        <f>IF(AND('MAPA DE RIESGOS'!$AQ$64="Muy Alta",'MAPA DE RIESGOS'!$AS$64="Menor"),CONCATENATE("R10C",'MAPA DE RIESGOS'!$AC$64),"")</f>
        <v/>
      </c>
      <c r="R15" s="84" t="str">
        <f>IF(AND('MAPA DE RIESGOS'!$AQ$65="Muy Alta",'MAPA DE RIESGOS'!$AS$65="Menor"),CONCATENATE("R10C",'MAPA DE RIESGOS'!$AC$65),"")</f>
        <v/>
      </c>
      <c r="S15" s="84" t="str">
        <f>IF(AND('MAPA DE RIESGOS'!$AQ$66="Muy Alta",'MAPA DE RIESGOS'!$AS$66="Menor"),CONCATENATE("R10C",'MAPA DE RIESGOS'!$AC$66),"")</f>
        <v/>
      </c>
      <c r="T15" s="84" t="str">
        <f>IF(AND('MAPA DE RIESGOS'!$AQ$67="Muy Alta",'MAPA DE RIESGOS'!$AS$67="Menor"),CONCATENATE("R10C",'MAPA DE RIESGOS'!$AC$67),"")</f>
        <v/>
      </c>
      <c r="U15" s="85" t="str">
        <f>IF(AND('MAPA DE RIESGOS'!$AQ$68="Muy Alta",'MAPA DE RIESGOS'!$AS$68="Menor"),CONCATENATE("R10C",'MAPA DE RIESGOS'!$AC$68),"")</f>
        <v/>
      </c>
      <c r="V15" s="83" t="str">
        <f>IF(AND('MAPA DE RIESGOS'!$AQ$63="Muy Alta",'MAPA DE RIESGOS'!$AS$63="Moderado"),CONCATENATE("R10C",'MAPA DE RIESGOS'!$AC$63),"")</f>
        <v/>
      </c>
      <c r="W15" s="84" t="str">
        <f>IF(AND('MAPA DE RIESGOS'!$AQ$64="Muy Alta",'MAPA DE RIESGOS'!$AS$64="Moderado"),CONCATENATE("R10C",'MAPA DE RIESGOS'!$AC$64),"")</f>
        <v/>
      </c>
      <c r="X15" s="84" t="str">
        <f>IF(AND('MAPA DE RIESGOS'!$AQ$65="Muy Alta",'MAPA DE RIESGOS'!$AS$65="Moderado"),CONCATENATE("R10C",'MAPA DE RIESGOS'!$AC$65),"")</f>
        <v/>
      </c>
      <c r="Y15" s="84" t="str">
        <f>IF(AND('MAPA DE RIESGOS'!$AQ$66="Muy Alta",'MAPA DE RIESGOS'!$AS$66="Moderado"),CONCATENATE("R10C",'MAPA DE RIESGOS'!$AC$66),"")</f>
        <v/>
      </c>
      <c r="Z15" s="84" t="str">
        <f>IF(AND('MAPA DE RIESGOS'!$AQ$67="Muy Alta",'MAPA DE RIESGOS'!$AS$67="Moderado"),CONCATENATE("R10C",'MAPA DE RIESGOS'!$AC$67),"")</f>
        <v/>
      </c>
      <c r="AA15" s="85" t="str">
        <f>IF(AND('MAPA DE RIESGOS'!$AQ$68="Muy Alta",'MAPA DE RIESGOS'!$AS$68="Moderado"),CONCATENATE("R10C",'MAPA DE RIESGOS'!$AC$68),"")</f>
        <v/>
      </c>
      <c r="AB15" s="83" t="str">
        <f>IF(AND('MAPA DE RIESGOS'!$AQ$63="Muy Alta",'MAPA DE RIESGOS'!$AS$63="Mayor"),CONCATENATE("R10C",'MAPA DE RIESGOS'!$AC$63),"")</f>
        <v/>
      </c>
      <c r="AC15" s="84" t="str">
        <f>IF(AND('MAPA DE RIESGOS'!$AQ$64="Muy Alta",'MAPA DE RIESGOS'!$AS$64="Mayor"),CONCATENATE("R10C",'MAPA DE RIESGOS'!$AC$64),"")</f>
        <v/>
      </c>
      <c r="AD15" s="84" t="str">
        <f>IF(AND('MAPA DE RIESGOS'!$AQ$65="Muy Alta",'MAPA DE RIESGOS'!$AS$65="Mayor"),CONCATENATE("R10C",'MAPA DE RIESGOS'!$AC$65),"")</f>
        <v/>
      </c>
      <c r="AE15" s="84" t="str">
        <f>IF(AND('MAPA DE RIESGOS'!$AQ$66="Muy Alta",'MAPA DE RIESGOS'!$AS$66="Mayor"),CONCATENATE("R10C",'MAPA DE RIESGOS'!$AC$66),"")</f>
        <v/>
      </c>
      <c r="AF15" s="84" t="str">
        <f>IF(AND('MAPA DE RIESGOS'!$AQ$67="Muy Alta",'MAPA DE RIESGOS'!$AS$67="Mayor"),CONCATENATE("R10C",'MAPA DE RIESGOS'!$AC$67),"")</f>
        <v/>
      </c>
      <c r="AG15" s="85" t="str">
        <f>IF(AND('MAPA DE RIESGOS'!$AQ$68="Muy Alta",'MAPA DE RIESGOS'!$AS$68="Mayor"),CONCATENATE("R10C",'MAPA DE RIESGOS'!$AC$68),"")</f>
        <v/>
      </c>
      <c r="AH15" s="92" t="str">
        <f>IF(AND('MAPA DE RIESGOS'!$AQ$63="Muy Alta",'MAPA DE RIESGOS'!$AS$63="Catastrófico"),CONCATENATE("R10C",'MAPA DE RIESGOS'!$AC$63),"")</f>
        <v/>
      </c>
      <c r="AI15" s="93" t="str">
        <f>IF(AND('MAPA DE RIESGOS'!$AQ$64="Muy Alta",'MAPA DE RIESGOS'!$AS$64="Catastrófico"),CONCATENATE("R10C",'MAPA DE RIESGOS'!$AC$64),"")</f>
        <v/>
      </c>
      <c r="AJ15" s="93" t="str">
        <f>IF(AND('MAPA DE RIESGOS'!$AQ$65="Muy Alta",'MAPA DE RIESGOS'!$AS$65="Catastrófico"),CONCATENATE("R10C",'MAPA DE RIESGOS'!$AC$65),"")</f>
        <v/>
      </c>
      <c r="AK15" s="93" t="str">
        <f>IF(AND('MAPA DE RIESGOS'!$AQ$66="Muy Alta",'MAPA DE RIESGOS'!$AS$66="Catastrófico"),CONCATENATE("R10C",'MAPA DE RIESGOS'!$AC$66),"")</f>
        <v/>
      </c>
      <c r="AL15" s="93" t="str">
        <f>IF(AND('MAPA DE RIESGOS'!$AQ$67="Muy Alta",'MAPA DE RIESGOS'!$AS$67="Catastrófico"),CONCATENATE("R10C",'MAPA DE RIESGOS'!$AC$67),"")</f>
        <v/>
      </c>
      <c r="AM15" s="94" t="str">
        <f>IF(AND('MAPA DE RIESGOS'!$AQ$68="Muy Alta",'MAPA DE RIESGOS'!$AS$68="Catastrófico"),CONCATENATE("R10C",'MAPA DE RIESGOS'!$AC$68),"")</f>
        <v/>
      </c>
      <c r="AN15" s="74"/>
      <c r="AO15" s="395"/>
      <c r="AP15" s="396"/>
      <c r="AQ15" s="396"/>
      <c r="AR15" s="396"/>
      <c r="AS15" s="396"/>
      <c r="AT15" s="397"/>
    </row>
    <row r="16" spans="2:46" ht="14.5" customHeight="1">
      <c r="B16" s="391"/>
      <c r="C16" s="391"/>
      <c r="D16" s="391"/>
      <c r="E16" s="387" t="s">
        <v>260</v>
      </c>
      <c r="F16" s="387"/>
      <c r="G16" s="387"/>
      <c r="H16" s="387"/>
      <c r="I16" s="387"/>
      <c r="J16" s="95" t="str">
        <f>IF(AND('MAPA DE RIESGOS'!$AQ$9="Alta",'MAPA DE RIESGOS'!$AS$9="Leve"),CONCATENATE("R1C",'MAPA DE RIESGOS'!$AC$9),"")</f>
        <v/>
      </c>
      <c r="K16" s="96" t="str">
        <f>IF(AND('MAPA DE RIESGOS'!$AQ$10="Alta",'MAPA DE RIESGOS'!$AS$10="Leve"),CONCATENATE("R1C",'MAPA DE RIESGOS'!$AC$10),"")</f>
        <v/>
      </c>
      <c r="L16" s="96" t="str">
        <f>IF(AND('MAPA DE RIESGOS'!$AQ$11="Alta",'MAPA DE RIESGOS'!$AS$11="Leve"),CONCATENATE("R1C",'MAPA DE RIESGOS'!$AC$11),"")</f>
        <v/>
      </c>
      <c r="M16" s="96" t="str">
        <f>IF(AND('MAPA DE RIESGOS'!$AQ$12="Alta",'MAPA DE RIESGOS'!$AS$12="Leve"),CONCATENATE("R1C",'MAPA DE RIESGOS'!$AC$12),"")</f>
        <v/>
      </c>
      <c r="N16" s="96" t="str">
        <f>IF(AND('MAPA DE RIESGOS'!$AQ$13="Alta",'MAPA DE RIESGOS'!$AS$13="Leve"),CONCATENATE("R1C",'MAPA DE RIESGOS'!$AC$13),"")</f>
        <v/>
      </c>
      <c r="O16" s="97" t="str">
        <f>IF(AND('MAPA DE RIESGOS'!$AQ$14="Alta",'MAPA DE RIESGOS'!$AS$14="Leve"),CONCATENATE("R1C",'MAPA DE RIESGOS'!$AC$14),"")</f>
        <v/>
      </c>
      <c r="P16" s="95" t="str">
        <f>IF(AND('MAPA DE RIESGOS'!$AQ$9="Alta",'MAPA DE RIESGOS'!$AS$9="Menor"),CONCATENATE("R1C",'MAPA DE RIESGOS'!$AC$9),"")</f>
        <v/>
      </c>
      <c r="Q16" s="96" t="str">
        <f>IF(AND('MAPA DE RIESGOS'!$AQ$10="Alta",'MAPA DE RIESGOS'!$AS$10="Menor"),CONCATENATE("R1C",'MAPA DE RIESGOS'!$AC$10),"")</f>
        <v/>
      </c>
      <c r="R16" s="96" t="str">
        <f>IF(AND('MAPA DE RIESGOS'!$AQ$11="Alta",'MAPA DE RIESGOS'!$AS$11="Menor"),CONCATENATE("R1C",'MAPA DE RIESGOS'!$AC$11),"")</f>
        <v/>
      </c>
      <c r="S16" s="96" t="str">
        <f>IF(AND('MAPA DE RIESGOS'!$AQ$12="Alta",'MAPA DE RIESGOS'!$AS$12="Menor"),CONCATENATE("R1C",'MAPA DE RIESGOS'!$AC$12),"")</f>
        <v/>
      </c>
      <c r="T16" s="96" t="str">
        <f>IF(AND('MAPA DE RIESGOS'!$AQ$13="Alta",'MAPA DE RIESGOS'!$AS$13="Menor"),CONCATENATE("R1C",'MAPA DE RIESGOS'!$AC$13),"")</f>
        <v/>
      </c>
      <c r="U16" s="97" t="str">
        <f>IF(AND('MAPA DE RIESGOS'!$AQ$14="Alta",'MAPA DE RIESGOS'!$AS$14="Menor"),CONCATENATE("R1C",'MAPA DE RIESGOS'!$AC$14),"")</f>
        <v/>
      </c>
      <c r="V16" s="78" t="str">
        <f>IF(AND('MAPA DE RIESGOS'!$AQ$9="Alta",'MAPA DE RIESGOS'!$AS$9="Moderado"),CONCATENATE("R1C",'MAPA DE RIESGOS'!$AC$9),"")</f>
        <v/>
      </c>
      <c r="W16" s="79" t="str">
        <f>IF(AND('MAPA DE RIESGOS'!$AQ$10="Alta",'MAPA DE RIESGOS'!$AS$10="Moderado"),CONCATENATE("R1C",'MAPA DE RIESGOS'!$AC$10),"")</f>
        <v/>
      </c>
      <c r="X16" s="79" t="str">
        <f>IF(AND('MAPA DE RIESGOS'!$AQ$11="Alta",'MAPA DE RIESGOS'!$AS$11="Moderado"),CONCATENATE("R1C",'MAPA DE RIESGOS'!$AC$11),"")</f>
        <v/>
      </c>
      <c r="Y16" s="79" t="str">
        <f>IF(AND('MAPA DE RIESGOS'!$AQ$12="Alta",'MAPA DE RIESGOS'!$AS$12="Moderado"),CONCATENATE("R1C",'MAPA DE RIESGOS'!$AC$12),"")</f>
        <v/>
      </c>
      <c r="Z16" s="79" t="str">
        <f>IF(AND('MAPA DE RIESGOS'!$AQ$13="Alta",'MAPA DE RIESGOS'!$AS$13="Moderado"),CONCATENATE("R1C",'MAPA DE RIESGOS'!$AC$13),"")</f>
        <v/>
      </c>
      <c r="AA16" s="80" t="str">
        <f>IF(AND('MAPA DE RIESGOS'!$AQ$14="Alta",'MAPA DE RIESGOS'!$AS$14="Moderado"),CONCATENATE("R1C",'MAPA DE RIESGOS'!$AC$14),"")</f>
        <v/>
      </c>
      <c r="AB16" s="78" t="str">
        <f>IF(AND('MAPA DE RIESGOS'!$AQ$9="Alta",'MAPA DE RIESGOS'!$AS$9="Mayor"),CONCATENATE("R1C",'MAPA DE RIESGOS'!$AC$9),"")</f>
        <v/>
      </c>
      <c r="AC16" s="79" t="str">
        <f>IF(AND('MAPA DE RIESGOS'!$AQ$10="Alta",'MAPA DE RIESGOS'!$AS$10="Mayor"),CONCATENATE("R1C",'MAPA DE RIESGOS'!$AC$10),"")</f>
        <v/>
      </c>
      <c r="AD16" s="79" t="str">
        <f>IF(AND('MAPA DE RIESGOS'!$AQ$11="Alta",'MAPA DE RIESGOS'!$AS$11="Mayor"),CONCATENATE("R1C",'MAPA DE RIESGOS'!$AC$11),"")</f>
        <v/>
      </c>
      <c r="AE16" s="79" t="str">
        <f>IF(AND('MAPA DE RIESGOS'!$AQ$12="Alta",'MAPA DE RIESGOS'!$AS$12="Mayor"),CONCATENATE("R1C",'MAPA DE RIESGOS'!$AC$12),"")</f>
        <v/>
      </c>
      <c r="AF16" s="79" t="str">
        <f>IF(AND('MAPA DE RIESGOS'!$AQ$13="Alta",'MAPA DE RIESGOS'!$AS$13="Mayor"),CONCATENATE("R1C",'MAPA DE RIESGOS'!$AC$13),"")</f>
        <v/>
      </c>
      <c r="AG16" s="80" t="str">
        <f>IF(AND('MAPA DE RIESGOS'!$AQ$14="Alta",'MAPA DE RIESGOS'!$AS$14="Mayor"),CONCATENATE("R1C",'MAPA DE RIESGOS'!$AC$14),"")</f>
        <v/>
      </c>
      <c r="AH16" s="87" t="str">
        <f>IF(AND('MAPA DE RIESGOS'!$AQ$9="Alta",'MAPA DE RIESGOS'!$AS$9="Catastrófico"),CONCATENATE("R1C",'MAPA DE RIESGOS'!$AC$9),"")</f>
        <v/>
      </c>
      <c r="AI16" s="88" t="str">
        <f>IF(AND('MAPA DE RIESGOS'!$AQ$10="Alta",'MAPA DE RIESGOS'!$AS$10="Catastrófico"),CONCATENATE("R1C",'MAPA DE RIESGOS'!$AC$10),"")</f>
        <v/>
      </c>
      <c r="AJ16" s="88" t="str">
        <f>IF(AND('MAPA DE RIESGOS'!$AQ$11="Alta",'MAPA DE RIESGOS'!$AS$11="Catastrófico"),CONCATENATE("R1C",'MAPA DE RIESGOS'!$AC$11),"")</f>
        <v/>
      </c>
      <c r="AK16" s="88" t="str">
        <f>IF(AND('MAPA DE RIESGOS'!$AQ$12="Alta",'MAPA DE RIESGOS'!$AS$12="Catastrófico"),CONCATENATE("R1C",'MAPA DE RIESGOS'!$AC$12),"")</f>
        <v/>
      </c>
      <c r="AL16" s="88" t="str">
        <f>IF(AND('MAPA DE RIESGOS'!$AQ$13="Alta",'MAPA DE RIESGOS'!$AS$13="Catastrófico"),CONCATENATE("R1C",'MAPA DE RIESGOS'!$AC$13),"")</f>
        <v/>
      </c>
      <c r="AM16" s="89" t="str">
        <f>IF(AND('MAPA DE RIESGOS'!$AQ$14="Alta",'MAPA DE RIESGOS'!$AS$14="Catastrófico"),CONCATENATE("R1C",'MAPA DE RIESGOS'!$AC$14),"")</f>
        <v/>
      </c>
      <c r="AN16" s="74"/>
      <c r="AO16" s="398" t="s">
        <v>261</v>
      </c>
      <c r="AP16" s="399"/>
      <c r="AQ16" s="399"/>
      <c r="AR16" s="399"/>
      <c r="AS16" s="399"/>
      <c r="AT16" s="400"/>
    </row>
    <row r="17" spans="2:46" ht="14.5" customHeight="1">
      <c r="B17" s="391"/>
      <c r="C17" s="391"/>
      <c r="D17" s="391"/>
      <c r="E17" s="387"/>
      <c r="F17" s="387"/>
      <c r="G17" s="387"/>
      <c r="H17" s="387"/>
      <c r="I17" s="387"/>
      <c r="J17" s="98" t="str">
        <f>IF(AND('MAPA DE RIESGOS'!$AQ$15="Alta",'MAPA DE RIESGOS'!$AS$15="Leve"),CONCATENATE("R2C",'MAPA DE RIESGOS'!$AC$15),"")</f>
        <v/>
      </c>
      <c r="K17" s="76" t="str">
        <f>IF(AND('MAPA DE RIESGOS'!$AQ$16="Alta",'MAPA DE RIESGOS'!$AS$16="Leve"),CONCATENATE("R2C",'MAPA DE RIESGOS'!$AC$16),"")</f>
        <v/>
      </c>
      <c r="L17" s="76" t="str">
        <f>IF(AND('MAPA DE RIESGOS'!$AQ$17="Alta",'MAPA DE RIESGOS'!$AS$17="Leve"),CONCATENATE("R2C",'MAPA DE RIESGOS'!$AC$17),"")</f>
        <v/>
      </c>
      <c r="M17" s="76" t="str">
        <f>IF(AND('MAPA DE RIESGOS'!$AQ$18="Alta",'MAPA DE RIESGOS'!$AS$18="Leve"),CONCATENATE("R2C",'MAPA DE RIESGOS'!$AC$18),"")</f>
        <v/>
      </c>
      <c r="N17" s="76" t="str">
        <f>IF(AND('MAPA DE RIESGOS'!$AQ$19="Alta",'MAPA DE RIESGOS'!$AS$19="Leve"),CONCATENATE("R2C",'MAPA DE RIESGOS'!$AC$19),"")</f>
        <v/>
      </c>
      <c r="O17" s="99" t="str">
        <f>IF(AND('MAPA DE RIESGOS'!$AQ$20="Alta",'MAPA DE RIESGOS'!$AS$20="Leve"),CONCATENATE("R2C",'MAPA DE RIESGOS'!$AC$20),"")</f>
        <v/>
      </c>
      <c r="P17" s="98" t="str">
        <f>IF(AND('MAPA DE RIESGOS'!$AQ$15="Alta",'MAPA DE RIESGOS'!$AS$15="Menor"),CONCATENATE("R2C",'MAPA DE RIESGOS'!$AC$15),"")</f>
        <v/>
      </c>
      <c r="Q17" s="76" t="str">
        <f>IF(AND('MAPA DE RIESGOS'!$AQ$16="Alta",'MAPA DE RIESGOS'!$AS$16="Menor"),CONCATENATE("R2C",'MAPA DE RIESGOS'!$AC$16),"")</f>
        <v/>
      </c>
      <c r="R17" s="76" t="str">
        <f>IF(AND('MAPA DE RIESGOS'!$AQ$17="Alta",'MAPA DE RIESGOS'!$AS$17="Menor"),CONCATENATE("R2C",'MAPA DE RIESGOS'!$AC$17),"")</f>
        <v/>
      </c>
      <c r="S17" s="76" t="str">
        <f>IF(AND('MAPA DE RIESGOS'!$AQ$18="Alta",'MAPA DE RIESGOS'!$AS$18="Menor"),CONCATENATE("R2C",'MAPA DE RIESGOS'!$AC$18),"")</f>
        <v/>
      </c>
      <c r="T17" s="76" t="str">
        <f>IF(AND('MAPA DE RIESGOS'!$AQ$19="Alta",'MAPA DE RIESGOS'!$AS$19="Menor"),CONCATENATE("R2C",'MAPA DE RIESGOS'!$AC$19),"")</f>
        <v/>
      </c>
      <c r="U17" s="99" t="str">
        <f>IF(AND('MAPA DE RIESGOS'!$AQ$20="Alta",'MAPA DE RIESGOS'!$AS$20="Menor"),CONCATENATE("R2C",'MAPA DE RIESGOS'!$AC$20),"")</f>
        <v/>
      </c>
      <c r="V17" s="81" t="str">
        <f>IF(AND('MAPA DE RIESGOS'!$AQ$15="Alta",'MAPA DE RIESGOS'!$AS$15="Moderado"),CONCATENATE("R2C",'MAPA DE RIESGOS'!$AC$15),"")</f>
        <v/>
      </c>
      <c r="W17" s="75" t="str">
        <f>IF(AND('MAPA DE RIESGOS'!$AQ$16="Alta",'MAPA DE RIESGOS'!$AS$16="Moderado"),CONCATENATE("R2C",'MAPA DE RIESGOS'!$AC$16),"")</f>
        <v/>
      </c>
      <c r="X17" s="75" t="str">
        <f>IF(AND('MAPA DE RIESGOS'!$AQ$17="Alta",'MAPA DE RIESGOS'!$AS$17="Moderado"),CONCATENATE("R2C",'MAPA DE RIESGOS'!$AC$17),"")</f>
        <v/>
      </c>
      <c r="Y17" s="75" t="str">
        <f>IF(AND('MAPA DE RIESGOS'!$AQ$18="Alta",'MAPA DE RIESGOS'!$AS$18="Moderado"),CONCATENATE("R2C",'MAPA DE RIESGOS'!$AC$18),"")</f>
        <v/>
      </c>
      <c r="Z17" s="75" t="str">
        <f>IF(AND('MAPA DE RIESGOS'!$AQ$19="Alta",'MAPA DE RIESGOS'!$AS$19="Moderado"),CONCATENATE("R2C",'MAPA DE RIESGOS'!$AC$19),"")</f>
        <v/>
      </c>
      <c r="AA17" s="82" t="str">
        <f>IF(AND('MAPA DE RIESGOS'!$AQ$20="Alta",'MAPA DE RIESGOS'!$AS$20="Moderado"),CONCATENATE("R2C",'MAPA DE RIESGOS'!$AC$20),"")</f>
        <v/>
      </c>
      <c r="AB17" s="81" t="str">
        <f>IF(AND('MAPA DE RIESGOS'!$AQ$15="Alta",'MAPA DE RIESGOS'!$AS$15="Mayor"),CONCATENATE("R2C",'MAPA DE RIESGOS'!$AC$15),"")</f>
        <v/>
      </c>
      <c r="AC17" s="75" t="str">
        <f>IF(AND('MAPA DE RIESGOS'!$AQ$16="Alta",'MAPA DE RIESGOS'!$AS$16="Mayor"),CONCATENATE("R2C",'MAPA DE RIESGOS'!$AC$16),"")</f>
        <v/>
      </c>
      <c r="AD17" s="75" t="str">
        <f>IF(AND('MAPA DE RIESGOS'!$AQ$17="Alta",'MAPA DE RIESGOS'!$AS$17="Mayor"),CONCATENATE("R2C",'MAPA DE RIESGOS'!$AC$17),"")</f>
        <v/>
      </c>
      <c r="AE17" s="75" t="str">
        <f>IF(AND('MAPA DE RIESGOS'!$AQ$18="Alta",'MAPA DE RIESGOS'!$AS$18="Mayor"),CONCATENATE("R2C",'MAPA DE RIESGOS'!$AC$18),"")</f>
        <v/>
      </c>
      <c r="AF17" s="75" t="str">
        <f>IF(AND('MAPA DE RIESGOS'!$AQ$19="Alta",'MAPA DE RIESGOS'!$AS$19="Mayor"),CONCATENATE("R2C",'MAPA DE RIESGOS'!$AC$19),"")</f>
        <v/>
      </c>
      <c r="AG17" s="82" t="str">
        <f>IF(AND('MAPA DE RIESGOS'!$AQ$20="Alta",'MAPA DE RIESGOS'!$AS$20="Mayor"),CONCATENATE("R2C",'MAPA DE RIESGOS'!$AC$20),"")</f>
        <v/>
      </c>
      <c r="AH17" s="90" t="str">
        <f>IF(AND('MAPA DE RIESGOS'!$AQ$15="Alta",'MAPA DE RIESGOS'!$AS$15="Catastrófico"),CONCATENATE("R2C",'MAPA DE RIESGOS'!$AC$15),"")</f>
        <v/>
      </c>
      <c r="AI17" s="86" t="str">
        <f>IF(AND('MAPA DE RIESGOS'!$AQ$16="Alta",'MAPA DE RIESGOS'!$AS$16="Catastrófico"),CONCATENATE("R2C",'MAPA DE RIESGOS'!$AC$16),"")</f>
        <v/>
      </c>
      <c r="AJ17" s="86" t="str">
        <f>IF(AND('MAPA DE RIESGOS'!$AQ$17="Alta",'MAPA DE RIESGOS'!$AS$17="Catastrófico"),CONCATENATE("R2C",'MAPA DE RIESGOS'!$AC$17),"")</f>
        <v/>
      </c>
      <c r="AK17" s="86" t="str">
        <f>IF(AND('MAPA DE RIESGOS'!$AQ$18="Alta",'MAPA DE RIESGOS'!$AS$18="Catastrófico"),CONCATENATE("R2C",'MAPA DE RIESGOS'!$AC$18),"")</f>
        <v/>
      </c>
      <c r="AL17" s="86" t="str">
        <f>IF(AND('MAPA DE RIESGOS'!$AQ$19="Alta",'MAPA DE RIESGOS'!$AS$19="Catastrófico"),CONCATENATE("R2C",'MAPA DE RIESGOS'!$AC$19),"")</f>
        <v/>
      </c>
      <c r="AM17" s="91" t="str">
        <f>IF(AND('MAPA DE RIESGOS'!$AQ$20="Alta",'MAPA DE RIESGOS'!$AS$20="Catastrófico"),CONCATENATE("R2C",'MAPA DE RIESGOS'!$AC$20),"")</f>
        <v/>
      </c>
      <c r="AN17" s="74"/>
      <c r="AO17" s="401"/>
      <c r="AP17" s="402"/>
      <c r="AQ17" s="402"/>
      <c r="AR17" s="402"/>
      <c r="AS17" s="402"/>
      <c r="AT17" s="403"/>
    </row>
    <row r="18" spans="2:46" ht="14.5" customHeight="1">
      <c r="B18" s="391"/>
      <c r="C18" s="391"/>
      <c r="D18" s="391"/>
      <c r="E18" s="387"/>
      <c r="F18" s="387"/>
      <c r="G18" s="387"/>
      <c r="H18" s="387"/>
      <c r="I18" s="387"/>
      <c r="J18" s="98" t="str">
        <f>IF(AND('MAPA DE RIESGOS'!$AQ$21="Alta",'MAPA DE RIESGOS'!$AS$21="Leve"),CONCATENATE("R3C",'MAPA DE RIESGOS'!$AC$21),"")</f>
        <v/>
      </c>
      <c r="K18" s="76" t="str">
        <f>IF(AND('MAPA DE RIESGOS'!$AQ$22="Alta",'MAPA DE RIESGOS'!$AS$22="Leve"),CONCATENATE("R3C",'MAPA DE RIESGOS'!$AC$22),"")</f>
        <v/>
      </c>
      <c r="L18" s="76" t="str">
        <f>IF(AND('MAPA DE RIESGOS'!$AQ$23="Alta",'MAPA DE RIESGOS'!$AS$23="Leve"),CONCATENATE("R3C",'MAPA DE RIESGOS'!$AC$23),"")</f>
        <v/>
      </c>
      <c r="M18" s="76" t="str">
        <f>IF(AND('MAPA DE RIESGOS'!$AQ$24="Alta",'MAPA DE RIESGOS'!$AS$24="Leve"),CONCATENATE("R3C",'MAPA DE RIESGOS'!$AC$24),"")</f>
        <v/>
      </c>
      <c r="N18" s="76" t="str">
        <f>IF(AND('MAPA DE RIESGOS'!$AQ$25="Alta",'MAPA DE RIESGOS'!$AS$25="Leve"),CONCATENATE("R3C",'MAPA DE RIESGOS'!$AC$25),"")</f>
        <v/>
      </c>
      <c r="O18" s="99" t="str">
        <f>IF(AND('MAPA DE RIESGOS'!$AQ$26="Alta",'MAPA DE RIESGOS'!$AS$26="Leve"),CONCATENATE("R3C",'MAPA DE RIESGOS'!$AC$26),"")</f>
        <v/>
      </c>
      <c r="P18" s="98" t="str">
        <f>IF(AND('MAPA DE RIESGOS'!$AQ$21="Alta",'MAPA DE RIESGOS'!$AS$21="Menor"),CONCATENATE("R3C",'MAPA DE RIESGOS'!$AC$21),"")</f>
        <v/>
      </c>
      <c r="Q18" s="76" t="str">
        <f>IF(AND('MAPA DE RIESGOS'!$AQ$22="Alta",'MAPA DE RIESGOS'!$AS$22="Menor"),CONCATENATE("R3C",'MAPA DE RIESGOS'!$AC$22),"")</f>
        <v/>
      </c>
      <c r="R18" s="76" t="str">
        <f>IF(AND('MAPA DE RIESGOS'!$AQ$23="Alta",'MAPA DE RIESGOS'!$AS$23="Menor"),CONCATENATE("R3C",'MAPA DE RIESGOS'!$AC$23),"")</f>
        <v/>
      </c>
      <c r="S18" s="76" t="str">
        <f>IF(AND('MAPA DE RIESGOS'!$AQ$24="Alta",'MAPA DE RIESGOS'!$AS$24="Menor"),CONCATENATE("R3C",'MAPA DE RIESGOS'!$AC$24),"")</f>
        <v/>
      </c>
      <c r="T18" s="76" t="str">
        <f>IF(AND('MAPA DE RIESGOS'!$AQ$25="Alta",'MAPA DE RIESGOS'!$AS$25="Menor"),CONCATENATE("R3C",'MAPA DE RIESGOS'!$AC$25),"")</f>
        <v/>
      </c>
      <c r="U18" s="99" t="str">
        <f>IF(AND('MAPA DE RIESGOS'!$AQ$26="Alta",'MAPA DE RIESGOS'!$AS$26="Menor"),CONCATENATE("R3C",'MAPA DE RIESGOS'!$AC$26),"")</f>
        <v/>
      </c>
      <c r="V18" s="81" t="str">
        <f>IF(AND('MAPA DE RIESGOS'!$AQ$21="Alta",'MAPA DE RIESGOS'!$AS$21="Moderado"),CONCATENATE("R3C",'MAPA DE RIESGOS'!$AC$21),"")</f>
        <v/>
      </c>
      <c r="W18" s="75" t="str">
        <f>IF(AND('MAPA DE RIESGOS'!$AQ$22="Alta",'MAPA DE RIESGOS'!$AS$22="Moderado"),CONCATENATE("R3C",'MAPA DE RIESGOS'!$AC$22),"")</f>
        <v/>
      </c>
      <c r="X18" s="75" t="str">
        <f>IF(AND('MAPA DE RIESGOS'!$AQ$23="Alta",'MAPA DE RIESGOS'!$AS$23="Moderado"),CONCATENATE("R3C",'MAPA DE RIESGOS'!$AC$23),"")</f>
        <v/>
      </c>
      <c r="Y18" s="75" t="str">
        <f>IF(AND('MAPA DE RIESGOS'!$AQ$24="Alta",'MAPA DE RIESGOS'!$AS$24="Moderado"),CONCATENATE("R3C",'MAPA DE RIESGOS'!$AC$24),"")</f>
        <v/>
      </c>
      <c r="Z18" s="75" t="str">
        <f>IF(AND('MAPA DE RIESGOS'!$AQ$25="Alta",'MAPA DE RIESGOS'!$AS$25="Moderado"),CONCATENATE("R3C",'MAPA DE RIESGOS'!$AC$25),"")</f>
        <v/>
      </c>
      <c r="AA18" s="82" t="str">
        <f>IF(AND('MAPA DE RIESGOS'!$AQ$26="Alta",'MAPA DE RIESGOS'!$AS$26="Moderado"),CONCATENATE("R3C",'MAPA DE RIESGOS'!$AC$26),"")</f>
        <v/>
      </c>
      <c r="AB18" s="81" t="str">
        <f>IF(AND('MAPA DE RIESGOS'!$AQ$21="Alta",'MAPA DE RIESGOS'!$AS$21="Mayor"),CONCATENATE("R3C",'MAPA DE RIESGOS'!$AC$21),"")</f>
        <v/>
      </c>
      <c r="AC18" s="75" t="str">
        <f>IF(AND('MAPA DE RIESGOS'!$AQ$22="Alta",'MAPA DE RIESGOS'!$AS$22="Mayor"),CONCATENATE("R3C",'MAPA DE RIESGOS'!$AC$22),"")</f>
        <v/>
      </c>
      <c r="AD18" s="75" t="str">
        <f>IF(AND('MAPA DE RIESGOS'!$AQ$23="Alta",'MAPA DE RIESGOS'!$AS$23="Mayor"),CONCATENATE("R3C",'MAPA DE RIESGOS'!$AC$23),"")</f>
        <v/>
      </c>
      <c r="AE18" s="75" t="str">
        <f>IF(AND('MAPA DE RIESGOS'!$AQ$24="Alta",'MAPA DE RIESGOS'!$AS$24="Mayor"),CONCATENATE("R3C",'MAPA DE RIESGOS'!$AC$24),"")</f>
        <v/>
      </c>
      <c r="AF18" s="75" t="str">
        <f>IF(AND('MAPA DE RIESGOS'!$AQ$25="Alta",'MAPA DE RIESGOS'!$AS$25="Mayor"),CONCATENATE("R3C",'MAPA DE RIESGOS'!$AC$25),"")</f>
        <v/>
      </c>
      <c r="AG18" s="82" t="str">
        <f>IF(AND('MAPA DE RIESGOS'!$AQ$26="Alta",'MAPA DE RIESGOS'!$AS$26="Mayor"),CONCATENATE("R3C",'MAPA DE RIESGOS'!$AC$26),"")</f>
        <v/>
      </c>
      <c r="AH18" s="90" t="str">
        <f>IF(AND('MAPA DE RIESGOS'!$AQ$21="Alta",'MAPA DE RIESGOS'!$AS$21="Catastrófico"),CONCATENATE("R3C",'MAPA DE RIESGOS'!$AC$21),"")</f>
        <v/>
      </c>
      <c r="AI18" s="86" t="str">
        <f>IF(AND('MAPA DE RIESGOS'!$AQ$22="Alta",'MAPA DE RIESGOS'!$AS$22="Catastrófico"),CONCATENATE("R3C",'MAPA DE RIESGOS'!$AC$22),"")</f>
        <v/>
      </c>
      <c r="AJ18" s="86" t="str">
        <f>IF(AND('MAPA DE RIESGOS'!$AQ$23="Alta",'MAPA DE RIESGOS'!$AS$23="Catastrófico"),CONCATENATE("R3C",'MAPA DE RIESGOS'!$AC$23),"")</f>
        <v/>
      </c>
      <c r="AK18" s="86" t="str">
        <f>IF(AND('MAPA DE RIESGOS'!$AQ$24="Alta",'MAPA DE RIESGOS'!$AS$24="Catastrófico"),CONCATENATE("R3C",'MAPA DE RIESGOS'!$AC$24),"")</f>
        <v/>
      </c>
      <c r="AL18" s="86" t="str">
        <f>IF(AND('MAPA DE RIESGOS'!$AQ$25="Alta",'MAPA DE RIESGOS'!$AS$25="Catastrófico"),CONCATENATE("R3C",'MAPA DE RIESGOS'!$AC$25),"")</f>
        <v/>
      </c>
      <c r="AM18" s="91" t="str">
        <f>IF(AND('MAPA DE RIESGOS'!$AQ$26="Alta",'MAPA DE RIESGOS'!$AS$26="Catastrófico"),CONCATENATE("R3C",'MAPA DE RIESGOS'!$AC$26),"")</f>
        <v/>
      </c>
      <c r="AN18" s="74"/>
      <c r="AO18" s="401"/>
      <c r="AP18" s="402"/>
      <c r="AQ18" s="402"/>
      <c r="AR18" s="402"/>
      <c r="AS18" s="402"/>
      <c r="AT18" s="403"/>
    </row>
    <row r="19" spans="2:46" ht="14.5" customHeight="1">
      <c r="B19" s="391"/>
      <c r="C19" s="391"/>
      <c r="D19" s="391"/>
      <c r="E19" s="387"/>
      <c r="F19" s="387"/>
      <c r="G19" s="387"/>
      <c r="H19" s="387"/>
      <c r="I19" s="387"/>
      <c r="J19" s="98" t="str">
        <f>IF(AND('MAPA DE RIESGOS'!$AQ$27="Alta",'MAPA DE RIESGOS'!$AS$27="Leve"),CONCATENATE("R4C",'MAPA DE RIESGOS'!$AC$27),"")</f>
        <v/>
      </c>
      <c r="K19" s="76" t="str">
        <f>IF(AND('MAPA DE RIESGOS'!$AQ$28="Alta",'MAPA DE RIESGOS'!$AS$28="Leve"),CONCATENATE("R4C",'MAPA DE RIESGOS'!$AC$28),"")</f>
        <v/>
      </c>
      <c r="L19" s="76" t="str">
        <f>IF(AND('MAPA DE RIESGOS'!$AQ$29="Alta",'MAPA DE RIESGOS'!$AS$29="Leve"),CONCATENATE("R4C",'MAPA DE RIESGOS'!$AC$29),"")</f>
        <v/>
      </c>
      <c r="M19" s="76" t="str">
        <f>IF(AND('MAPA DE RIESGOS'!$AQ$30="Alta",'MAPA DE RIESGOS'!$AS$30="Leve"),CONCATENATE("R4C",'MAPA DE RIESGOS'!$AC$30),"")</f>
        <v/>
      </c>
      <c r="N19" s="76" t="str">
        <f>IF(AND('MAPA DE RIESGOS'!$AQ$31="Alta",'MAPA DE RIESGOS'!$AS$31="Leve"),CONCATENATE("R4C",'MAPA DE RIESGOS'!$AC$31),"")</f>
        <v/>
      </c>
      <c r="O19" s="99" t="str">
        <f>IF(AND('MAPA DE RIESGOS'!$AQ$32="Alta",'MAPA DE RIESGOS'!$AS$32="Leve"),CONCATENATE("R4C",'MAPA DE RIESGOS'!$AC$32),"")</f>
        <v/>
      </c>
      <c r="P19" s="98" t="str">
        <f>IF(AND('MAPA DE RIESGOS'!$AQ$27="Alta",'MAPA DE RIESGOS'!$AS$27="Menor"),CONCATENATE("R4C",'MAPA DE RIESGOS'!$AC$27),"")</f>
        <v/>
      </c>
      <c r="Q19" s="76" t="str">
        <f>IF(AND('MAPA DE RIESGOS'!$AQ$28="Alta",'MAPA DE RIESGOS'!$AS$28="Menor"),CONCATENATE("R4C",'MAPA DE RIESGOS'!$AC$28),"")</f>
        <v/>
      </c>
      <c r="R19" s="76" t="str">
        <f>IF(AND('MAPA DE RIESGOS'!$AQ$29="Alta",'MAPA DE RIESGOS'!$AS$29="Menor"),CONCATENATE("R4C",'MAPA DE RIESGOS'!$AC$29),"")</f>
        <v/>
      </c>
      <c r="S19" s="76" t="str">
        <f>IF(AND('MAPA DE RIESGOS'!$AQ$30="Alta",'MAPA DE RIESGOS'!$AS$30="Menor"),CONCATENATE("R4C",'MAPA DE RIESGOS'!$AC$30),"")</f>
        <v/>
      </c>
      <c r="T19" s="76" t="str">
        <f>IF(AND('MAPA DE RIESGOS'!$AQ$31="Alta",'MAPA DE RIESGOS'!$AS$31="Menor"),CONCATENATE("R4C",'MAPA DE RIESGOS'!$AC$31),"")</f>
        <v/>
      </c>
      <c r="U19" s="99" t="str">
        <f>IF(AND('MAPA DE RIESGOS'!$AQ$32="Alta",'MAPA DE RIESGOS'!$AS$32="Menor"),CONCATENATE("R4C",'MAPA DE RIESGOS'!$AC$32),"")</f>
        <v/>
      </c>
      <c r="V19" s="81" t="str">
        <f>IF(AND('MAPA DE RIESGOS'!$AQ$27="Alta",'MAPA DE RIESGOS'!$AS$27="Moderado"),CONCATENATE("R4C",'MAPA DE RIESGOS'!$AC$27),"")</f>
        <v/>
      </c>
      <c r="W19" s="75" t="str">
        <f>IF(AND('MAPA DE RIESGOS'!$AQ$28="Alta",'MAPA DE RIESGOS'!$AS$28="Moderado"),CONCATENATE("R4C",'MAPA DE RIESGOS'!$AC$28),"")</f>
        <v/>
      </c>
      <c r="X19" s="75" t="str">
        <f>IF(AND('MAPA DE RIESGOS'!$AQ$29="Alta",'MAPA DE RIESGOS'!$AS$29="Moderado"),CONCATENATE("R4C",'MAPA DE RIESGOS'!$AC$29),"")</f>
        <v/>
      </c>
      <c r="Y19" s="75" t="str">
        <f>IF(AND('MAPA DE RIESGOS'!$AQ$30="Alta",'MAPA DE RIESGOS'!$AS$30="Moderado"),CONCATENATE("R4C",'MAPA DE RIESGOS'!$AC$30),"")</f>
        <v/>
      </c>
      <c r="Z19" s="75" t="str">
        <f>IF(AND('MAPA DE RIESGOS'!$AQ$31="Alta",'MAPA DE RIESGOS'!$AS$31="Moderado"),CONCATENATE("R4C",'MAPA DE RIESGOS'!$AC$31),"")</f>
        <v/>
      </c>
      <c r="AA19" s="82" t="str">
        <f>IF(AND('MAPA DE RIESGOS'!$AQ$32="Alta",'MAPA DE RIESGOS'!$AS$32="Moderado"),CONCATENATE("R4C",'MAPA DE RIESGOS'!$AC$32),"")</f>
        <v/>
      </c>
      <c r="AB19" s="81" t="str">
        <f>IF(AND('MAPA DE RIESGOS'!$AQ$27="Alta",'MAPA DE RIESGOS'!$AS$27="Mayor"),CONCATENATE("R4C",'MAPA DE RIESGOS'!$AC$27),"")</f>
        <v/>
      </c>
      <c r="AC19" s="75" t="str">
        <f>IF(AND('MAPA DE RIESGOS'!$AQ$28="Alta",'MAPA DE RIESGOS'!$AS$28="Mayor"),CONCATENATE("R4C",'MAPA DE RIESGOS'!$AC$28),"")</f>
        <v/>
      </c>
      <c r="AD19" s="75" t="str">
        <f>IF(AND('MAPA DE RIESGOS'!$AQ$29="Alta",'MAPA DE RIESGOS'!$AS$29="Mayor"),CONCATENATE("R4C",'MAPA DE RIESGOS'!$AC$29),"")</f>
        <v/>
      </c>
      <c r="AE19" s="75" t="str">
        <f>IF(AND('MAPA DE RIESGOS'!$AQ$30="Alta",'MAPA DE RIESGOS'!$AS$30="Mayor"),CONCATENATE("R4C",'MAPA DE RIESGOS'!$AC$30),"")</f>
        <v/>
      </c>
      <c r="AF19" s="75" t="str">
        <f>IF(AND('MAPA DE RIESGOS'!$AQ$31="Alta",'MAPA DE RIESGOS'!$AS$31="Mayor"),CONCATENATE("R4C",'MAPA DE RIESGOS'!$AC$31),"")</f>
        <v/>
      </c>
      <c r="AG19" s="82" t="str">
        <f>IF(AND('MAPA DE RIESGOS'!$AQ$32="Alta",'MAPA DE RIESGOS'!$AS$32="Mayor"),CONCATENATE("R4C",'MAPA DE RIESGOS'!$AC$32),"")</f>
        <v/>
      </c>
      <c r="AH19" s="90" t="str">
        <f>IF(AND('MAPA DE RIESGOS'!$AQ$27="Alta",'MAPA DE RIESGOS'!$AS$27="Catastrófico"),CONCATENATE("R4C",'MAPA DE RIESGOS'!$AC$27),"")</f>
        <v/>
      </c>
      <c r="AI19" s="86" t="str">
        <f>IF(AND('MAPA DE RIESGOS'!$AQ$28="Alta",'MAPA DE RIESGOS'!$AS$28="Catastrófico"),CONCATENATE("R4C",'MAPA DE RIESGOS'!$AC$28),"")</f>
        <v/>
      </c>
      <c r="AJ19" s="86" t="str">
        <f>IF(AND('MAPA DE RIESGOS'!$AQ$29="Alta",'MAPA DE RIESGOS'!$AS$29="Catastrófico"),CONCATENATE("R4C",'MAPA DE RIESGOS'!$AC$29),"")</f>
        <v/>
      </c>
      <c r="AK19" s="86" t="str">
        <f>IF(AND('MAPA DE RIESGOS'!$AQ$30="Alta",'MAPA DE RIESGOS'!$AS$30="Catastrófico"),CONCATENATE("R4C",'MAPA DE RIESGOS'!$AC$30),"")</f>
        <v/>
      </c>
      <c r="AL19" s="86" t="str">
        <f>IF(AND('MAPA DE RIESGOS'!$AQ$31="Alta",'MAPA DE RIESGOS'!$AS$31="Catastrófico"),CONCATENATE("R4C",'MAPA DE RIESGOS'!$AC$31),"")</f>
        <v/>
      </c>
      <c r="AM19" s="91" t="str">
        <f>IF(AND('MAPA DE RIESGOS'!$AQ$32="Alta",'MAPA DE RIESGOS'!$AS$32="Catastrófico"),CONCATENATE("R4C",'MAPA DE RIESGOS'!$AC$32),"")</f>
        <v/>
      </c>
      <c r="AN19" s="74"/>
      <c r="AO19" s="401"/>
      <c r="AP19" s="402"/>
      <c r="AQ19" s="402"/>
      <c r="AR19" s="402"/>
      <c r="AS19" s="402"/>
      <c r="AT19" s="403"/>
    </row>
    <row r="20" spans="2:46" ht="14.5" customHeight="1">
      <c r="B20" s="391"/>
      <c r="C20" s="391"/>
      <c r="D20" s="391"/>
      <c r="E20" s="387"/>
      <c r="F20" s="387"/>
      <c r="G20" s="387"/>
      <c r="H20" s="387"/>
      <c r="I20" s="387"/>
      <c r="J20" s="98" t="str">
        <f>IF(AND('MAPA DE RIESGOS'!$AQ$33="Alta",'MAPA DE RIESGOS'!$AS$33="Leve"),CONCATENATE("R5C",'MAPA DE RIESGOS'!$AC$33),"")</f>
        <v/>
      </c>
      <c r="K20" s="76" t="str">
        <f>IF(AND('MAPA DE RIESGOS'!$AQ$34="Alta",'MAPA DE RIESGOS'!$AS$34="Leve"),CONCATENATE("R5C",'MAPA DE RIESGOS'!$AC$34),"")</f>
        <v/>
      </c>
      <c r="L20" s="76" t="str">
        <f>IF(AND('MAPA DE RIESGOS'!$AQ$35="Alta",'MAPA DE RIESGOS'!$AS$35="Leve"),CONCATENATE("R5C",'MAPA DE RIESGOS'!$AC$35),"")</f>
        <v/>
      </c>
      <c r="M20" s="76" t="str">
        <f>IF(AND('MAPA DE RIESGOS'!$AQ$36="Alta",'MAPA DE RIESGOS'!$AS$36="Leve"),CONCATENATE("R5C",'MAPA DE RIESGOS'!$AC$36),"")</f>
        <v/>
      </c>
      <c r="N20" s="76" t="str">
        <f>IF(AND('MAPA DE RIESGOS'!$AQ$37="Alta",'MAPA DE RIESGOS'!$AS$37="Leve"),CONCATENATE("R5C",'MAPA DE RIESGOS'!$AC$37),"")</f>
        <v/>
      </c>
      <c r="O20" s="99" t="str">
        <f>IF(AND('MAPA DE RIESGOS'!$AQ$38="Alta",'MAPA DE RIESGOS'!$AS$38="Leve"),CONCATENATE("R5C",'MAPA DE RIESGOS'!$AC$38),"")</f>
        <v/>
      </c>
      <c r="P20" s="98" t="str">
        <f>IF(AND('MAPA DE RIESGOS'!$AQ$33="Alta",'MAPA DE RIESGOS'!$AS$33="Menor"),CONCATENATE("R5C",'MAPA DE RIESGOS'!$AC$33),"")</f>
        <v/>
      </c>
      <c r="Q20" s="76" t="str">
        <f>IF(AND('MAPA DE RIESGOS'!$AQ$34="Alta",'MAPA DE RIESGOS'!$AS$34="Menor"),CONCATENATE("R5C",'MAPA DE RIESGOS'!$AC$34),"")</f>
        <v/>
      </c>
      <c r="R20" s="76" t="str">
        <f>IF(AND('MAPA DE RIESGOS'!$AQ$35="Alta",'MAPA DE RIESGOS'!$AS$35="Menor"),CONCATENATE("R5C",'MAPA DE RIESGOS'!$AC$35),"")</f>
        <v/>
      </c>
      <c r="S20" s="76" t="str">
        <f>IF(AND('MAPA DE RIESGOS'!$AQ$36="Alta",'MAPA DE RIESGOS'!$AS$36="Menor"),CONCATENATE("R5C",'MAPA DE RIESGOS'!$AC$36),"")</f>
        <v/>
      </c>
      <c r="T20" s="76" t="str">
        <f>IF(AND('MAPA DE RIESGOS'!$AQ$37="Alta",'MAPA DE RIESGOS'!$AS$37="Menor"),CONCATENATE("R5C",'MAPA DE RIESGOS'!$AC$37),"")</f>
        <v/>
      </c>
      <c r="U20" s="99" t="str">
        <f>IF(AND('MAPA DE RIESGOS'!$AQ$38="Alta",'MAPA DE RIESGOS'!$AS$38="Menor"),CONCATENATE("R5C",'MAPA DE RIESGOS'!$AC$38),"")</f>
        <v/>
      </c>
      <c r="V20" s="81" t="str">
        <f>IF(AND('MAPA DE RIESGOS'!$AQ$33="Alta",'MAPA DE RIESGOS'!$AS$33="Moderado"),CONCATENATE("R5C",'MAPA DE RIESGOS'!$AC$33),"")</f>
        <v/>
      </c>
      <c r="W20" s="75" t="str">
        <f>IF(AND('MAPA DE RIESGOS'!$AQ$34="Alta",'MAPA DE RIESGOS'!$AS$34="Moderado"),CONCATENATE("R5C",'MAPA DE RIESGOS'!$AC$34),"")</f>
        <v/>
      </c>
      <c r="X20" s="75" t="str">
        <f>IF(AND('MAPA DE RIESGOS'!$AQ$35="Alta",'MAPA DE RIESGOS'!$AS$35="Moderado"),CONCATENATE("R5C",'MAPA DE RIESGOS'!$AC$35),"")</f>
        <v/>
      </c>
      <c r="Y20" s="75" t="str">
        <f>IF(AND('MAPA DE RIESGOS'!$AQ$36="Alta",'MAPA DE RIESGOS'!$AS$36="Moderado"),CONCATENATE("R5C",'MAPA DE RIESGOS'!$AC$36),"")</f>
        <v/>
      </c>
      <c r="Z20" s="75" t="str">
        <f>IF(AND('MAPA DE RIESGOS'!$AQ$37="Alta",'MAPA DE RIESGOS'!$AS$37="Moderado"),CONCATENATE("R5C",'MAPA DE RIESGOS'!$AC$37),"")</f>
        <v/>
      </c>
      <c r="AA20" s="82" t="str">
        <f>IF(AND('MAPA DE RIESGOS'!$AQ$38="Alta",'MAPA DE RIESGOS'!$AS$38="Moderado"),CONCATENATE("R5C",'MAPA DE RIESGOS'!$AC$38),"")</f>
        <v/>
      </c>
      <c r="AB20" s="81" t="str">
        <f>IF(AND('MAPA DE RIESGOS'!$AQ$33="Alta",'MAPA DE RIESGOS'!$AS$33="Mayor"),CONCATENATE("R5C",'MAPA DE RIESGOS'!$AC$33),"")</f>
        <v/>
      </c>
      <c r="AC20" s="75" t="str">
        <f>IF(AND('MAPA DE RIESGOS'!$AQ$34="Alta",'MAPA DE RIESGOS'!$AS$34="Mayor"),CONCATENATE("R5C",'MAPA DE RIESGOS'!$AC$34),"")</f>
        <v/>
      </c>
      <c r="AD20" s="75" t="str">
        <f>IF(AND('MAPA DE RIESGOS'!$AQ$35="Alta",'MAPA DE RIESGOS'!$AS$35="Mayor"),CONCATENATE("R5C",'MAPA DE RIESGOS'!$AC$35),"")</f>
        <v/>
      </c>
      <c r="AE20" s="75" t="str">
        <f>IF(AND('MAPA DE RIESGOS'!$AQ$36="Alta",'MAPA DE RIESGOS'!$AS$36="Mayor"),CONCATENATE("R5C",'MAPA DE RIESGOS'!$AC$36),"")</f>
        <v/>
      </c>
      <c r="AF20" s="75" t="str">
        <f>IF(AND('MAPA DE RIESGOS'!$AQ$37="Alta",'MAPA DE RIESGOS'!$AS$37="Mayor"),CONCATENATE("R5C",'MAPA DE RIESGOS'!$AC$37),"")</f>
        <v/>
      </c>
      <c r="AG20" s="82" t="str">
        <f>IF(AND('MAPA DE RIESGOS'!$AQ$38="Alta",'MAPA DE RIESGOS'!$AS$38="Mayor"),CONCATENATE("R5C",'MAPA DE RIESGOS'!$AC$38),"")</f>
        <v/>
      </c>
      <c r="AH20" s="90" t="str">
        <f>IF(AND('MAPA DE RIESGOS'!$AQ$33="Alta",'MAPA DE RIESGOS'!$AS$33="Catastrófico"),CONCATENATE("R5C",'MAPA DE RIESGOS'!$AC$33),"")</f>
        <v/>
      </c>
      <c r="AI20" s="86" t="str">
        <f>IF(AND('MAPA DE RIESGOS'!$AQ$34="Alta",'MAPA DE RIESGOS'!$AS$34="Catastrófico"),CONCATENATE("R5C",'MAPA DE RIESGOS'!$AC$34),"")</f>
        <v/>
      </c>
      <c r="AJ20" s="86" t="str">
        <f>IF(AND('MAPA DE RIESGOS'!$AQ$35="Alta",'MAPA DE RIESGOS'!$AS$35="Catastrófico"),CONCATENATE("R5C",'MAPA DE RIESGOS'!$AC$35),"")</f>
        <v/>
      </c>
      <c r="AK20" s="86" t="str">
        <f>IF(AND('MAPA DE RIESGOS'!$AQ$36="Alta",'MAPA DE RIESGOS'!$AS$36="Catastrófico"),CONCATENATE("R5C",'MAPA DE RIESGOS'!$AC$36),"")</f>
        <v/>
      </c>
      <c r="AL20" s="86" t="str">
        <f>IF(AND('MAPA DE RIESGOS'!$AQ$37="Alta",'MAPA DE RIESGOS'!$AS$37="Catastrófico"),CONCATENATE("R5C",'MAPA DE RIESGOS'!$AC$37),"")</f>
        <v/>
      </c>
      <c r="AM20" s="91" t="str">
        <f>IF(AND('MAPA DE RIESGOS'!$AQ$38="Alta",'MAPA DE RIESGOS'!$AS$38="Catastrófico"),CONCATENATE("R5C",'MAPA DE RIESGOS'!$AC$38),"")</f>
        <v/>
      </c>
      <c r="AN20" s="74"/>
      <c r="AO20" s="401"/>
      <c r="AP20" s="402"/>
      <c r="AQ20" s="402"/>
      <c r="AR20" s="402"/>
      <c r="AS20" s="402"/>
      <c r="AT20" s="403"/>
    </row>
    <row r="21" spans="2:46" ht="14.5" customHeight="1">
      <c r="B21" s="391"/>
      <c r="C21" s="391"/>
      <c r="D21" s="391"/>
      <c r="E21" s="387"/>
      <c r="F21" s="387"/>
      <c r="G21" s="387"/>
      <c r="H21" s="387"/>
      <c r="I21" s="387"/>
      <c r="J21" s="98" t="str">
        <f>IF(AND('MAPA DE RIESGOS'!$AQ$39="Alta",'MAPA DE RIESGOS'!$AS$39="Leve"),CONCATENATE("R6C",'MAPA DE RIESGOS'!$AC$39),"")</f>
        <v/>
      </c>
      <c r="K21" s="76" t="str">
        <f>IF(AND('MAPA DE RIESGOS'!$AQ$40="Alta",'MAPA DE RIESGOS'!$AS$40="Leve"),CONCATENATE("R6C",'MAPA DE RIESGOS'!$AC$40),"")</f>
        <v/>
      </c>
      <c r="L21" s="76" t="str">
        <f>IF(AND('MAPA DE RIESGOS'!$AQ$41="Alta",'MAPA DE RIESGOS'!$AS$41="Leve"),CONCATENATE("R6C",'MAPA DE RIESGOS'!$AC$41),"")</f>
        <v/>
      </c>
      <c r="M21" s="76" t="str">
        <f>IF(AND('MAPA DE RIESGOS'!$AQ$42="Alta",'MAPA DE RIESGOS'!$AS$42="Leve"),CONCATENATE("R6C",'MAPA DE RIESGOS'!$AC$42),"")</f>
        <v/>
      </c>
      <c r="N21" s="76" t="str">
        <f>IF(AND('MAPA DE RIESGOS'!$AQ$43="Alta",'MAPA DE RIESGOS'!$AS$43="Leve"),CONCATENATE("R6C",'MAPA DE RIESGOS'!$AC$43),"")</f>
        <v/>
      </c>
      <c r="O21" s="99" t="str">
        <f>IF(AND('MAPA DE RIESGOS'!$AQ$44="Alta",'MAPA DE RIESGOS'!$AS$44="Leve"),CONCATENATE("R6C",'MAPA DE RIESGOS'!$AC$44),"")</f>
        <v/>
      </c>
      <c r="P21" s="98" t="str">
        <f>IF(AND('MAPA DE RIESGOS'!$AQ$39="Alta",'MAPA DE RIESGOS'!$AS$39="Menor"),CONCATENATE("R6C",'MAPA DE RIESGOS'!$AC$39),"")</f>
        <v/>
      </c>
      <c r="Q21" s="76" t="str">
        <f>IF(AND('MAPA DE RIESGOS'!$AQ$40="Alta",'MAPA DE RIESGOS'!$AS$40="Menor"),CONCATENATE("R6C",'MAPA DE RIESGOS'!$AC$40),"")</f>
        <v/>
      </c>
      <c r="R21" s="76" t="str">
        <f>IF(AND('MAPA DE RIESGOS'!$AQ$41="Alta",'MAPA DE RIESGOS'!$AS$41="Menor"),CONCATENATE("R6C",'MAPA DE RIESGOS'!$AC$41),"")</f>
        <v/>
      </c>
      <c r="S21" s="76" t="str">
        <f>IF(AND('MAPA DE RIESGOS'!$AQ$42="Alta",'MAPA DE RIESGOS'!$AS$42="Menor"),CONCATENATE("R6C",'MAPA DE RIESGOS'!$AC$42),"")</f>
        <v/>
      </c>
      <c r="T21" s="76" t="str">
        <f>IF(AND('MAPA DE RIESGOS'!$AQ$43="Alta",'MAPA DE RIESGOS'!$AS$43="Menor"),CONCATENATE("R6C",'MAPA DE RIESGOS'!$AC$43),"")</f>
        <v/>
      </c>
      <c r="U21" s="99" t="str">
        <f>IF(AND('MAPA DE RIESGOS'!$AQ$44="Alta",'MAPA DE RIESGOS'!$AS$44="Menor"),CONCATENATE("R6C",'MAPA DE RIESGOS'!$AC$44),"")</f>
        <v/>
      </c>
      <c r="V21" s="81" t="str">
        <f>IF(AND('MAPA DE RIESGOS'!$AQ$39="Alta",'MAPA DE RIESGOS'!$AS$39="Moderado"),CONCATENATE("R6C",'MAPA DE RIESGOS'!$AC$39),"")</f>
        <v/>
      </c>
      <c r="W21" s="75" t="str">
        <f>IF(AND('MAPA DE RIESGOS'!$AQ$40="Alta",'MAPA DE RIESGOS'!$AS$40="Moderado"),CONCATENATE("R6C",'MAPA DE RIESGOS'!$AC$40),"")</f>
        <v/>
      </c>
      <c r="X21" s="75" t="str">
        <f>IF(AND('MAPA DE RIESGOS'!$AQ$41="Alta",'MAPA DE RIESGOS'!$AS$41="Moderado"),CONCATENATE("R6C",'MAPA DE RIESGOS'!$AC$41),"")</f>
        <v/>
      </c>
      <c r="Y21" s="75" t="str">
        <f>IF(AND('MAPA DE RIESGOS'!$AQ$42="Alta",'MAPA DE RIESGOS'!$AS$42="Moderado"),CONCATENATE("R6C",'MAPA DE RIESGOS'!$AC$42),"")</f>
        <v/>
      </c>
      <c r="Z21" s="75" t="str">
        <f>IF(AND('MAPA DE RIESGOS'!$AQ$43="Alta",'MAPA DE RIESGOS'!$AS$43="Moderado"),CONCATENATE("R6C",'MAPA DE RIESGOS'!$AC$43),"")</f>
        <v/>
      </c>
      <c r="AA21" s="82" t="str">
        <f>IF(AND('MAPA DE RIESGOS'!$AQ$44="Alta",'MAPA DE RIESGOS'!$AS$44="Moderado"),CONCATENATE("R6C",'MAPA DE RIESGOS'!$AC$44),"")</f>
        <v/>
      </c>
      <c r="AB21" s="81" t="str">
        <f>IF(AND('MAPA DE RIESGOS'!$AQ$39="Alta",'MAPA DE RIESGOS'!$AS$39="Mayor"),CONCATENATE("R6C",'MAPA DE RIESGOS'!$AC$39),"")</f>
        <v/>
      </c>
      <c r="AC21" s="75" t="str">
        <f>IF(AND('MAPA DE RIESGOS'!$AQ$40="Alta",'MAPA DE RIESGOS'!$AS$40="Mayor"),CONCATENATE("R6C",'MAPA DE RIESGOS'!$AC$40),"")</f>
        <v/>
      </c>
      <c r="AD21" s="75" t="str">
        <f>IF(AND('MAPA DE RIESGOS'!$AQ$41="Alta",'MAPA DE RIESGOS'!$AS$41="Mayor"),CONCATENATE("R6C",'MAPA DE RIESGOS'!$AC$41),"")</f>
        <v/>
      </c>
      <c r="AE21" s="75" t="str">
        <f>IF(AND('MAPA DE RIESGOS'!$AQ$42="Alta",'MAPA DE RIESGOS'!$AS$42="Mayor"),CONCATENATE("R6C",'MAPA DE RIESGOS'!$AC$42),"")</f>
        <v/>
      </c>
      <c r="AF21" s="75" t="str">
        <f>IF(AND('MAPA DE RIESGOS'!$AQ$43="Alta",'MAPA DE RIESGOS'!$AS$43="Mayor"),CONCATENATE("R6C",'MAPA DE RIESGOS'!$AC$43),"")</f>
        <v/>
      </c>
      <c r="AG21" s="82" t="str">
        <f>IF(AND('MAPA DE RIESGOS'!$AQ$44="Alta",'MAPA DE RIESGOS'!$AS$44="Mayor"),CONCATENATE("R6C",'MAPA DE RIESGOS'!$AC$44),"")</f>
        <v/>
      </c>
      <c r="AH21" s="90" t="str">
        <f>IF(AND('MAPA DE RIESGOS'!$AQ$39="Alta",'MAPA DE RIESGOS'!$AS$39="Catastrófico"),CONCATENATE("R6C",'MAPA DE RIESGOS'!$AC$39),"")</f>
        <v/>
      </c>
      <c r="AI21" s="86" t="str">
        <f>IF(AND('MAPA DE RIESGOS'!$AQ$40="Alta",'MAPA DE RIESGOS'!$AS$40="Catastrófico"),CONCATENATE("R6C",'MAPA DE RIESGOS'!$AC$40),"")</f>
        <v/>
      </c>
      <c r="AJ21" s="86" t="str">
        <f>IF(AND('MAPA DE RIESGOS'!$AQ$41="Alta",'MAPA DE RIESGOS'!$AS$41="Catastrófico"),CONCATENATE("R6C",'MAPA DE RIESGOS'!$AC$41),"")</f>
        <v/>
      </c>
      <c r="AK21" s="86" t="str">
        <f>IF(AND('MAPA DE RIESGOS'!$AQ$42="Alta",'MAPA DE RIESGOS'!$AS$42="Catastrófico"),CONCATENATE("R6C",'MAPA DE RIESGOS'!$AC$42),"")</f>
        <v/>
      </c>
      <c r="AL21" s="86" t="str">
        <f>IF(AND('MAPA DE RIESGOS'!$AQ$43="Alta",'MAPA DE RIESGOS'!$AS$43="Catastrófico"),CONCATENATE("R6C",'MAPA DE RIESGOS'!$AC$43),"")</f>
        <v/>
      </c>
      <c r="AM21" s="91" t="str">
        <f>IF(AND('MAPA DE RIESGOS'!$AQ$44="Alta",'MAPA DE RIESGOS'!$AS$44="Catastrófico"),CONCATENATE("R6C",'MAPA DE RIESGOS'!$AC$44),"")</f>
        <v/>
      </c>
      <c r="AN21" s="74"/>
      <c r="AO21" s="401"/>
      <c r="AP21" s="402"/>
      <c r="AQ21" s="402"/>
      <c r="AR21" s="402"/>
      <c r="AS21" s="402"/>
      <c r="AT21" s="403"/>
    </row>
    <row r="22" spans="2:46" ht="14.5" customHeight="1">
      <c r="B22" s="391"/>
      <c r="C22" s="391"/>
      <c r="D22" s="391"/>
      <c r="E22" s="387"/>
      <c r="F22" s="387"/>
      <c r="G22" s="387"/>
      <c r="H22" s="387"/>
      <c r="I22" s="387"/>
      <c r="J22" s="98" t="str">
        <f>IF(AND('MAPA DE RIESGOS'!$AQ$45="Alta",'MAPA DE RIESGOS'!$AS$45="Leve"),CONCATENATE("R7C",'MAPA DE RIESGOS'!$AC$45),"")</f>
        <v/>
      </c>
      <c r="K22" s="76" t="str">
        <f>IF(AND('MAPA DE RIESGOS'!$AQ$46="Alta",'MAPA DE RIESGOS'!$AS$46="Leve"),CONCATENATE("R7C",'MAPA DE RIESGOS'!$AC$46),"")</f>
        <v/>
      </c>
      <c r="L22" s="76" t="str">
        <f>IF(AND('MAPA DE RIESGOS'!$AQ$47="Alta",'MAPA DE RIESGOS'!$AS$47="Leve"),CONCATENATE("R7C",'MAPA DE RIESGOS'!$AC$47),"")</f>
        <v/>
      </c>
      <c r="M22" s="76" t="str">
        <f>IF(AND('MAPA DE RIESGOS'!$AQ$48="Alta",'MAPA DE RIESGOS'!$AS$48="Leve"),CONCATENATE("R7C",'MAPA DE RIESGOS'!$AC$48),"")</f>
        <v/>
      </c>
      <c r="N22" s="76" t="str">
        <f>IF(AND('MAPA DE RIESGOS'!$AQ$49="Alta",'MAPA DE RIESGOS'!$AS$49="Leve"),CONCATENATE("R7C",'MAPA DE RIESGOS'!$AC$49),"")</f>
        <v/>
      </c>
      <c r="O22" s="99" t="str">
        <f>IF(AND('MAPA DE RIESGOS'!$AQ$50="Alta",'MAPA DE RIESGOS'!$AS$50="Leve"),CONCATENATE("R7C",'MAPA DE RIESGOS'!$AC$50),"")</f>
        <v/>
      </c>
      <c r="P22" s="98" t="str">
        <f>IF(AND('MAPA DE RIESGOS'!$AQ$45="Alta",'MAPA DE RIESGOS'!$AS$45="Menor"),CONCATENATE("R7C",'MAPA DE RIESGOS'!$AC$45),"")</f>
        <v>R7C1</v>
      </c>
      <c r="Q22" s="76" t="str">
        <f>IF(AND('MAPA DE RIESGOS'!$AQ$46="Alta",'MAPA DE RIESGOS'!$AS$46="Menor"),CONCATENATE("R7C",'MAPA DE RIESGOS'!$AC$46),"")</f>
        <v/>
      </c>
      <c r="R22" s="76" t="str">
        <f>IF(AND('MAPA DE RIESGOS'!$AQ$47="Alta",'MAPA DE RIESGOS'!$AS$47="Menor"),CONCATENATE("R7C",'MAPA DE RIESGOS'!$AC$47),"")</f>
        <v/>
      </c>
      <c r="S22" s="76" t="str">
        <f>IF(AND('MAPA DE RIESGOS'!$AQ$48="Alta",'MAPA DE RIESGOS'!$AS$48="Menor"),CONCATENATE("R7C",'MAPA DE RIESGOS'!$AC$48),"")</f>
        <v/>
      </c>
      <c r="T22" s="76" t="str">
        <f>IF(AND('MAPA DE RIESGOS'!$AQ$49="Alta",'MAPA DE RIESGOS'!$AS$49="Menor"),CONCATENATE("R7C",'MAPA DE RIESGOS'!$AC$49),"")</f>
        <v/>
      </c>
      <c r="U22" s="99" t="str">
        <f>IF(AND('MAPA DE RIESGOS'!$AQ$50="Alta",'MAPA DE RIESGOS'!$AS$50="Menor"),CONCATENATE("R7C",'MAPA DE RIESGOS'!$AC$50),"")</f>
        <v/>
      </c>
      <c r="V22" s="81" t="str">
        <f>IF(AND('MAPA DE RIESGOS'!$AQ$45="Alta",'MAPA DE RIESGOS'!$AS$45="Moderado"),CONCATENATE("R7C",'MAPA DE RIESGOS'!$AC$45),"")</f>
        <v/>
      </c>
      <c r="W22" s="75" t="str">
        <f>IF(AND('MAPA DE RIESGOS'!$AQ$46="Alta",'MAPA DE RIESGOS'!$AS$46="Moderado"),CONCATENATE("R7C",'MAPA DE RIESGOS'!$AC$46),"")</f>
        <v/>
      </c>
      <c r="X22" s="75" t="str">
        <f>IF(AND('MAPA DE RIESGOS'!$AQ$47="Alta",'MAPA DE RIESGOS'!$AS$47="Moderado"),CONCATENATE("R7C",'MAPA DE RIESGOS'!$AC$47),"")</f>
        <v/>
      </c>
      <c r="Y22" s="75" t="str">
        <f>IF(AND('MAPA DE RIESGOS'!$AQ$48="Alta",'MAPA DE RIESGOS'!$AS$48="Moderado"),CONCATENATE("R7C",'MAPA DE RIESGOS'!$AC$48),"")</f>
        <v/>
      </c>
      <c r="Z22" s="75" t="str">
        <f>IF(AND('MAPA DE RIESGOS'!$AQ$49="Alta",'MAPA DE RIESGOS'!$AS$49="Moderado"),CONCATENATE("R7C",'MAPA DE RIESGOS'!$AC$49),"")</f>
        <v/>
      </c>
      <c r="AA22" s="82" t="str">
        <f>IF(AND('MAPA DE RIESGOS'!$AQ$50="Alta",'MAPA DE RIESGOS'!$AS$50="Moderado"),CONCATENATE("R7C",'MAPA DE RIESGOS'!$AC$50),"")</f>
        <v/>
      </c>
      <c r="AB22" s="81" t="str">
        <f>IF(AND('MAPA DE RIESGOS'!$AQ$45="Alta",'MAPA DE RIESGOS'!$AS$45="Mayor"),CONCATENATE("R7C",'MAPA DE RIESGOS'!$AC$45),"")</f>
        <v/>
      </c>
      <c r="AC22" s="75" t="str">
        <f>IF(AND('MAPA DE RIESGOS'!$AQ$46="Alta",'MAPA DE RIESGOS'!$AS$46="Mayor"),CONCATENATE("R7C",'MAPA DE RIESGOS'!$AC$46),"")</f>
        <v/>
      </c>
      <c r="AD22" s="75" t="str">
        <f>IF(AND('MAPA DE RIESGOS'!$AQ$47="Alta",'MAPA DE RIESGOS'!$AS$47="Mayor"),CONCATENATE("R7C",'MAPA DE RIESGOS'!$AC$47),"")</f>
        <v/>
      </c>
      <c r="AE22" s="75" t="str">
        <f>IF(AND('MAPA DE RIESGOS'!$AQ$48="Alta",'MAPA DE RIESGOS'!$AS$48="Mayor"),CONCATENATE("R7C",'MAPA DE RIESGOS'!$AC$48),"")</f>
        <v/>
      </c>
      <c r="AF22" s="75" t="str">
        <f>IF(AND('MAPA DE RIESGOS'!$AQ$49="Alta",'MAPA DE RIESGOS'!$AS$49="Mayor"),CONCATENATE("R7C",'MAPA DE RIESGOS'!$AC$49),"")</f>
        <v/>
      </c>
      <c r="AG22" s="82" t="str">
        <f>IF(AND('MAPA DE RIESGOS'!$AQ$50="Alta",'MAPA DE RIESGOS'!$AS$50="Mayor"),CONCATENATE("R7C",'MAPA DE RIESGOS'!$AC$50),"")</f>
        <v/>
      </c>
      <c r="AH22" s="90" t="str">
        <f>IF(AND('MAPA DE RIESGOS'!$AQ$45="Alta",'MAPA DE RIESGOS'!$AS$45="Catastrófico"),CONCATENATE("R7C",'MAPA DE RIESGOS'!$AC$45),"")</f>
        <v/>
      </c>
      <c r="AI22" s="86" t="str">
        <f>IF(AND('MAPA DE RIESGOS'!$AQ$46="Alta",'MAPA DE RIESGOS'!$AS$46="Catastrófico"),CONCATENATE("R7C",'MAPA DE RIESGOS'!$AC$46),"")</f>
        <v/>
      </c>
      <c r="AJ22" s="86" t="str">
        <f>IF(AND('MAPA DE RIESGOS'!$AQ$47="Alta",'MAPA DE RIESGOS'!$AS$47="Catastrófico"),CONCATENATE("R7C",'MAPA DE RIESGOS'!$AC$47),"")</f>
        <v/>
      </c>
      <c r="AK22" s="86" t="str">
        <f>IF(AND('MAPA DE RIESGOS'!$AQ$48="Alta",'MAPA DE RIESGOS'!$AS$48="Catastrófico"),CONCATENATE("R7C",'MAPA DE RIESGOS'!$AC$48),"")</f>
        <v/>
      </c>
      <c r="AL22" s="86" t="str">
        <f>IF(AND('MAPA DE RIESGOS'!$AQ$49="Alta",'MAPA DE RIESGOS'!$AS$49="Catastrófico"),CONCATENATE("R7C",'MAPA DE RIESGOS'!$AC$49),"")</f>
        <v/>
      </c>
      <c r="AM22" s="91" t="str">
        <f>IF(AND('MAPA DE RIESGOS'!$AQ$50="Alta",'MAPA DE RIESGOS'!$AS$50="Catastrófico"),CONCATENATE("R7C",'MAPA DE RIESGOS'!$AC$50),"")</f>
        <v/>
      </c>
      <c r="AN22" s="74"/>
      <c r="AO22" s="401"/>
      <c r="AP22" s="402"/>
      <c r="AQ22" s="402"/>
      <c r="AR22" s="402"/>
      <c r="AS22" s="402"/>
      <c r="AT22" s="403"/>
    </row>
    <row r="23" spans="2:46" ht="14.5" customHeight="1">
      <c r="B23" s="391"/>
      <c r="C23" s="391"/>
      <c r="D23" s="391"/>
      <c r="E23" s="387"/>
      <c r="F23" s="387"/>
      <c r="G23" s="387"/>
      <c r="H23" s="387"/>
      <c r="I23" s="387"/>
      <c r="J23" s="98" t="str">
        <f>IF(AND('MAPA DE RIESGOS'!$AQ$51="Alta",'MAPA DE RIESGOS'!$AS$51="Leve"),CONCATENATE("R8C",'MAPA DE RIESGOS'!$AC$51),"")</f>
        <v/>
      </c>
      <c r="K23" s="76" t="str">
        <f>IF(AND('MAPA DE RIESGOS'!$AQ$52="Alta",'MAPA DE RIESGOS'!$AS$52="Leve"),CONCATENATE("R8C",'MAPA DE RIESGOS'!$AC$52),"")</f>
        <v/>
      </c>
      <c r="L23" s="76" t="str">
        <f>IF(AND('MAPA DE RIESGOS'!$AQ$53="Alta",'MAPA DE RIESGOS'!$AS$53="Leve"),CONCATENATE("R8C",'MAPA DE RIESGOS'!$AC$53),"")</f>
        <v/>
      </c>
      <c r="M23" s="76" t="str">
        <f>IF(AND('MAPA DE RIESGOS'!$AQ$54="Alta",'MAPA DE RIESGOS'!$AS$54="Leve"),CONCATENATE("R8C",'MAPA DE RIESGOS'!$AC$54),"")</f>
        <v/>
      </c>
      <c r="N23" s="76" t="str">
        <f>IF(AND('MAPA DE RIESGOS'!$AQ$55="Alta",'MAPA DE RIESGOS'!$AS$55="Leve"),CONCATENATE("R8C",'MAPA DE RIESGOS'!$AC$55),"")</f>
        <v/>
      </c>
      <c r="O23" s="99" t="str">
        <f>IF(AND('MAPA DE RIESGOS'!$AQ$56="Alta",'MAPA DE RIESGOS'!$AS$56="Leve"),CONCATENATE("R8C",'MAPA DE RIESGOS'!$AC$56),"")</f>
        <v/>
      </c>
      <c r="P23" s="98" t="str">
        <f>IF(AND('MAPA DE RIESGOS'!$AQ$51="Alta",'MAPA DE RIESGOS'!$AS$51="Menor"),CONCATENATE("R8C",'MAPA DE RIESGOS'!$AC$51),"")</f>
        <v/>
      </c>
      <c r="Q23" s="76" t="str">
        <f>IF(AND('MAPA DE RIESGOS'!$AQ$52="Alta",'MAPA DE RIESGOS'!$AS$52="Menor"),CONCATENATE("R8C",'MAPA DE RIESGOS'!$AC$52),"")</f>
        <v/>
      </c>
      <c r="R23" s="76" t="str">
        <f>IF(AND('MAPA DE RIESGOS'!$AQ$53="Alta",'MAPA DE RIESGOS'!$AS$53="Menor"),CONCATENATE("R8C",'MAPA DE RIESGOS'!$AC$53),"")</f>
        <v/>
      </c>
      <c r="S23" s="76" t="str">
        <f>IF(AND('MAPA DE RIESGOS'!$AQ$54="Alta",'MAPA DE RIESGOS'!$AS$54="Menor"),CONCATENATE("R8C",'MAPA DE RIESGOS'!$AC$54),"")</f>
        <v/>
      </c>
      <c r="T23" s="76" t="str">
        <f>IF(AND('MAPA DE RIESGOS'!$AQ$55="Alta",'MAPA DE RIESGOS'!$AS$55="Menor"),CONCATENATE("R8C",'MAPA DE RIESGOS'!$AC$55),"")</f>
        <v/>
      </c>
      <c r="U23" s="99" t="str">
        <f>IF(AND('MAPA DE RIESGOS'!$AQ$56="Alta",'MAPA DE RIESGOS'!$AS$56="Menor"),CONCATENATE("R8C",'MAPA DE RIESGOS'!$AC$56),"")</f>
        <v/>
      </c>
      <c r="V23" s="81" t="str">
        <f>IF(AND('MAPA DE RIESGOS'!$AQ$51="Alta",'MAPA DE RIESGOS'!$AS$51="Moderado"),CONCATENATE("R8C",'MAPA DE RIESGOS'!$AC$51),"")</f>
        <v/>
      </c>
      <c r="W23" s="75" t="str">
        <f>IF(AND('MAPA DE RIESGOS'!$AQ$52="Alta",'MAPA DE RIESGOS'!$AS$52="Moderado"),CONCATENATE("R8C",'MAPA DE RIESGOS'!$AC$52),"")</f>
        <v/>
      </c>
      <c r="X23" s="75" t="str">
        <f>IF(AND('MAPA DE RIESGOS'!$AQ$53="Alta",'MAPA DE RIESGOS'!$AS$53="Moderado"),CONCATENATE("R8C",'MAPA DE RIESGOS'!$AC$53),"")</f>
        <v/>
      </c>
      <c r="Y23" s="75" t="str">
        <f>IF(AND('MAPA DE RIESGOS'!$AQ$54="Alta",'MAPA DE RIESGOS'!$AS$54="Moderado"),CONCATENATE("R8C",'MAPA DE RIESGOS'!$AC$54),"")</f>
        <v/>
      </c>
      <c r="Z23" s="75" t="str">
        <f>IF(AND('MAPA DE RIESGOS'!$AQ$55="Alta",'MAPA DE RIESGOS'!$AS$55="Moderado"),CONCATENATE("R8C",'MAPA DE RIESGOS'!$AC$55),"")</f>
        <v/>
      </c>
      <c r="AA23" s="82" t="str">
        <f>IF(AND('MAPA DE RIESGOS'!$AQ$56="Alta",'MAPA DE RIESGOS'!$AS$56="Moderado"),CONCATENATE("R8C",'MAPA DE RIESGOS'!$AC$56),"")</f>
        <v/>
      </c>
      <c r="AB23" s="81" t="str">
        <f>IF(AND('MAPA DE RIESGOS'!$AQ$51="Alta",'MAPA DE RIESGOS'!$AS$51="Mayor"),CONCATENATE("R8C",'MAPA DE RIESGOS'!$AC$51),"")</f>
        <v/>
      </c>
      <c r="AC23" s="75" t="str">
        <f>IF(AND('MAPA DE RIESGOS'!$AQ$52="Alta",'MAPA DE RIESGOS'!$AS$52="Mayor"),CONCATENATE("R8C",'MAPA DE RIESGOS'!$AC$52),"")</f>
        <v/>
      </c>
      <c r="AD23" s="75" t="str">
        <f>IF(AND('MAPA DE RIESGOS'!$AQ$53="Alta",'MAPA DE RIESGOS'!$AS$53="Mayor"),CONCATENATE("R8C",'MAPA DE RIESGOS'!$AC$53),"")</f>
        <v/>
      </c>
      <c r="AE23" s="75" t="str">
        <f>IF(AND('MAPA DE RIESGOS'!$AQ$54="Alta",'MAPA DE RIESGOS'!$AS$54="Mayor"),CONCATENATE("R8C",'MAPA DE RIESGOS'!$AC$54),"")</f>
        <v/>
      </c>
      <c r="AF23" s="75" t="str">
        <f>IF(AND('MAPA DE RIESGOS'!$AQ$55="Alta",'MAPA DE RIESGOS'!$AS$55="Mayor"),CONCATENATE("R8C",'MAPA DE RIESGOS'!$AC$55),"")</f>
        <v/>
      </c>
      <c r="AG23" s="82" t="str">
        <f>IF(AND('MAPA DE RIESGOS'!$AQ$56="Alta",'MAPA DE RIESGOS'!$AS$56="Mayor"),CONCATENATE("R8C",'MAPA DE RIESGOS'!$AC$56),"")</f>
        <v/>
      </c>
      <c r="AH23" s="90" t="str">
        <f>IF(AND('MAPA DE RIESGOS'!$AQ$51="Alta",'MAPA DE RIESGOS'!$AS$51="Catastrófico"),CONCATENATE("R8C",'MAPA DE RIESGOS'!$AC$51),"")</f>
        <v/>
      </c>
      <c r="AI23" s="86" t="str">
        <f>IF(AND('MAPA DE RIESGOS'!$AQ$52="Alta",'MAPA DE RIESGOS'!$AS$52="Catastrófico"),CONCATENATE("R8C",'MAPA DE RIESGOS'!$AC$52),"")</f>
        <v/>
      </c>
      <c r="AJ23" s="86" t="str">
        <f>IF(AND('MAPA DE RIESGOS'!$AQ$53="Alta",'MAPA DE RIESGOS'!$AS$53="Catastrófico"),CONCATENATE("R8C",'MAPA DE RIESGOS'!$AC$53),"")</f>
        <v/>
      </c>
      <c r="AK23" s="86" t="str">
        <f>IF(AND('MAPA DE RIESGOS'!$AQ$54="Alta",'MAPA DE RIESGOS'!$AS$54="Catastrófico"),CONCATENATE("R8C",'MAPA DE RIESGOS'!$AC$54),"")</f>
        <v/>
      </c>
      <c r="AL23" s="86" t="str">
        <f>IF(AND('MAPA DE RIESGOS'!$AQ$55="Alta",'MAPA DE RIESGOS'!$AS$55="Catastrófico"),CONCATENATE("R8C",'MAPA DE RIESGOS'!$AC$55),"")</f>
        <v/>
      </c>
      <c r="AM23" s="91" t="str">
        <f>IF(AND('MAPA DE RIESGOS'!$AQ$56="Alta",'MAPA DE RIESGOS'!$AS$56="Catastrófico"),CONCATENATE("R8C",'MAPA DE RIESGOS'!$AC$56),"")</f>
        <v/>
      </c>
      <c r="AN23" s="74"/>
      <c r="AO23" s="401"/>
      <c r="AP23" s="402"/>
      <c r="AQ23" s="402"/>
      <c r="AR23" s="402"/>
      <c r="AS23" s="402"/>
      <c r="AT23" s="403"/>
    </row>
    <row r="24" spans="2:46" ht="14.5" customHeight="1">
      <c r="B24" s="391"/>
      <c r="C24" s="391"/>
      <c r="D24" s="391"/>
      <c r="E24" s="387"/>
      <c r="F24" s="387"/>
      <c r="G24" s="387"/>
      <c r="H24" s="387"/>
      <c r="I24" s="387"/>
      <c r="J24" s="98" t="str">
        <f>IF(AND('MAPA DE RIESGOS'!$AQ$57="Alta",'MAPA DE RIESGOS'!$AS$57="Leve"),CONCATENATE("R9C",'MAPA DE RIESGOS'!$AC$57),"")</f>
        <v/>
      </c>
      <c r="K24" s="76" t="str">
        <f>IF(AND('MAPA DE RIESGOS'!$AQ$58="Alta",'MAPA DE RIESGOS'!$AS$58="Leve"),CONCATENATE("R9C",'MAPA DE RIESGOS'!$AC$58),"")</f>
        <v/>
      </c>
      <c r="L24" s="76" t="str">
        <f>IF(AND('MAPA DE RIESGOS'!$AQ$59="Alta",'MAPA DE RIESGOS'!$AS$59="Leve"),CONCATENATE("R9C",'MAPA DE RIESGOS'!$AC$59),"")</f>
        <v/>
      </c>
      <c r="M24" s="76" t="str">
        <f>IF(AND('MAPA DE RIESGOS'!$AQ$60="Alta",'MAPA DE RIESGOS'!$AS$60="Leve"),CONCATENATE("R9C",'MAPA DE RIESGOS'!$AC$60),"")</f>
        <v/>
      </c>
      <c r="N24" s="76" t="str">
        <f>IF(AND('MAPA DE RIESGOS'!$AQ$61="Alta",'MAPA DE RIESGOS'!$AS$61="Leve"),CONCATENATE("R9C",'MAPA DE RIESGOS'!$AC$61),"")</f>
        <v/>
      </c>
      <c r="O24" s="99" t="str">
        <f>IF(AND('MAPA DE RIESGOS'!$AQ$62="Alta",'MAPA DE RIESGOS'!$AS$62="Leve"),CONCATENATE("R9C",'MAPA DE RIESGOS'!$AC$62),"")</f>
        <v/>
      </c>
      <c r="P24" s="98" t="str">
        <f>IF(AND('MAPA DE RIESGOS'!$AQ$57="Alta",'MAPA DE RIESGOS'!$AS$57="Menor"),CONCATENATE("R9C",'MAPA DE RIESGOS'!$AC$57),"")</f>
        <v/>
      </c>
      <c r="Q24" s="76" t="str">
        <f>IF(AND('MAPA DE RIESGOS'!$AQ$58="Alta",'MAPA DE RIESGOS'!$AS$58="Menor"),CONCATENATE("R9C",'MAPA DE RIESGOS'!$AC$58),"")</f>
        <v/>
      </c>
      <c r="R24" s="76" t="str">
        <f>IF(AND('MAPA DE RIESGOS'!$AQ$59="Alta",'MAPA DE RIESGOS'!$AS$59="Menor"),CONCATENATE("R9C",'MAPA DE RIESGOS'!$AC$59),"")</f>
        <v/>
      </c>
      <c r="S24" s="76" t="str">
        <f>IF(AND('MAPA DE RIESGOS'!$AQ$60="Alta",'MAPA DE RIESGOS'!$AS$60="Menor"),CONCATENATE("R9C",'MAPA DE RIESGOS'!$AC$60),"")</f>
        <v/>
      </c>
      <c r="T24" s="76" t="str">
        <f>IF(AND('MAPA DE RIESGOS'!$AQ$61="Alta",'MAPA DE RIESGOS'!$AS$61="Menor"),CONCATENATE("R9C",'MAPA DE RIESGOS'!$AC$61),"")</f>
        <v/>
      </c>
      <c r="U24" s="99" t="str">
        <f>IF(AND('MAPA DE RIESGOS'!$AQ$62="Alta",'MAPA DE RIESGOS'!$AS$62="Menor"),CONCATENATE("R9C",'MAPA DE RIESGOS'!$AC$62),"")</f>
        <v/>
      </c>
      <c r="V24" s="81" t="str">
        <f>IF(AND('MAPA DE RIESGOS'!$AQ$57="Alta",'MAPA DE RIESGOS'!$AS$57="Moderado"),CONCATENATE("R9C",'MAPA DE RIESGOS'!$AC$57),"")</f>
        <v/>
      </c>
      <c r="W24" s="75" t="str">
        <f>IF(AND('MAPA DE RIESGOS'!$AQ$58="Alta",'MAPA DE RIESGOS'!$AS$58="Moderado"),CONCATENATE("R9C",'MAPA DE RIESGOS'!$AC$58),"")</f>
        <v/>
      </c>
      <c r="X24" s="75" t="str">
        <f>IF(AND('MAPA DE RIESGOS'!$AQ$59="Alta",'MAPA DE RIESGOS'!$AS$59="Moderado"),CONCATENATE("R9C",'MAPA DE RIESGOS'!$AC$59),"")</f>
        <v/>
      </c>
      <c r="Y24" s="75" t="str">
        <f>IF(AND('MAPA DE RIESGOS'!$AQ$60="Alta",'MAPA DE RIESGOS'!$AS$60="Moderado"),CONCATENATE("R9C",'MAPA DE RIESGOS'!$AC$60),"")</f>
        <v/>
      </c>
      <c r="Z24" s="75" t="str">
        <f>IF(AND('MAPA DE RIESGOS'!$AQ$61="Alta",'MAPA DE RIESGOS'!$AS$61="Moderado"),CONCATENATE("R9C",'MAPA DE RIESGOS'!$AC$61),"")</f>
        <v/>
      </c>
      <c r="AA24" s="82" t="str">
        <f>IF(AND('MAPA DE RIESGOS'!$AQ$62="Alta",'MAPA DE RIESGOS'!$AS$62="Moderado"),CONCATENATE("R9C",'MAPA DE RIESGOS'!$AC$62),"")</f>
        <v/>
      </c>
      <c r="AB24" s="81" t="str">
        <f>IF(AND('MAPA DE RIESGOS'!$AQ$57="Alta",'MAPA DE RIESGOS'!$AS$57="Mayor"),CONCATENATE("R9C",'MAPA DE RIESGOS'!$AC$57),"")</f>
        <v/>
      </c>
      <c r="AC24" s="75" t="str">
        <f>IF(AND('MAPA DE RIESGOS'!$AQ$58="Alta",'MAPA DE RIESGOS'!$AS$58="Mayor"),CONCATENATE("R9C",'MAPA DE RIESGOS'!$AC$58),"")</f>
        <v/>
      </c>
      <c r="AD24" s="75" t="str">
        <f>IF(AND('MAPA DE RIESGOS'!$AQ$59="Alta",'MAPA DE RIESGOS'!$AS$59="Mayor"),CONCATENATE("R9C",'MAPA DE RIESGOS'!$AC$59),"")</f>
        <v/>
      </c>
      <c r="AE24" s="75" t="str">
        <f>IF(AND('MAPA DE RIESGOS'!$AQ$60="Alta",'MAPA DE RIESGOS'!$AS$60="Mayor"),CONCATENATE("R9C",'MAPA DE RIESGOS'!$AC$60),"")</f>
        <v/>
      </c>
      <c r="AF24" s="75" t="str">
        <f>IF(AND('MAPA DE RIESGOS'!$AQ$61="Alta",'MAPA DE RIESGOS'!$AS$61="Mayor"),CONCATENATE("R9C",'MAPA DE RIESGOS'!$AC$61),"")</f>
        <v/>
      </c>
      <c r="AG24" s="82" t="str">
        <f>IF(AND('MAPA DE RIESGOS'!$AQ$62="Alta",'MAPA DE RIESGOS'!$AS$62="Mayor"),CONCATENATE("R9C",'MAPA DE RIESGOS'!$AC$62),"")</f>
        <v/>
      </c>
      <c r="AH24" s="90" t="str">
        <f>IF(AND('MAPA DE RIESGOS'!$AQ$57="Alta",'MAPA DE RIESGOS'!$AS$57="Catastrófico"),CONCATENATE("R9C",'MAPA DE RIESGOS'!$AC$57),"")</f>
        <v/>
      </c>
      <c r="AI24" s="86" t="str">
        <f>IF(AND('MAPA DE RIESGOS'!$AQ$58="Alta",'MAPA DE RIESGOS'!$AS$58="Catastrófico"),CONCATENATE("R9C",'MAPA DE RIESGOS'!$AC$58),"")</f>
        <v/>
      </c>
      <c r="AJ24" s="86" t="str">
        <f>IF(AND('MAPA DE RIESGOS'!$AQ$59="Alta",'MAPA DE RIESGOS'!$AS$59="Catastrófico"),CONCATENATE("R9C",'MAPA DE RIESGOS'!$AC$59),"")</f>
        <v/>
      </c>
      <c r="AK24" s="86" t="str">
        <f>IF(AND('MAPA DE RIESGOS'!$AQ$60="Alta",'MAPA DE RIESGOS'!$AS$60="Catastrófico"),CONCATENATE("R9C",'MAPA DE RIESGOS'!$AC$60),"")</f>
        <v/>
      </c>
      <c r="AL24" s="86" t="str">
        <f>IF(AND('MAPA DE RIESGOS'!$AQ$61="Alta",'MAPA DE RIESGOS'!$AS$61="Catastrófico"),CONCATENATE("R9C",'MAPA DE RIESGOS'!$AC$61),"")</f>
        <v/>
      </c>
      <c r="AM24" s="91" t="str">
        <f>IF(AND('MAPA DE RIESGOS'!$AQ$62="Alta",'MAPA DE RIESGOS'!$AS$62="Catastrófico"),CONCATENATE("R9C",'MAPA DE RIESGOS'!$AC$62),"")</f>
        <v/>
      </c>
      <c r="AN24" s="74"/>
      <c r="AO24" s="401"/>
      <c r="AP24" s="402"/>
      <c r="AQ24" s="402"/>
      <c r="AR24" s="402"/>
      <c r="AS24" s="402"/>
      <c r="AT24" s="403"/>
    </row>
    <row r="25" spans="2:46" ht="14.5" customHeight="1" thickBot="1">
      <c r="B25" s="391"/>
      <c r="C25" s="391"/>
      <c r="D25" s="391"/>
      <c r="E25" s="387"/>
      <c r="F25" s="387"/>
      <c r="G25" s="387"/>
      <c r="H25" s="387"/>
      <c r="I25" s="387"/>
      <c r="J25" s="100" t="str">
        <f>IF(AND('MAPA DE RIESGOS'!$AQ$63="Alta",'MAPA DE RIESGOS'!$AS$63="Leve"),CONCATENATE("R10C",'MAPA DE RIESGOS'!$AC$63),"")</f>
        <v/>
      </c>
      <c r="K25" s="101" t="str">
        <f>IF(AND('MAPA DE RIESGOS'!$AQ$64="Alta",'MAPA DE RIESGOS'!$AS$64="Leve"),CONCATENATE("R10C",'MAPA DE RIESGOS'!$AC$64),"")</f>
        <v/>
      </c>
      <c r="L25" s="101" t="str">
        <f>IF(AND('MAPA DE RIESGOS'!$AQ$65="Alta",'MAPA DE RIESGOS'!$AS$65="Leve"),CONCATENATE("R10C",'MAPA DE RIESGOS'!$AC$65),"")</f>
        <v/>
      </c>
      <c r="M25" s="101" t="str">
        <f>IF(AND('MAPA DE RIESGOS'!$AQ$66="Alta",'MAPA DE RIESGOS'!$AS$66="Leve"),CONCATENATE("R10C",'MAPA DE RIESGOS'!$AC$66),"")</f>
        <v/>
      </c>
      <c r="N25" s="101" t="str">
        <f>IF(AND('MAPA DE RIESGOS'!$AQ$67="Alta",'MAPA DE RIESGOS'!$AS$67="Leve"),CONCATENATE("R10C",'MAPA DE RIESGOS'!$AC$67),"")</f>
        <v/>
      </c>
      <c r="O25" s="102" t="str">
        <f>IF(AND('MAPA DE RIESGOS'!$AQ$68="Alta",'MAPA DE RIESGOS'!$AS$68="Leve"),CONCATENATE("R10C",'MAPA DE RIESGOS'!$AC$68),"")</f>
        <v/>
      </c>
      <c r="P25" s="100" t="str">
        <f>IF(AND('MAPA DE RIESGOS'!$AQ$63="Alta",'MAPA DE RIESGOS'!$AS$63="Menor"),CONCATENATE("R10C",'MAPA DE RIESGOS'!$AC$63),"")</f>
        <v/>
      </c>
      <c r="Q25" s="101" t="str">
        <f>IF(AND('MAPA DE RIESGOS'!$AQ$64="Alta",'MAPA DE RIESGOS'!$AS$64="Menor"),CONCATENATE("R10C",'MAPA DE RIESGOS'!$AC$64),"")</f>
        <v/>
      </c>
      <c r="R25" s="101" t="str">
        <f>IF(AND('MAPA DE RIESGOS'!$AQ$65="Alta",'MAPA DE RIESGOS'!$AS$65="Menor"),CONCATENATE("R10C",'MAPA DE RIESGOS'!$AC$65),"")</f>
        <v/>
      </c>
      <c r="S25" s="101" t="str">
        <f>IF(AND('MAPA DE RIESGOS'!$AQ$66="Alta",'MAPA DE RIESGOS'!$AS$66="Menor"),CONCATENATE("R10C",'MAPA DE RIESGOS'!$AC$66),"")</f>
        <v/>
      </c>
      <c r="T25" s="101" t="str">
        <f>IF(AND('MAPA DE RIESGOS'!$AQ$67="Alta",'MAPA DE RIESGOS'!$AS$67="Menor"),CONCATENATE("R10C",'MAPA DE RIESGOS'!$AC$67),"")</f>
        <v/>
      </c>
      <c r="U25" s="102" t="str">
        <f>IF(AND('MAPA DE RIESGOS'!$AQ$68="Alta",'MAPA DE RIESGOS'!$AS$68="Menor"),CONCATENATE("R10C",'MAPA DE RIESGOS'!$AC$68),"")</f>
        <v/>
      </c>
      <c r="V25" s="83" t="str">
        <f>IF(AND('MAPA DE RIESGOS'!$AQ$63="Alta",'MAPA DE RIESGOS'!$AS$63="Moderado"),CONCATENATE("R10C",'MAPA DE RIESGOS'!$AC$63),"")</f>
        <v/>
      </c>
      <c r="W25" s="84" t="str">
        <f>IF(AND('MAPA DE RIESGOS'!$AQ$64="Alta",'MAPA DE RIESGOS'!$AS$64="Moderado"),CONCATENATE("R10C",'MAPA DE RIESGOS'!$AC$64),"")</f>
        <v/>
      </c>
      <c r="X25" s="84" t="str">
        <f>IF(AND('MAPA DE RIESGOS'!$AQ$65="Alta",'MAPA DE RIESGOS'!$AS$65="Moderado"),CONCATENATE("R10C",'MAPA DE RIESGOS'!$AC$65),"")</f>
        <v/>
      </c>
      <c r="Y25" s="84" t="str">
        <f>IF(AND('MAPA DE RIESGOS'!$AQ$66="Alta",'MAPA DE RIESGOS'!$AS$66="Moderado"),CONCATENATE("R10C",'MAPA DE RIESGOS'!$AC$66),"")</f>
        <v/>
      </c>
      <c r="Z25" s="84" t="str">
        <f>IF(AND('MAPA DE RIESGOS'!$AQ$67="Alta",'MAPA DE RIESGOS'!$AS$67="Moderado"),CONCATENATE("R10C",'MAPA DE RIESGOS'!$AC$67),"")</f>
        <v/>
      </c>
      <c r="AA25" s="85" t="str">
        <f>IF(AND('MAPA DE RIESGOS'!$AQ$68="Alta",'MAPA DE RIESGOS'!$AS$68="Moderado"),CONCATENATE("R10C",'MAPA DE RIESGOS'!$AC$68),"")</f>
        <v/>
      </c>
      <c r="AB25" s="83" t="str">
        <f>IF(AND('MAPA DE RIESGOS'!$AQ$63="Alta",'MAPA DE RIESGOS'!$AS$63="Mayor"),CONCATENATE("R10C",'MAPA DE RIESGOS'!$AC$63),"")</f>
        <v/>
      </c>
      <c r="AC25" s="84" t="str">
        <f>IF(AND('MAPA DE RIESGOS'!$AQ$64="Alta",'MAPA DE RIESGOS'!$AS$64="Mayor"),CONCATENATE("R10C",'MAPA DE RIESGOS'!$AC$64),"")</f>
        <v/>
      </c>
      <c r="AD25" s="84" t="str">
        <f>IF(AND('MAPA DE RIESGOS'!$AQ$65="Alta",'MAPA DE RIESGOS'!$AS$65="Mayor"),CONCATENATE("R10C",'MAPA DE RIESGOS'!$AC$65),"")</f>
        <v/>
      </c>
      <c r="AE25" s="84" t="str">
        <f>IF(AND('MAPA DE RIESGOS'!$AQ$66="Alta",'MAPA DE RIESGOS'!$AS$66="Mayor"),CONCATENATE("R10C",'MAPA DE RIESGOS'!$AC$66),"")</f>
        <v/>
      </c>
      <c r="AF25" s="84" t="str">
        <f>IF(AND('MAPA DE RIESGOS'!$AQ$67="Alta",'MAPA DE RIESGOS'!$AS$67="Mayor"),CONCATENATE("R10C",'MAPA DE RIESGOS'!$AC$67),"")</f>
        <v/>
      </c>
      <c r="AG25" s="85" t="str">
        <f>IF(AND('MAPA DE RIESGOS'!$AQ$68="Alta",'MAPA DE RIESGOS'!$AS$68="Mayor"),CONCATENATE("R10C",'MAPA DE RIESGOS'!$AC$68),"")</f>
        <v/>
      </c>
      <c r="AH25" s="92" t="str">
        <f>IF(AND('MAPA DE RIESGOS'!$AQ$63="Alta",'MAPA DE RIESGOS'!$AS$63="Catastrófico"),CONCATENATE("R10C",'MAPA DE RIESGOS'!$AC$63),"")</f>
        <v/>
      </c>
      <c r="AI25" s="93" t="str">
        <f>IF(AND('MAPA DE RIESGOS'!$AQ$64="Alta",'MAPA DE RIESGOS'!$AS$64="Catastrófico"),CONCATENATE("R10C",'MAPA DE RIESGOS'!$AC$64),"")</f>
        <v/>
      </c>
      <c r="AJ25" s="93" t="str">
        <f>IF(AND('MAPA DE RIESGOS'!$AQ$65="Alta",'MAPA DE RIESGOS'!$AS$65="Catastrófico"),CONCATENATE("R10C",'MAPA DE RIESGOS'!$AC$65),"")</f>
        <v/>
      </c>
      <c r="AK25" s="93" t="str">
        <f>IF(AND('MAPA DE RIESGOS'!$AQ$66="Alta",'MAPA DE RIESGOS'!$AS$66="Catastrófico"),CONCATENATE("R10C",'MAPA DE RIESGOS'!$AC$66),"")</f>
        <v/>
      </c>
      <c r="AL25" s="93" t="str">
        <f>IF(AND('MAPA DE RIESGOS'!$AQ$67="Alta",'MAPA DE RIESGOS'!$AS$67="Catastrófico"),CONCATENATE("R10C",'MAPA DE RIESGOS'!$AC$67),"")</f>
        <v/>
      </c>
      <c r="AM25" s="94" t="str">
        <f>IF(AND('MAPA DE RIESGOS'!$AQ$68="Alta",'MAPA DE RIESGOS'!$AS$68="Catastrófico"),CONCATENATE("R10C",'MAPA DE RIESGOS'!$AC$68),"")</f>
        <v/>
      </c>
      <c r="AN25" s="74"/>
      <c r="AO25" s="401"/>
      <c r="AP25" s="402"/>
      <c r="AQ25" s="402"/>
      <c r="AR25" s="402"/>
      <c r="AS25" s="402"/>
      <c r="AT25" s="403"/>
    </row>
    <row r="26" spans="2:46" ht="14.5" customHeight="1">
      <c r="B26" s="391"/>
      <c r="C26" s="391"/>
      <c r="D26" s="391"/>
      <c r="E26" s="387" t="s">
        <v>262</v>
      </c>
      <c r="F26" s="387"/>
      <c r="G26" s="387"/>
      <c r="H26" s="387"/>
      <c r="I26" s="387"/>
      <c r="J26" s="95" t="str">
        <f>IF(AND('MAPA DE RIESGOS'!$AQ$9="Media",'MAPA DE RIESGOS'!$AS$9="Leve"),CONCATENATE("R1C",'MAPA DE RIESGOS'!$AC$9),"")</f>
        <v/>
      </c>
      <c r="K26" s="96" t="str">
        <f>IF(AND('MAPA DE RIESGOS'!$AQ$10="Media",'MAPA DE RIESGOS'!$AS$10="Leve"),CONCATENATE("R1C",'MAPA DE RIESGOS'!$AC$10),"")</f>
        <v/>
      </c>
      <c r="L26" s="96" t="str">
        <f>IF(AND('MAPA DE RIESGOS'!$AQ$11="Media",'MAPA DE RIESGOS'!$AS$11="Leve"),CONCATENATE("R1C",'MAPA DE RIESGOS'!$AC$11),"")</f>
        <v/>
      </c>
      <c r="M26" s="96" t="str">
        <f>IF(AND('MAPA DE RIESGOS'!$AQ$12="Media",'MAPA DE RIESGOS'!$AS$12="Leve"),CONCATENATE("R1C",'MAPA DE RIESGOS'!$AC$12),"")</f>
        <v/>
      </c>
      <c r="N26" s="96" t="str">
        <f>IF(AND('MAPA DE RIESGOS'!$AQ$13="Media",'MAPA DE RIESGOS'!$AS$13="Leve"),CONCATENATE("R1C",'MAPA DE RIESGOS'!$AC$13),"")</f>
        <v/>
      </c>
      <c r="O26" s="97" t="str">
        <f>IF(AND('MAPA DE RIESGOS'!$AQ$14="Media",'MAPA DE RIESGOS'!$AS$14="Leve"),CONCATENATE("R1C",'MAPA DE RIESGOS'!$AC$14),"")</f>
        <v/>
      </c>
      <c r="P26" s="95" t="str">
        <f>IF(AND('MAPA DE RIESGOS'!$AQ$9="Media",'MAPA DE RIESGOS'!$AS$9="Menor"),CONCATENATE("R1C",'MAPA DE RIESGOS'!$AC$9),"")</f>
        <v/>
      </c>
      <c r="Q26" s="96" t="str">
        <f>IF(AND('MAPA DE RIESGOS'!$AQ$10="Media",'MAPA DE RIESGOS'!$AS$10="Menor"),CONCATENATE("R1C",'MAPA DE RIESGOS'!$AC$10),"")</f>
        <v/>
      </c>
      <c r="R26" s="96" t="str">
        <f>IF(AND('MAPA DE RIESGOS'!$AQ$11="Media",'MAPA DE RIESGOS'!$AS$11="Menor"),CONCATENATE("R1C",'MAPA DE RIESGOS'!$AC$11),"")</f>
        <v/>
      </c>
      <c r="S26" s="96" t="str">
        <f>IF(AND('MAPA DE RIESGOS'!$AQ$12="Media",'MAPA DE RIESGOS'!$AS$12="Menor"),CONCATENATE("R1C",'MAPA DE RIESGOS'!$AC$12),"")</f>
        <v/>
      </c>
      <c r="T26" s="96" t="str">
        <f>IF(AND('MAPA DE RIESGOS'!$AQ$13="Media",'MAPA DE RIESGOS'!$AS$13="Menor"),CONCATENATE("R1C",'MAPA DE RIESGOS'!$AC$13),"")</f>
        <v/>
      </c>
      <c r="U26" s="97" t="str">
        <f>IF(AND('MAPA DE RIESGOS'!$AQ$14="Media",'MAPA DE RIESGOS'!$AS$14="Menor"),CONCATENATE("R1C",'MAPA DE RIESGOS'!$AC$14),"")</f>
        <v/>
      </c>
      <c r="V26" s="95" t="str">
        <f>IF(AND('MAPA DE RIESGOS'!$AQ$9="Media",'MAPA DE RIESGOS'!$AS$9="Moderado"),CONCATENATE("R1C",'MAPA DE RIESGOS'!$AC$9),"")</f>
        <v/>
      </c>
      <c r="W26" s="96" t="str">
        <f>IF(AND('MAPA DE RIESGOS'!$AQ$10="Media",'MAPA DE RIESGOS'!$AS$10="Moderado"),CONCATENATE("R1C",'MAPA DE RIESGOS'!$AC$10),"")</f>
        <v/>
      </c>
      <c r="X26" s="96" t="str">
        <f>IF(AND('MAPA DE RIESGOS'!$AQ$11="Media",'MAPA DE RIESGOS'!$AS$11="Moderado"),CONCATENATE("R1C",'MAPA DE RIESGOS'!$AC$11),"")</f>
        <v/>
      </c>
      <c r="Y26" s="96" t="str">
        <f>IF(AND('MAPA DE RIESGOS'!$AQ$12="Media",'MAPA DE RIESGOS'!$AS$12="Moderado"),CONCATENATE("R1C",'MAPA DE RIESGOS'!$AC$12),"")</f>
        <v/>
      </c>
      <c r="Z26" s="96" t="str">
        <f>IF(AND('MAPA DE RIESGOS'!$AQ$13="Media",'MAPA DE RIESGOS'!$AS$13="Moderado"),CONCATENATE("R1C",'MAPA DE RIESGOS'!$AC$13),"")</f>
        <v/>
      </c>
      <c r="AA26" s="97" t="str">
        <f>IF(AND('MAPA DE RIESGOS'!$AQ$14="Media",'MAPA DE RIESGOS'!$AS$14="Moderado"),CONCATENATE("R1C",'MAPA DE RIESGOS'!$AC$14),"")</f>
        <v/>
      </c>
      <c r="AB26" s="78" t="str">
        <f>IF(AND('MAPA DE RIESGOS'!$AQ$9="Media",'MAPA DE RIESGOS'!$AS$9="Mayor"),CONCATENATE("R1C",'MAPA DE RIESGOS'!$AC$9),"")</f>
        <v/>
      </c>
      <c r="AC26" s="79" t="str">
        <f>IF(AND('MAPA DE RIESGOS'!$AQ$10="Media",'MAPA DE RIESGOS'!$AS$10="Mayor"),CONCATENATE("R1C",'MAPA DE RIESGOS'!$AC$10),"")</f>
        <v/>
      </c>
      <c r="AD26" s="79" t="str">
        <f>IF(AND('MAPA DE RIESGOS'!$AQ$11="Media",'MAPA DE RIESGOS'!$AS$11="Mayor"),CONCATENATE("R1C",'MAPA DE RIESGOS'!$AC$11),"")</f>
        <v/>
      </c>
      <c r="AE26" s="79" t="str">
        <f>IF(AND('MAPA DE RIESGOS'!$AQ$12="Media",'MAPA DE RIESGOS'!$AS$12="Mayor"),CONCATENATE("R1C",'MAPA DE RIESGOS'!$AC$12),"")</f>
        <v/>
      </c>
      <c r="AF26" s="79" t="str">
        <f>IF(AND('MAPA DE RIESGOS'!$AQ$13="Media",'MAPA DE RIESGOS'!$AS$13="Mayor"),CONCATENATE("R1C",'MAPA DE RIESGOS'!$AC$13),"")</f>
        <v/>
      </c>
      <c r="AG26" s="80" t="str">
        <f>IF(AND('MAPA DE RIESGOS'!$AQ$14="Media",'MAPA DE RIESGOS'!$AS$14="Mayor"),CONCATENATE("R1C",'MAPA DE RIESGOS'!$AC$14),"")</f>
        <v/>
      </c>
      <c r="AH26" s="87" t="str">
        <f>IF(AND('MAPA DE RIESGOS'!$AQ$9="Media",'MAPA DE RIESGOS'!$AS$9="Catastrófico"),CONCATENATE("R1C",'MAPA DE RIESGOS'!$AC$9),"")</f>
        <v/>
      </c>
      <c r="AI26" s="88" t="str">
        <f>IF(AND('MAPA DE RIESGOS'!$AQ$10="Media",'MAPA DE RIESGOS'!$AS$10="Catastrófico"),CONCATENATE("R1C",'MAPA DE RIESGOS'!$AC$10),"")</f>
        <v/>
      </c>
      <c r="AJ26" s="88" t="str">
        <f>IF(AND('MAPA DE RIESGOS'!$AQ$11="Media",'MAPA DE RIESGOS'!$AS$11="Catastrófico"),CONCATENATE("R1C",'MAPA DE RIESGOS'!$AC$11),"")</f>
        <v/>
      </c>
      <c r="AK26" s="88" t="str">
        <f>IF(AND('MAPA DE RIESGOS'!$AQ$12="Media",'MAPA DE RIESGOS'!$AS$12="Catastrófico"),CONCATENATE("R1C",'MAPA DE RIESGOS'!$AC$12),"")</f>
        <v/>
      </c>
      <c r="AL26" s="88" t="str">
        <f>IF(AND('MAPA DE RIESGOS'!$AQ$13="Media",'MAPA DE RIESGOS'!$AS$13="Catastrófico"),CONCATENATE("R1C",'MAPA DE RIESGOS'!$AC$13),"")</f>
        <v/>
      </c>
      <c r="AM26" s="89" t="str">
        <f>IF(AND('MAPA DE RIESGOS'!$AQ$14="Media",'MAPA DE RIESGOS'!$AS$14="Catastrófico"),CONCATENATE("R1C",'MAPA DE RIESGOS'!$AC$14),"")</f>
        <v/>
      </c>
      <c r="AN26" s="74"/>
      <c r="AO26" s="404" t="s">
        <v>12</v>
      </c>
      <c r="AP26" s="405"/>
      <c r="AQ26" s="405"/>
      <c r="AR26" s="405"/>
      <c r="AS26" s="405"/>
      <c r="AT26" s="406"/>
    </row>
    <row r="27" spans="2:46" ht="14.5" customHeight="1">
      <c r="B27" s="391"/>
      <c r="C27" s="391"/>
      <c r="D27" s="391"/>
      <c r="E27" s="387"/>
      <c r="F27" s="387"/>
      <c r="G27" s="387"/>
      <c r="H27" s="387"/>
      <c r="I27" s="387"/>
      <c r="J27" s="98" t="str">
        <f>IF(AND('MAPA DE RIESGOS'!$AQ$15="Media",'MAPA DE RIESGOS'!$AS$15="Leve"),CONCATENATE("R2C",'MAPA DE RIESGOS'!$AC$15),"")</f>
        <v/>
      </c>
      <c r="K27" s="76" t="str">
        <f>IF(AND('MAPA DE RIESGOS'!$AQ$16="Media",'MAPA DE RIESGOS'!$AS$16="Leve"),CONCATENATE("R2C",'MAPA DE RIESGOS'!$AC$16),"")</f>
        <v/>
      </c>
      <c r="L27" s="76" t="str">
        <f>IF(AND('MAPA DE RIESGOS'!$AQ$17="Media",'MAPA DE RIESGOS'!$AS$17="Leve"),CONCATENATE("R2C",'MAPA DE RIESGOS'!$AC$17),"")</f>
        <v/>
      </c>
      <c r="M27" s="76" t="str">
        <f>IF(AND('MAPA DE RIESGOS'!$AQ$18="Media",'MAPA DE RIESGOS'!$AS$18="Leve"),CONCATENATE("R2C",'MAPA DE RIESGOS'!$AC$18),"")</f>
        <v/>
      </c>
      <c r="N27" s="76" t="str">
        <f>IF(AND('MAPA DE RIESGOS'!$AQ$19="Media",'MAPA DE RIESGOS'!$AS$19="Leve"),CONCATENATE("R2C",'MAPA DE RIESGOS'!$AC$19),"")</f>
        <v/>
      </c>
      <c r="O27" s="99" t="str">
        <f>IF(AND('MAPA DE RIESGOS'!$AQ$20="Media",'MAPA DE RIESGOS'!$AS$20="Leve"),CONCATENATE("R2C",'MAPA DE RIESGOS'!$AC$20),"")</f>
        <v/>
      </c>
      <c r="P27" s="98" t="str">
        <f>IF(AND('MAPA DE RIESGOS'!$AQ$15="Media",'MAPA DE RIESGOS'!$AS$15="Menor"),CONCATENATE("R2C",'MAPA DE RIESGOS'!$AC$15),"")</f>
        <v/>
      </c>
      <c r="Q27" s="76" t="str">
        <f>IF(AND('MAPA DE RIESGOS'!$AQ$16="Media",'MAPA DE RIESGOS'!$AS$16="Menor"),CONCATENATE("R2C",'MAPA DE RIESGOS'!$AC$16),"")</f>
        <v/>
      </c>
      <c r="R27" s="76" t="str">
        <f>IF(AND('MAPA DE RIESGOS'!$AQ$17="Media",'MAPA DE RIESGOS'!$AS$17="Menor"),CONCATENATE("R2C",'MAPA DE RIESGOS'!$AC$17),"")</f>
        <v/>
      </c>
      <c r="S27" s="76" t="str">
        <f>IF(AND('MAPA DE RIESGOS'!$AQ$18="Media",'MAPA DE RIESGOS'!$AS$18="Menor"),CONCATENATE("R2C",'MAPA DE RIESGOS'!$AC$18),"")</f>
        <v/>
      </c>
      <c r="T27" s="76" t="str">
        <f>IF(AND('MAPA DE RIESGOS'!$AQ$19="Media",'MAPA DE RIESGOS'!$AS$19="Menor"),CONCATENATE("R2C",'MAPA DE RIESGOS'!$AC$19),"")</f>
        <v/>
      </c>
      <c r="U27" s="99" t="str">
        <f>IF(AND('MAPA DE RIESGOS'!$AQ$20="Media",'MAPA DE RIESGOS'!$AS$20="Menor"),CONCATENATE("R2C",'MAPA DE RIESGOS'!$AC$20),"")</f>
        <v/>
      </c>
      <c r="V27" s="98" t="str">
        <f>IF(AND('MAPA DE RIESGOS'!$AQ$15="Media",'MAPA DE RIESGOS'!$AS$15="Moderado"),CONCATENATE("R2C",'MAPA DE RIESGOS'!$AC$15),"")</f>
        <v/>
      </c>
      <c r="W27" s="76" t="str">
        <f>IF(AND('MAPA DE RIESGOS'!$AQ$16="Media",'MAPA DE RIESGOS'!$AS$16="Moderado"),CONCATENATE("R2C",'MAPA DE RIESGOS'!$AC$16),"")</f>
        <v/>
      </c>
      <c r="X27" s="76" t="str">
        <f>IF(AND('MAPA DE RIESGOS'!$AQ$17="Media",'MAPA DE RIESGOS'!$AS$17="Moderado"),CONCATENATE("R2C",'MAPA DE RIESGOS'!$AC$17),"")</f>
        <v/>
      </c>
      <c r="Y27" s="76" t="str">
        <f>IF(AND('MAPA DE RIESGOS'!$AQ$18="Media",'MAPA DE RIESGOS'!$AS$18="Moderado"),CONCATENATE("R2C",'MAPA DE RIESGOS'!$AC$18),"")</f>
        <v/>
      </c>
      <c r="Z27" s="76" t="str">
        <f>IF(AND('MAPA DE RIESGOS'!$AQ$19="Media",'MAPA DE RIESGOS'!$AS$19="Moderado"),CONCATENATE("R2C",'MAPA DE RIESGOS'!$AC$19),"")</f>
        <v/>
      </c>
      <c r="AA27" s="99" t="str">
        <f>IF(AND('MAPA DE RIESGOS'!$AQ$20="Media",'MAPA DE RIESGOS'!$AS$20="Moderado"),CONCATENATE("R2C",'MAPA DE RIESGOS'!$AC$20),"")</f>
        <v/>
      </c>
      <c r="AB27" s="81" t="str">
        <f>IF(AND('MAPA DE RIESGOS'!$AQ$15="Media",'MAPA DE RIESGOS'!$AS$15="Mayor"),CONCATENATE("R2C",'MAPA DE RIESGOS'!$AC$15),"")</f>
        <v/>
      </c>
      <c r="AC27" s="75" t="str">
        <f>IF(AND('MAPA DE RIESGOS'!$AQ$16="Media",'MAPA DE RIESGOS'!$AS$16="Mayor"),CONCATENATE("R2C",'MAPA DE RIESGOS'!$AC$16),"")</f>
        <v/>
      </c>
      <c r="AD27" s="75" t="str">
        <f>IF(AND('MAPA DE RIESGOS'!$AQ$17="Media",'MAPA DE RIESGOS'!$AS$17="Mayor"),CONCATENATE("R2C",'MAPA DE RIESGOS'!$AC$17),"")</f>
        <v/>
      </c>
      <c r="AE27" s="75" t="str">
        <f>IF(AND('MAPA DE RIESGOS'!$AQ$18="Media",'MAPA DE RIESGOS'!$AS$18="Mayor"),CONCATENATE("R2C",'MAPA DE RIESGOS'!$AC$18),"")</f>
        <v/>
      </c>
      <c r="AF27" s="75" t="str">
        <f>IF(AND('MAPA DE RIESGOS'!$AQ$19="Media",'MAPA DE RIESGOS'!$AS$19="Mayor"),CONCATENATE("R2C",'MAPA DE RIESGOS'!$AC$19),"")</f>
        <v/>
      </c>
      <c r="AG27" s="82" t="str">
        <f>IF(AND('MAPA DE RIESGOS'!$AQ$20="Media",'MAPA DE RIESGOS'!$AS$20="Mayor"),CONCATENATE("R2C",'MAPA DE RIESGOS'!$AC$20),"")</f>
        <v/>
      </c>
      <c r="AH27" s="90" t="str">
        <f>IF(AND('MAPA DE RIESGOS'!$AQ$15="Media",'MAPA DE RIESGOS'!$AS$15="Catastrófico"),CONCATENATE("R2C",'MAPA DE RIESGOS'!$AC$15),"")</f>
        <v/>
      </c>
      <c r="AI27" s="86" t="str">
        <f>IF(AND('MAPA DE RIESGOS'!$AQ$16="Media",'MAPA DE RIESGOS'!$AS$16="Catastrófico"),CONCATENATE("R2C",'MAPA DE RIESGOS'!$AC$16),"")</f>
        <v/>
      </c>
      <c r="AJ27" s="86" t="str">
        <f>IF(AND('MAPA DE RIESGOS'!$AQ$17="Media",'MAPA DE RIESGOS'!$AS$17="Catastrófico"),CONCATENATE("R2C",'MAPA DE RIESGOS'!$AC$17),"")</f>
        <v/>
      </c>
      <c r="AK27" s="86" t="str">
        <f>IF(AND('MAPA DE RIESGOS'!$AQ$18="Media",'MAPA DE RIESGOS'!$AS$18="Catastrófico"),CONCATENATE("R2C",'MAPA DE RIESGOS'!$AC$18),"")</f>
        <v/>
      </c>
      <c r="AL27" s="86" t="str">
        <f>IF(AND('MAPA DE RIESGOS'!$AQ$19="Media",'MAPA DE RIESGOS'!$AS$19="Catastrófico"),CONCATENATE("R2C",'MAPA DE RIESGOS'!$AC$19),"")</f>
        <v/>
      </c>
      <c r="AM27" s="91" t="str">
        <f>IF(AND('MAPA DE RIESGOS'!$AQ$20="Media",'MAPA DE RIESGOS'!$AS$20="Catastrófico"),CONCATENATE("R2C",'MAPA DE RIESGOS'!$AC$20),"")</f>
        <v/>
      </c>
      <c r="AN27" s="74"/>
      <c r="AO27" s="407"/>
      <c r="AP27" s="408"/>
      <c r="AQ27" s="408"/>
      <c r="AR27" s="408"/>
      <c r="AS27" s="408"/>
      <c r="AT27" s="409"/>
    </row>
    <row r="28" spans="2:46" ht="14.5" customHeight="1">
      <c r="B28" s="391"/>
      <c r="C28" s="391"/>
      <c r="D28" s="391"/>
      <c r="E28" s="387"/>
      <c r="F28" s="387"/>
      <c r="G28" s="387"/>
      <c r="H28" s="387"/>
      <c r="I28" s="387"/>
      <c r="J28" s="98" t="str">
        <f>IF(AND('MAPA DE RIESGOS'!$AQ$21="Media",'MAPA DE RIESGOS'!$AS$21="Leve"),CONCATENATE("R3C",'MAPA DE RIESGOS'!$AC$21),"")</f>
        <v/>
      </c>
      <c r="K28" s="76" t="str">
        <f>IF(AND('MAPA DE RIESGOS'!$AQ$22="Media",'MAPA DE RIESGOS'!$AS$22="Leve"),CONCATENATE("R3C",'MAPA DE RIESGOS'!$AC$22),"")</f>
        <v/>
      </c>
      <c r="L28" s="76" t="str">
        <f>IF(AND('MAPA DE RIESGOS'!$AQ$23="Media",'MAPA DE RIESGOS'!$AS$23="Leve"),CONCATENATE("R3C",'MAPA DE RIESGOS'!$AC$23),"")</f>
        <v/>
      </c>
      <c r="M28" s="76" t="str">
        <f>IF(AND('MAPA DE RIESGOS'!$AQ$24="Media",'MAPA DE RIESGOS'!$AS$24="Leve"),CONCATENATE("R3C",'MAPA DE RIESGOS'!$AC$24),"")</f>
        <v/>
      </c>
      <c r="N28" s="76" t="str">
        <f>IF(AND('MAPA DE RIESGOS'!$AQ$25="Media",'MAPA DE RIESGOS'!$AS$25="Leve"),CONCATENATE("R3C",'MAPA DE RIESGOS'!$AC$25),"")</f>
        <v/>
      </c>
      <c r="O28" s="99" t="str">
        <f>IF(AND('MAPA DE RIESGOS'!$AQ$26="Media",'MAPA DE RIESGOS'!$AS$26="Leve"),CONCATENATE("R3C",'MAPA DE RIESGOS'!$AC$26),"")</f>
        <v/>
      </c>
      <c r="P28" s="98" t="str">
        <f>IF(AND('MAPA DE RIESGOS'!$AQ$21="Media",'MAPA DE RIESGOS'!$AS$21="Menor"),CONCATENATE("R3C",'MAPA DE RIESGOS'!$AC$21),"")</f>
        <v/>
      </c>
      <c r="Q28" s="76" t="str">
        <f>IF(AND('MAPA DE RIESGOS'!$AQ$22="Media",'MAPA DE RIESGOS'!$AS$22="Menor"),CONCATENATE("R3C",'MAPA DE RIESGOS'!$AC$22),"")</f>
        <v/>
      </c>
      <c r="R28" s="76" t="str">
        <f>IF(AND('MAPA DE RIESGOS'!$AQ$23="Media",'MAPA DE RIESGOS'!$AS$23="Menor"),CONCATENATE("R3C",'MAPA DE RIESGOS'!$AC$23),"")</f>
        <v/>
      </c>
      <c r="S28" s="76" t="str">
        <f>IF(AND('MAPA DE RIESGOS'!$AQ$24="Media",'MAPA DE RIESGOS'!$AS$24="Menor"),CONCATENATE("R3C",'MAPA DE RIESGOS'!$AC$24),"")</f>
        <v/>
      </c>
      <c r="T28" s="76" t="str">
        <f>IF(AND('MAPA DE RIESGOS'!$AQ$25="Media",'MAPA DE RIESGOS'!$AS$25="Menor"),CONCATENATE("R3C",'MAPA DE RIESGOS'!$AC$25),"")</f>
        <v/>
      </c>
      <c r="U28" s="99" t="str">
        <f>IF(AND('MAPA DE RIESGOS'!$AQ$26="Media",'MAPA DE RIESGOS'!$AS$26="Menor"),CONCATENATE("R3C",'MAPA DE RIESGOS'!$AC$26),"")</f>
        <v/>
      </c>
      <c r="V28" s="98" t="str">
        <f>IF(AND('MAPA DE RIESGOS'!$AQ$21="Media",'MAPA DE RIESGOS'!$AS$21="Moderado"),CONCATENATE("R3C",'MAPA DE RIESGOS'!$AC$21),"")</f>
        <v/>
      </c>
      <c r="W28" s="76" t="str">
        <f>IF(AND('MAPA DE RIESGOS'!$AQ$22="Media",'MAPA DE RIESGOS'!$AS$22="Moderado"),CONCATENATE("R3C",'MAPA DE RIESGOS'!$AC$22),"")</f>
        <v/>
      </c>
      <c r="X28" s="76" t="str">
        <f>IF(AND('MAPA DE RIESGOS'!$AQ$23="Media",'MAPA DE RIESGOS'!$AS$23="Moderado"),CONCATENATE("R3C",'MAPA DE RIESGOS'!$AC$23),"")</f>
        <v/>
      </c>
      <c r="Y28" s="76" t="str">
        <f>IF(AND('MAPA DE RIESGOS'!$AQ$24="Media",'MAPA DE RIESGOS'!$AS$24="Moderado"),CONCATENATE("R3C",'MAPA DE RIESGOS'!$AC$24),"")</f>
        <v/>
      </c>
      <c r="Z28" s="76" t="str">
        <f>IF(AND('MAPA DE RIESGOS'!$AQ$25="Media",'MAPA DE RIESGOS'!$AS$25="Moderado"),CONCATENATE("R3C",'MAPA DE RIESGOS'!$AC$25),"")</f>
        <v/>
      </c>
      <c r="AA28" s="99" t="str">
        <f>IF(AND('MAPA DE RIESGOS'!$AQ$26="Media",'MAPA DE RIESGOS'!$AS$26="Moderado"),CONCATENATE("R3C",'MAPA DE RIESGOS'!$AC$26),"")</f>
        <v/>
      </c>
      <c r="AB28" s="81" t="str">
        <f>IF(AND('MAPA DE RIESGOS'!$AQ$21="Media",'MAPA DE RIESGOS'!$AS$21="Mayor"),CONCATENATE("R3C",'MAPA DE RIESGOS'!$AC$21),"")</f>
        <v/>
      </c>
      <c r="AC28" s="75" t="str">
        <f>IF(AND('MAPA DE RIESGOS'!$AQ$22="Media",'MAPA DE RIESGOS'!$AS$22="Mayor"),CONCATENATE("R3C",'MAPA DE RIESGOS'!$AC$22),"")</f>
        <v/>
      </c>
      <c r="AD28" s="75" t="str">
        <f>IF(AND('MAPA DE RIESGOS'!$AQ$23="Media",'MAPA DE RIESGOS'!$AS$23="Mayor"),CONCATENATE("R3C",'MAPA DE RIESGOS'!$AC$23),"")</f>
        <v/>
      </c>
      <c r="AE28" s="75" t="str">
        <f>IF(AND('MAPA DE RIESGOS'!$AQ$24="Media",'MAPA DE RIESGOS'!$AS$24="Mayor"),CONCATENATE("R3C",'MAPA DE RIESGOS'!$AC$24),"")</f>
        <v/>
      </c>
      <c r="AF28" s="75" t="str">
        <f>IF(AND('MAPA DE RIESGOS'!$AQ$25="Media",'MAPA DE RIESGOS'!$AS$25="Mayor"),CONCATENATE("R3C",'MAPA DE RIESGOS'!$AC$25),"")</f>
        <v/>
      </c>
      <c r="AG28" s="82" t="str">
        <f>IF(AND('MAPA DE RIESGOS'!$AQ$26="Media",'MAPA DE RIESGOS'!$AS$26="Mayor"),CONCATENATE("R3C",'MAPA DE RIESGOS'!$AC$26),"")</f>
        <v/>
      </c>
      <c r="AH28" s="90" t="str">
        <f>IF(AND('MAPA DE RIESGOS'!$AQ$21="Media",'MAPA DE RIESGOS'!$AS$21="Catastrófico"),CONCATENATE("R3C",'MAPA DE RIESGOS'!$AC$21),"")</f>
        <v/>
      </c>
      <c r="AI28" s="86" t="str">
        <f>IF(AND('MAPA DE RIESGOS'!$AQ$22="Media",'MAPA DE RIESGOS'!$AS$22="Catastrófico"),CONCATENATE("R3C",'MAPA DE RIESGOS'!$AC$22),"")</f>
        <v/>
      </c>
      <c r="AJ28" s="86" t="str">
        <f>IF(AND('MAPA DE RIESGOS'!$AQ$23="Media",'MAPA DE RIESGOS'!$AS$23="Catastrófico"),CONCATENATE("R3C",'MAPA DE RIESGOS'!$AC$23),"")</f>
        <v/>
      </c>
      <c r="AK28" s="86" t="str">
        <f>IF(AND('MAPA DE RIESGOS'!$AQ$24="Media",'MAPA DE RIESGOS'!$AS$24="Catastrófico"),CONCATENATE("R3C",'MAPA DE RIESGOS'!$AC$24),"")</f>
        <v/>
      </c>
      <c r="AL28" s="86" t="str">
        <f>IF(AND('MAPA DE RIESGOS'!$AQ$25="Media",'MAPA DE RIESGOS'!$AS$25="Catastrófico"),CONCATENATE("R3C",'MAPA DE RIESGOS'!$AC$25),"")</f>
        <v/>
      </c>
      <c r="AM28" s="91" t="str">
        <f>IF(AND('MAPA DE RIESGOS'!$AQ$26="Media",'MAPA DE RIESGOS'!$AS$26="Catastrófico"),CONCATENATE("R3C",'MAPA DE RIESGOS'!$AC$26),"")</f>
        <v/>
      </c>
      <c r="AN28" s="74"/>
      <c r="AO28" s="407"/>
      <c r="AP28" s="408"/>
      <c r="AQ28" s="408"/>
      <c r="AR28" s="408"/>
      <c r="AS28" s="408"/>
      <c r="AT28" s="409"/>
    </row>
    <row r="29" spans="2:46" ht="14.5" customHeight="1">
      <c r="B29" s="391"/>
      <c r="C29" s="391"/>
      <c r="D29" s="391"/>
      <c r="E29" s="387"/>
      <c r="F29" s="387"/>
      <c r="G29" s="387"/>
      <c r="H29" s="387"/>
      <c r="I29" s="387"/>
      <c r="J29" s="98" t="str">
        <f>IF(AND('MAPA DE RIESGOS'!$AQ$27="Media",'MAPA DE RIESGOS'!$AS$27="Leve"),CONCATENATE("R4C",'MAPA DE RIESGOS'!$AC$27),"")</f>
        <v/>
      </c>
      <c r="K29" s="76" t="str">
        <f>IF(AND('MAPA DE RIESGOS'!$AQ$28="Media",'MAPA DE RIESGOS'!$AS$28="Leve"),CONCATENATE("R4C",'MAPA DE RIESGOS'!$AC$28),"")</f>
        <v/>
      </c>
      <c r="L29" s="76" t="str">
        <f>IF(AND('MAPA DE RIESGOS'!$AQ$29="Media",'MAPA DE RIESGOS'!$AS$29="Leve"),CONCATENATE("R4C",'MAPA DE RIESGOS'!$AC$29),"")</f>
        <v/>
      </c>
      <c r="M29" s="76" t="str">
        <f>IF(AND('MAPA DE RIESGOS'!$AQ$30="Media",'MAPA DE RIESGOS'!$AS$30="Leve"),CONCATENATE("R4C",'MAPA DE RIESGOS'!$AC$30),"")</f>
        <v/>
      </c>
      <c r="N29" s="76" t="str">
        <f>IF(AND('MAPA DE RIESGOS'!$AQ$31="Media",'MAPA DE RIESGOS'!$AS$31="Leve"),CONCATENATE("R4C",'MAPA DE RIESGOS'!$AC$31),"")</f>
        <v/>
      </c>
      <c r="O29" s="99" t="str">
        <f>IF(AND('MAPA DE RIESGOS'!$AQ$32="Media",'MAPA DE RIESGOS'!$AS$32="Leve"),CONCATENATE("R4C",'MAPA DE RIESGOS'!$AC$32),"")</f>
        <v/>
      </c>
      <c r="P29" s="98" t="str">
        <f>IF(AND('MAPA DE RIESGOS'!$AQ$27="Media",'MAPA DE RIESGOS'!$AS$27="Menor"),CONCATENATE("R4C",'MAPA DE RIESGOS'!$AC$27),"")</f>
        <v/>
      </c>
      <c r="Q29" s="76" t="str">
        <f>IF(AND('MAPA DE RIESGOS'!$AQ$28="Media",'MAPA DE RIESGOS'!$AS$28="Menor"),CONCATENATE("R4C",'MAPA DE RIESGOS'!$AC$28),"")</f>
        <v/>
      </c>
      <c r="R29" s="76" t="str">
        <f>IF(AND('MAPA DE RIESGOS'!$AQ$29="Media",'MAPA DE RIESGOS'!$AS$29="Menor"),CONCATENATE("R4C",'MAPA DE RIESGOS'!$AC$29),"")</f>
        <v>R4C3</v>
      </c>
      <c r="S29" s="76" t="str">
        <f>IF(AND('MAPA DE RIESGOS'!$AQ$30="Media",'MAPA DE RIESGOS'!$AS$30="Menor"),CONCATENATE("R4C",'MAPA DE RIESGOS'!$AC$30),"")</f>
        <v/>
      </c>
      <c r="T29" s="76" t="str">
        <f>IF(AND('MAPA DE RIESGOS'!$AQ$31="Media",'MAPA DE RIESGOS'!$AS$31="Menor"),CONCATENATE("R4C",'MAPA DE RIESGOS'!$AC$31),"")</f>
        <v/>
      </c>
      <c r="U29" s="99" t="str">
        <f>IF(AND('MAPA DE RIESGOS'!$AQ$32="Media",'MAPA DE RIESGOS'!$AS$32="Menor"),CONCATENATE("R4C",'MAPA DE RIESGOS'!$AC$32),"")</f>
        <v/>
      </c>
      <c r="V29" s="98" t="str">
        <f>IF(AND('MAPA DE RIESGOS'!$AQ$27="Media",'MAPA DE RIESGOS'!$AS$27="Moderado"),CONCATENATE("R4C",'MAPA DE RIESGOS'!$AC$27),"")</f>
        <v/>
      </c>
      <c r="W29" s="76" t="str">
        <f>IF(AND('MAPA DE RIESGOS'!$AQ$28="Media",'MAPA DE RIESGOS'!$AS$28="Moderado"),CONCATENATE("R4C",'MAPA DE RIESGOS'!$AC$28),"")</f>
        <v>R4C2</v>
      </c>
      <c r="X29" s="76" t="str">
        <f>IF(AND('MAPA DE RIESGOS'!$AQ$29="Media",'MAPA DE RIESGOS'!$AS$29="Moderado"),CONCATENATE("R4C",'MAPA DE RIESGOS'!$AC$29),"")</f>
        <v/>
      </c>
      <c r="Y29" s="76" t="str">
        <f>IF(AND('MAPA DE RIESGOS'!$AQ$30="Media",'MAPA DE RIESGOS'!$AS$30="Moderado"),CONCATENATE("R4C",'MAPA DE RIESGOS'!$AC$30),"")</f>
        <v/>
      </c>
      <c r="Z29" s="76" t="str">
        <f>IF(AND('MAPA DE RIESGOS'!$AQ$31="Media",'MAPA DE RIESGOS'!$AS$31="Moderado"),CONCATENATE("R4C",'MAPA DE RIESGOS'!$AC$31),"")</f>
        <v/>
      </c>
      <c r="AA29" s="99" t="str">
        <f>IF(AND('MAPA DE RIESGOS'!$AQ$32="Media",'MAPA DE RIESGOS'!$AS$32="Moderado"),CONCATENATE("R4C",'MAPA DE RIESGOS'!$AC$32),"")</f>
        <v/>
      </c>
      <c r="AB29" s="81" t="str">
        <f>IF(AND('MAPA DE RIESGOS'!$AQ$27="Media",'MAPA DE RIESGOS'!$AS$27="Mayor"),CONCATENATE("R4C",'MAPA DE RIESGOS'!$AC$27),"")</f>
        <v/>
      </c>
      <c r="AC29" s="75" t="str">
        <f>IF(AND('MAPA DE RIESGOS'!$AQ$28="Media",'MAPA DE RIESGOS'!$AS$28="Mayor"),CONCATENATE("R4C",'MAPA DE RIESGOS'!$AC$28),"")</f>
        <v/>
      </c>
      <c r="AD29" s="75" t="str">
        <f>IF(AND('MAPA DE RIESGOS'!$AQ$29="Media",'MAPA DE RIESGOS'!$AS$29="Mayor"),CONCATENATE("R4C",'MAPA DE RIESGOS'!$AC$29),"")</f>
        <v/>
      </c>
      <c r="AE29" s="75" t="str">
        <f>IF(AND('MAPA DE RIESGOS'!$AQ$30="Media",'MAPA DE RIESGOS'!$AS$30="Mayor"),CONCATENATE("R4C",'MAPA DE RIESGOS'!$AC$30),"")</f>
        <v/>
      </c>
      <c r="AF29" s="75" t="str">
        <f>IF(AND('MAPA DE RIESGOS'!$AQ$31="Media",'MAPA DE RIESGOS'!$AS$31="Mayor"),CONCATENATE("R4C",'MAPA DE RIESGOS'!$AC$31),"")</f>
        <v/>
      </c>
      <c r="AG29" s="82" t="str">
        <f>IF(AND('MAPA DE RIESGOS'!$AQ$32="Media",'MAPA DE RIESGOS'!$AS$32="Mayor"),CONCATENATE("R4C",'MAPA DE RIESGOS'!$AC$32),"")</f>
        <v/>
      </c>
      <c r="AH29" s="90" t="str">
        <f>IF(AND('MAPA DE RIESGOS'!$AQ$27="Media",'MAPA DE RIESGOS'!$AS$27="Catastrófico"),CONCATENATE("R4C",'MAPA DE RIESGOS'!$AC$27),"")</f>
        <v/>
      </c>
      <c r="AI29" s="86" t="str">
        <f>IF(AND('MAPA DE RIESGOS'!$AQ$28="Media",'MAPA DE RIESGOS'!$AS$28="Catastrófico"),CONCATENATE("R4C",'MAPA DE RIESGOS'!$AC$28),"")</f>
        <v/>
      </c>
      <c r="AJ29" s="86" t="str">
        <f>IF(AND('MAPA DE RIESGOS'!$AQ$29="Media",'MAPA DE RIESGOS'!$AS$29="Catastrófico"),CONCATENATE("R4C",'MAPA DE RIESGOS'!$AC$29),"")</f>
        <v/>
      </c>
      <c r="AK29" s="86" t="str">
        <f>IF(AND('MAPA DE RIESGOS'!$AQ$30="Media",'MAPA DE RIESGOS'!$AS$30="Catastrófico"),CONCATENATE("R4C",'MAPA DE RIESGOS'!$AC$30),"")</f>
        <v/>
      </c>
      <c r="AL29" s="86" t="str">
        <f>IF(AND('MAPA DE RIESGOS'!$AQ$31="Media",'MAPA DE RIESGOS'!$AS$31="Catastrófico"),CONCATENATE("R4C",'MAPA DE RIESGOS'!$AC$31),"")</f>
        <v/>
      </c>
      <c r="AM29" s="91" t="str">
        <f>IF(AND('MAPA DE RIESGOS'!$AQ$32="Media",'MAPA DE RIESGOS'!$AS$32="Catastrófico"),CONCATENATE("R4C",'MAPA DE RIESGOS'!$AC$32),"")</f>
        <v/>
      </c>
      <c r="AN29" s="74"/>
      <c r="AO29" s="407"/>
      <c r="AP29" s="408"/>
      <c r="AQ29" s="408"/>
      <c r="AR29" s="408"/>
      <c r="AS29" s="408"/>
      <c r="AT29" s="409"/>
    </row>
    <row r="30" spans="2:46" ht="14.5" customHeight="1">
      <c r="B30" s="391"/>
      <c r="C30" s="391"/>
      <c r="D30" s="391"/>
      <c r="E30" s="387"/>
      <c r="F30" s="387"/>
      <c r="G30" s="387"/>
      <c r="H30" s="387"/>
      <c r="I30" s="387"/>
      <c r="J30" s="98" t="str">
        <f>IF(AND('MAPA DE RIESGOS'!$AQ$33="Media",'MAPA DE RIESGOS'!$AS$33="Leve"),CONCATENATE("R5C",'MAPA DE RIESGOS'!$AC$33),"")</f>
        <v/>
      </c>
      <c r="K30" s="76" t="str">
        <f>IF(AND('MAPA DE RIESGOS'!$AQ$34="Media",'MAPA DE RIESGOS'!$AS$34="Leve"),CONCATENATE("R5C",'MAPA DE RIESGOS'!$AC$34),"")</f>
        <v/>
      </c>
      <c r="L30" s="76" t="str">
        <f>IF(AND('MAPA DE RIESGOS'!$AQ$35="Media",'MAPA DE RIESGOS'!$AS$35="Leve"),CONCATENATE("R5C",'MAPA DE RIESGOS'!$AC$35),"")</f>
        <v/>
      </c>
      <c r="M30" s="76" t="str">
        <f>IF(AND('MAPA DE RIESGOS'!$AQ$36="Media",'MAPA DE RIESGOS'!$AS$36="Leve"),CONCATENATE("R5C",'MAPA DE RIESGOS'!$AC$36),"")</f>
        <v/>
      </c>
      <c r="N30" s="76" t="str">
        <f>IF(AND('MAPA DE RIESGOS'!$AQ$37="Media",'MAPA DE RIESGOS'!$AS$37="Leve"),CONCATENATE("R5C",'MAPA DE RIESGOS'!$AC$37),"")</f>
        <v/>
      </c>
      <c r="O30" s="99" t="str">
        <f>IF(AND('MAPA DE RIESGOS'!$AQ$38="Media",'MAPA DE RIESGOS'!$AS$38="Leve"),CONCATENATE("R5C",'MAPA DE RIESGOS'!$AC$38),"")</f>
        <v/>
      </c>
      <c r="P30" s="98" t="str">
        <f>IF(AND('MAPA DE RIESGOS'!$AQ$33="Media",'MAPA DE RIESGOS'!$AS$33="Menor"),CONCATENATE("R5C",'MAPA DE RIESGOS'!$AC$33),"")</f>
        <v/>
      </c>
      <c r="Q30" s="76" t="str">
        <f>IF(AND('MAPA DE RIESGOS'!$AQ$34="Media",'MAPA DE RIESGOS'!$AS$34="Menor"),CONCATENATE("R5C",'MAPA DE RIESGOS'!$AC$34),"")</f>
        <v/>
      </c>
      <c r="R30" s="76" t="str">
        <f>IF(AND('MAPA DE RIESGOS'!$AQ$35="Media",'MAPA DE RIESGOS'!$AS$35="Menor"),CONCATENATE("R5C",'MAPA DE RIESGOS'!$AC$35),"")</f>
        <v/>
      </c>
      <c r="S30" s="76" t="str">
        <f>IF(AND('MAPA DE RIESGOS'!$AQ$36="Media",'MAPA DE RIESGOS'!$AS$36="Menor"),CONCATENATE("R5C",'MAPA DE RIESGOS'!$AC$36),"")</f>
        <v/>
      </c>
      <c r="T30" s="76" t="str">
        <f>IF(AND('MAPA DE RIESGOS'!$AQ$37="Media",'MAPA DE RIESGOS'!$AS$37="Menor"),CONCATENATE("R5C",'MAPA DE RIESGOS'!$AC$37),"")</f>
        <v/>
      </c>
      <c r="U30" s="99" t="str">
        <f>IF(AND('MAPA DE RIESGOS'!$AQ$38="Media",'MAPA DE RIESGOS'!$AS$38="Menor"),CONCATENATE("R5C",'MAPA DE RIESGOS'!$AC$38),"")</f>
        <v/>
      </c>
      <c r="V30" s="98" t="str">
        <f>IF(AND('MAPA DE RIESGOS'!$AQ$33="Media",'MAPA DE RIESGOS'!$AS$33="Moderado"),CONCATENATE("R5C",'MAPA DE RIESGOS'!$AC$33),"")</f>
        <v/>
      </c>
      <c r="W30" s="76" t="str">
        <f>IF(AND('MAPA DE RIESGOS'!$AQ$34="Media",'MAPA DE RIESGOS'!$AS$34="Moderado"),CONCATENATE("R5C",'MAPA DE RIESGOS'!$AC$34),"")</f>
        <v/>
      </c>
      <c r="X30" s="76" t="str">
        <f>IF(AND('MAPA DE RIESGOS'!$AQ$35="Media",'MAPA DE RIESGOS'!$AS$35="Moderado"),CONCATENATE("R5C",'MAPA DE RIESGOS'!$AC$35),"")</f>
        <v/>
      </c>
      <c r="Y30" s="76" t="str">
        <f>IF(AND('MAPA DE RIESGOS'!$AQ$36="Media",'MAPA DE RIESGOS'!$AS$36="Moderado"),CONCATENATE("R5C",'MAPA DE RIESGOS'!$AC$36),"")</f>
        <v/>
      </c>
      <c r="Z30" s="76" t="str">
        <f>IF(AND('MAPA DE RIESGOS'!$AQ$37="Media",'MAPA DE RIESGOS'!$AS$37="Moderado"),CONCATENATE("R5C",'MAPA DE RIESGOS'!$AC$37),"")</f>
        <v/>
      </c>
      <c r="AA30" s="99" t="str">
        <f>IF(AND('MAPA DE RIESGOS'!$AQ$38="Media",'MAPA DE RIESGOS'!$AS$38="Moderado"),CONCATENATE("R5C",'MAPA DE RIESGOS'!$AC$38),"")</f>
        <v/>
      </c>
      <c r="AB30" s="81" t="str">
        <f>IF(AND('MAPA DE RIESGOS'!$AQ$33="Media",'MAPA DE RIESGOS'!$AS$33="Mayor"),CONCATENATE("R5C",'MAPA DE RIESGOS'!$AC$33),"")</f>
        <v/>
      </c>
      <c r="AC30" s="75" t="str">
        <f>IF(AND('MAPA DE RIESGOS'!$AQ$34="Media",'MAPA DE RIESGOS'!$AS$34="Mayor"),CONCATENATE("R5C",'MAPA DE RIESGOS'!$AC$34),"")</f>
        <v/>
      </c>
      <c r="AD30" s="75" t="str">
        <f>IF(AND('MAPA DE RIESGOS'!$AQ$35="Media",'MAPA DE RIESGOS'!$AS$35="Mayor"),CONCATENATE("R5C",'MAPA DE RIESGOS'!$AC$35),"")</f>
        <v/>
      </c>
      <c r="AE30" s="75" t="str">
        <f>IF(AND('MAPA DE RIESGOS'!$AQ$36="Media",'MAPA DE RIESGOS'!$AS$36="Mayor"),CONCATENATE("R5C",'MAPA DE RIESGOS'!$AC$36),"")</f>
        <v/>
      </c>
      <c r="AF30" s="75" t="str">
        <f>IF(AND('MAPA DE RIESGOS'!$AQ$37="Media",'MAPA DE RIESGOS'!$AS$37="Mayor"),CONCATENATE("R5C",'MAPA DE RIESGOS'!$AC$37),"")</f>
        <v/>
      </c>
      <c r="AG30" s="82" t="str">
        <f>IF(AND('MAPA DE RIESGOS'!$AQ$38="Media",'MAPA DE RIESGOS'!$AS$38="Mayor"),CONCATENATE("R5C",'MAPA DE RIESGOS'!$AC$38),"")</f>
        <v/>
      </c>
      <c r="AH30" s="90" t="str">
        <f>IF(AND('MAPA DE RIESGOS'!$AQ$33="Media",'MAPA DE RIESGOS'!$AS$33="Catastrófico"),CONCATENATE("R5C",'MAPA DE RIESGOS'!$AC$33),"")</f>
        <v/>
      </c>
      <c r="AI30" s="86" t="str">
        <f>IF(AND('MAPA DE RIESGOS'!$AQ$34="Media",'MAPA DE RIESGOS'!$AS$34="Catastrófico"),CONCATENATE("R5C",'MAPA DE RIESGOS'!$AC$34),"")</f>
        <v/>
      </c>
      <c r="AJ30" s="86" t="str">
        <f>IF(AND('MAPA DE RIESGOS'!$AQ$35="Media",'MAPA DE RIESGOS'!$AS$35="Catastrófico"),CONCATENATE("R5C",'MAPA DE RIESGOS'!$AC$35),"")</f>
        <v/>
      </c>
      <c r="AK30" s="86" t="str">
        <f>IF(AND('MAPA DE RIESGOS'!$AQ$36="Media",'MAPA DE RIESGOS'!$AS$36="Catastrófico"),CONCATENATE("R5C",'MAPA DE RIESGOS'!$AC$36),"")</f>
        <v/>
      </c>
      <c r="AL30" s="86" t="str">
        <f>IF(AND('MAPA DE RIESGOS'!$AQ$37="Media",'MAPA DE RIESGOS'!$AS$37="Catastrófico"),CONCATENATE("R5C",'MAPA DE RIESGOS'!$AC$37),"")</f>
        <v/>
      </c>
      <c r="AM30" s="91" t="str">
        <f>IF(AND('MAPA DE RIESGOS'!$AQ$38="Media",'MAPA DE RIESGOS'!$AS$38="Catastrófico"),CONCATENATE("R5C",'MAPA DE RIESGOS'!$AC$38),"")</f>
        <v/>
      </c>
      <c r="AN30" s="74"/>
      <c r="AO30" s="407"/>
      <c r="AP30" s="408"/>
      <c r="AQ30" s="408"/>
      <c r="AR30" s="408"/>
      <c r="AS30" s="408"/>
      <c r="AT30" s="409"/>
    </row>
    <row r="31" spans="2:46" ht="14.5" customHeight="1">
      <c r="B31" s="391"/>
      <c r="C31" s="391"/>
      <c r="D31" s="391"/>
      <c r="E31" s="387"/>
      <c r="F31" s="387"/>
      <c r="G31" s="387"/>
      <c r="H31" s="387"/>
      <c r="I31" s="387"/>
      <c r="J31" s="98" t="str">
        <f>IF(AND('MAPA DE RIESGOS'!$AQ$39="Media",'MAPA DE RIESGOS'!$AS$39="Leve"),CONCATENATE("R6C",'MAPA DE RIESGOS'!$AC$39),"")</f>
        <v/>
      </c>
      <c r="K31" s="76" t="str">
        <f>IF(AND('MAPA DE RIESGOS'!$AQ$40="Media",'MAPA DE RIESGOS'!$AS$40="Leve"),CONCATENATE("R6C",'MAPA DE RIESGOS'!$AC$40),"")</f>
        <v/>
      </c>
      <c r="L31" s="76" t="str">
        <f>IF(AND('MAPA DE RIESGOS'!$AQ$41="Media",'MAPA DE RIESGOS'!$AS$41="Leve"),CONCATENATE("R6C",'MAPA DE RIESGOS'!$AC$41),"")</f>
        <v/>
      </c>
      <c r="M31" s="76" t="str">
        <f>IF(AND('MAPA DE RIESGOS'!$AQ$42="Media",'MAPA DE RIESGOS'!$AS$42="Leve"),CONCATENATE("R6C",'MAPA DE RIESGOS'!$AC$42),"")</f>
        <v/>
      </c>
      <c r="N31" s="76" t="str">
        <f>IF(AND('MAPA DE RIESGOS'!$AQ$43="Media",'MAPA DE RIESGOS'!$AS$43="Leve"),CONCATENATE("R6C",'MAPA DE RIESGOS'!$AC$43),"")</f>
        <v/>
      </c>
      <c r="O31" s="99" t="str">
        <f>IF(AND('MAPA DE RIESGOS'!$AQ$44="Media",'MAPA DE RIESGOS'!$AS$44="Leve"),CONCATENATE("R6C",'MAPA DE RIESGOS'!$AC$44),"")</f>
        <v/>
      </c>
      <c r="P31" s="98" t="str">
        <f>IF(AND('MAPA DE RIESGOS'!$AQ$39="Media",'MAPA DE RIESGOS'!$AS$39="Menor"),CONCATENATE("R6C",'MAPA DE RIESGOS'!$AC$39),"")</f>
        <v/>
      </c>
      <c r="Q31" s="76" t="str">
        <f>IF(AND('MAPA DE RIESGOS'!$AQ$40="Media",'MAPA DE RIESGOS'!$AS$40="Menor"),CONCATENATE("R6C",'MAPA DE RIESGOS'!$AC$40),"")</f>
        <v/>
      </c>
      <c r="R31" s="76" t="str">
        <f>IF(AND('MAPA DE RIESGOS'!$AQ$41="Media",'MAPA DE RIESGOS'!$AS$41="Menor"),CONCATENATE("R6C",'MAPA DE RIESGOS'!$AC$41),"")</f>
        <v/>
      </c>
      <c r="S31" s="76" t="str">
        <f>IF(AND('MAPA DE RIESGOS'!$AQ$42="Media",'MAPA DE RIESGOS'!$AS$42="Menor"),CONCATENATE("R6C",'MAPA DE RIESGOS'!$AC$42),"")</f>
        <v/>
      </c>
      <c r="T31" s="76" t="str">
        <f>IF(AND('MAPA DE RIESGOS'!$AQ$43="Media",'MAPA DE RIESGOS'!$AS$43="Menor"),CONCATENATE("R6C",'MAPA DE RIESGOS'!$AC$43),"")</f>
        <v/>
      </c>
      <c r="U31" s="99" t="str">
        <f>IF(AND('MAPA DE RIESGOS'!$AQ$44="Media",'MAPA DE RIESGOS'!$AS$44="Menor"),CONCATENATE("R6C",'MAPA DE RIESGOS'!$AC$44),"")</f>
        <v/>
      </c>
      <c r="V31" s="98" t="str">
        <f>IF(AND('MAPA DE RIESGOS'!$AQ$39="Media",'MAPA DE RIESGOS'!$AS$39="Moderado"),CONCATENATE("R6C",'MAPA DE RIESGOS'!$AC$39),"")</f>
        <v/>
      </c>
      <c r="W31" s="76" t="str">
        <f>IF(AND('MAPA DE RIESGOS'!$AQ$40="Media",'MAPA DE RIESGOS'!$AS$40="Moderado"),CONCATENATE("R6C",'MAPA DE RIESGOS'!$AC$40),"")</f>
        <v/>
      </c>
      <c r="X31" s="76" t="str">
        <f>IF(AND('MAPA DE RIESGOS'!$AQ$41="Media",'MAPA DE RIESGOS'!$AS$41="Moderado"),CONCATENATE("R6C",'MAPA DE RIESGOS'!$AC$41),"")</f>
        <v/>
      </c>
      <c r="Y31" s="76" t="str">
        <f>IF(AND('MAPA DE RIESGOS'!$AQ$42="Media",'MAPA DE RIESGOS'!$AS$42="Moderado"),CONCATENATE("R6C",'MAPA DE RIESGOS'!$AC$42),"")</f>
        <v/>
      </c>
      <c r="Z31" s="76" t="str">
        <f>IF(AND('MAPA DE RIESGOS'!$AQ$43="Media",'MAPA DE RIESGOS'!$AS$43="Moderado"),CONCATENATE("R6C",'MAPA DE RIESGOS'!$AC$43),"")</f>
        <v/>
      </c>
      <c r="AA31" s="99" t="str">
        <f>IF(AND('MAPA DE RIESGOS'!$AQ$44="Media",'MAPA DE RIESGOS'!$AS$44="Moderado"),CONCATENATE("R6C",'MAPA DE RIESGOS'!$AC$44),"")</f>
        <v/>
      </c>
      <c r="AB31" s="81" t="str">
        <f>IF(AND('MAPA DE RIESGOS'!$AQ$39="Media",'MAPA DE RIESGOS'!$AS$39="Mayor"),CONCATENATE("R6C",'MAPA DE RIESGOS'!$AC$39),"")</f>
        <v/>
      </c>
      <c r="AC31" s="75" t="str">
        <f>IF(AND('MAPA DE RIESGOS'!$AQ$40="Media",'MAPA DE RIESGOS'!$AS$40="Mayor"),CONCATENATE("R6C",'MAPA DE RIESGOS'!$AC$40),"")</f>
        <v/>
      </c>
      <c r="AD31" s="75" t="str">
        <f>IF(AND('MAPA DE RIESGOS'!$AQ$41="Media",'MAPA DE RIESGOS'!$AS$41="Mayor"),CONCATENATE("R6C",'MAPA DE RIESGOS'!$AC$41),"")</f>
        <v/>
      </c>
      <c r="AE31" s="75" t="str">
        <f>IF(AND('MAPA DE RIESGOS'!$AQ$42="Media",'MAPA DE RIESGOS'!$AS$42="Mayor"),CONCATENATE("R6C",'MAPA DE RIESGOS'!$AC$42),"")</f>
        <v/>
      </c>
      <c r="AF31" s="75" t="str">
        <f>IF(AND('MAPA DE RIESGOS'!$AQ$43="Media",'MAPA DE RIESGOS'!$AS$43="Mayor"),CONCATENATE("R6C",'MAPA DE RIESGOS'!$AC$43),"")</f>
        <v/>
      </c>
      <c r="AG31" s="82" t="str">
        <f>IF(AND('MAPA DE RIESGOS'!$AQ$44="Media",'MAPA DE RIESGOS'!$AS$44="Mayor"),CONCATENATE("R6C",'MAPA DE RIESGOS'!$AC$44),"")</f>
        <v/>
      </c>
      <c r="AH31" s="90" t="str">
        <f>IF(AND('MAPA DE RIESGOS'!$AQ$39="Media",'MAPA DE RIESGOS'!$AS$39="Catastrófico"),CONCATENATE("R6C",'MAPA DE RIESGOS'!$AC$39),"")</f>
        <v/>
      </c>
      <c r="AI31" s="86" t="str">
        <f>IF(AND('MAPA DE RIESGOS'!$AQ$40="Media",'MAPA DE RIESGOS'!$AS$40="Catastrófico"),CONCATENATE("R6C",'MAPA DE RIESGOS'!$AC$40),"")</f>
        <v/>
      </c>
      <c r="AJ31" s="86" t="str">
        <f>IF(AND('MAPA DE RIESGOS'!$AQ$41="Media",'MAPA DE RIESGOS'!$AS$41="Catastrófico"),CONCATENATE("R6C",'MAPA DE RIESGOS'!$AC$41),"")</f>
        <v/>
      </c>
      <c r="AK31" s="86" t="str">
        <f>IF(AND('MAPA DE RIESGOS'!$AQ$42="Media",'MAPA DE RIESGOS'!$AS$42="Catastrófico"),CONCATENATE("R6C",'MAPA DE RIESGOS'!$AC$42),"")</f>
        <v/>
      </c>
      <c r="AL31" s="86" t="str">
        <f>IF(AND('MAPA DE RIESGOS'!$AQ$43="Media",'MAPA DE RIESGOS'!$AS$43="Catastrófico"),CONCATENATE("R6C",'MAPA DE RIESGOS'!$AC$43),"")</f>
        <v/>
      </c>
      <c r="AM31" s="91" t="str">
        <f>IF(AND('MAPA DE RIESGOS'!$AQ$44="Media",'MAPA DE RIESGOS'!$AS$44="Catastrófico"),CONCATENATE("R6C",'MAPA DE RIESGOS'!$AC$44),"")</f>
        <v/>
      </c>
      <c r="AN31" s="74"/>
      <c r="AO31" s="407"/>
      <c r="AP31" s="408"/>
      <c r="AQ31" s="408"/>
      <c r="AR31" s="408"/>
      <c r="AS31" s="408"/>
      <c r="AT31" s="409"/>
    </row>
    <row r="32" spans="2:46" ht="14.5" customHeight="1">
      <c r="B32" s="391"/>
      <c r="C32" s="391"/>
      <c r="D32" s="391"/>
      <c r="E32" s="387"/>
      <c r="F32" s="387"/>
      <c r="G32" s="387"/>
      <c r="H32" s="387"/>
      <c r="I32" s="387"/>
      <c r="J32" s="98" t="str">
        <f>IF(AND('MAPA DE RIESGOS'!$AQ$45="Media",'MAPA DE RIESGOS'!$AS$45="Leve"),CONCATENATE("R7C",'MAPA DE RIESGOS'!$AC$45),"")</f>
        <v/>
      </c>
      <c r="K32" s="76" t="str">
        <f>IF(AND('MAPA DE RIESGOS'!$AQ$46="Media",'MAPA DE RIESGOS'!$AS$46="Leve"),CONCATENATE("R7C",'MAPA DE RIESGOS'!$AC$46),"")</f>
        <v/>
      </c>
      <c r="L32" s="76" t="str">
        <f>IF(AND('MAPA DE RIESGOS'!$AQ$47="Media",'MAPA DE RIESGOS'!$AS$47="Leve"),CONCATENATE("R7C",'MAPA DE RIESGOS'!$AC$47),"")</f>
        <v/>
      </c>
      <c r="M32" s="76" t="str">
        <f>IF(AND('MAPA DE RIESGOS'!$AQ$48="Media",'MAPA DE RIESGOS'!$AS$48="Leve"),CONCATENATE("R7C",'MAPA DE RIESGOS'!$AC$48),"")</f>
        <v/>
      </c>
      <c r="N32" s="76" t="str">
        <f>IF(AND('MAPA DE RIESGOS'!$AQ$49="Media",'MAPA DE RIESGOS'!$AS$49="Leve"),CONCATENATE("R7C",'MAPA DE RIESGOS'!$AC$49),"")</f>
        <v/>
      </c>
      <c r="O32" s="99" t="str">
        <f>IF(AND('MAPA DE RIESGOS'!$AQ$50="Media",'MAPA DE RIESGOS'!$AS$50="Leve"),CONCATENATE("R7C",'MAPA DE RIESGOS'!$AC$50),"")</f>
        <v/>
      </c>
      <c r="P32" s="98" t="str">
        <f>IF(AND('MAPA DE RIESGOS'!$AQ$45="Media",'MAPA DE RIESGOS'!$AS$45="Menor"),CONCATENATE("R7C",'MAPA DE RIESGOS'!$AC$45),"")</f>
        <v/>
      </c>
      <c r="Q32" s="76" t="str">
        <f>IF(AND('MAPA DE RIESGOS'!$AQ$46="Media",'MAPA DE RIESGOS'!$AS$46="Menor"),CONCATENATE("R7C",'MAPA DE RIESGOS'!$AC$46),"")</f>
        <v/>
      </c>
      <c r="R32" s="76" t="str">
        <f>IF(AND('MAPA DE RIESGOS'!$AQ$47="Media",'MAPA DE RIESGOS'!$AS$47="Menor"),CONCATENATE("R7C",'MAPA DE RIESGOS'!$AC$47),"")</f>
        <v/>
      </c>
      <c r="S32" s="76" t="str">
        <f>IF(AND('MAPA DE RIESGOS'!$AQ$48="Media",'MAPA DE RIESGOS'!$AS$48="Menor"),CONCATENATE("R7C",'MAPA DE RIESGOS'!$AC$48),"")</f>
        <v/>
      </c>
      <c r="T32" s="76" t="str">
        <f>IF(AND('MAPA DE RIESGOS'!$AQ$49="Media",'MAPA DE RIESGOS'!$AS$49="Menor"),CONCATENATE("R7C",'MAPA DE RIESGOS'!$AC$49),"")</f>
        <v/>
      </c>
      <c r="U32" s="99" t="str">
        <f>IF(AND('MAPA DE RIESGOS'!$AQ$50="Media",'MAPA DE RIESGOS'!$AS$50="Menor"),CONCATENATE("R7C",'MAPA DE RIESGOS'!$AC$50),"")</f>
        <v/>
      </c>
      <c r="V32" s="98" t="str">
        <f>IF(AND('MAPA DE RIESGOS'!$AQ$45="Media",'MAPA DE RIESGOS'!$AS$45="Moderado"),CONCATENATE("R7C",'MAPA DE RIESGOS'!$AC$45),"")</f>
        <v/>
      </c>
      <c r="W32" s="76" t="str">
        <f>IF(AND('MAPA DE RIESGOS'!$AQ$46="Media",'MAPA DE RIESGOS'!$AS$46="Moderado"),CONCATENATE("R7C",'MAPA DE RIESGOS'!$AC$46),"")</f>
        <v/>
      </c>
      <c r="X32" s="76" t="str">
        <f>IF(AND('MAPA DE RIESGOS'!$AQ$47="Media",'MAPA DE RIESGOS'!$AS$47="Moderado"),CONCATENATE("R7C",'MAPA DE RIESGOS'!$AC$47),"")</f>
        <v/>
      </c>
      <c r="Y32" s="76" t="str">
        <f>IF(AND('MAPA DE RIESGOS'!$AQ$48="Media",'MAPA DE RIESGOS'!$AS$48="Moderado"),CONCATENATE("R7C",'MAPA DE RIESGOS'!$AC$48),"")</f>
        <v/>
      </c>
      <c r="Z32" s="76" t="str">
        <f>IF(AND('MAPA DE RIESGOS'!$AQ$49="Media",'MAPA DE RIESGOS'!$AS$49="Moderado"),CONCATENATE("R7C",'MAPA DE RIESGOS'!$AC$49),"")</f>
        <v/>
      </c>
      <c r="AA32" s="99" t="str">
        <f>IF(AND('MAPA DE RIESGOS'!$AQ$50="Media",'MAPA DE RIESGOS'!$AS$50="Moderado"),CONCATENATE("R7C",'MAPA DE RIESGOS'!$AC$50),"")</f>
        <v/>
      </c>
      <c r="AB32" s="81" t="str">
        <f>IF(AND('MAPA DE RIESGOS'!$AQ$45="Media",'MAPA DE RIESGOS'!$AS$45="Mayor"),CONCATENATE("R7C",'MAPA DE RIESGOS'!$AC$45),"")</f>
        <v/>
      </c>
      <c r="AC32" s="75" t="str">
        <f>IF(AND('MAPA DE RIESGOS'!$AQ$46="Media",'MAPA DE RIESGOS'!$AS$46="Mayor"),CONCATENATE("R7C",'MAPA DE RIESGOS'!$AC$46),"")</f>
        <v/>
      </c>
      <c r="AD32" s="75" t="str">
        <f>IF(AND('MAPA DE RIESGOS'!$AQ$47="Media",'MAPA DE RIESGOS'!$AS$47="Mayor"),CONCATENATE("R7C",'MAPA DE RIESGOS'!$AC$47),"")</f>
        <v/>
      </c>
      <c r="AE32" s="75" t="str">
        <f>IF(AND('MAPA DE RIESGOS'!$AQ$48="Media",'MAPA DE RIESGOS'!$AS$48="Mayor"),CONCATENATE("R7C",'MAPA DE RIESGOS'!$AC$48),"")</f>
        <v/>
      </c>
      <c r="AF32" s="75" t="str">
        <f>IF(AND('MAPA DE RIESGOS'!$AQ$49="Media",'MAPA DE RIESGOS'!$AS$49="Mayor"),CONCATENATE("R7C",'MAPA DE RIESGOS'!$AC$49),"")</f>
        <v/>
      </c>
      <c r="AG32" s="82" t="str">
        <f>IF(AND('MAPA DE RIESGOS'!$AQ$50="Media",'MAPA DE RIESGOS'!$AS$50="Mayor"),CONCATENATE("R7C",'MAPA DE RIESGOS'!$AC$50),"")</f>
        <v/>
      </c>
      <c r="AH32" s="90" t="str">
        <f>IF(AND('MAPA DE RIESGOS'!$AQ$45="Media",'MAPA DE RIESGOS'!$AS$45="Catastrófico"),CONCATENATE("R7C",'MAPA DE RIESGOS'!$AC$45),"")</f>
        <v/>
      </c>
      <c r="AI32" s="86" t="str">
        <f>IF(AND('MAPA DE RIESGOS'!$AQ$46="Media",'MAPA DE RIESGOS'!$AS$46="Catastrófico"),CONCATENATE("R7C",'MAPA DE RIESGOS'!$AC$46),"")</f>
        <v/>
      </c>
      <c r="AJ32" s="86" t="str">
        <f>IF(AND('MAPA DE RIESGOS'!$AQ$47="Media",'MAPA DE RIESGOS'!$AS$47="Catastrófico"),CONCATENATE("R7C",'MAPA DE RIESGOS'!$AC$47),"")</f>
        <v/>
      </c>
      <c r="AK32" s="86" t="str">
        <f>IF(AND('MAPA DE RIESGOS'!$AQ$48="Media",'MAPA DE RIESGOS'!$AS$48="Catastrófico"),CONCATENATE("R7C",'MAPA DE RIESGOS'!$AC$48),"")</f>
        <v/>
      </c>
      <c r="AL32" s="86" t="str">
        <f>IF(AND('MAPA DE RIESGOS'!$AQ$49="Media",'MAPA DE RIESGOS'!$AS$49="Catastrófico"),CONCATENATE("R7C",'MAPA DE RIESGOS'!$AC$49),"")</f>
        <v/>
      </c>
      <c r="AM32" s="91" t="str">
        <f>IF(AND('MAPA DE RIESGOS'!$AQ$50="Media",'MAPA DE RIESGOS'!$AS$50="Catastrófico"),CONCATENATE("R7C",'MAPA DE RIESGOS'!$AC$50),"")</f>
        <v/>
      </c>
      <c r="AN32" s="74"/>
      <c r="AO32" s="407"/>
      <c r="AP32" s="408"/>
      <c r="AQ32" s="408"/>
      <c r="AR32" s="408"/>
      <c r="AS32" s="408"/>
      <c r="AT32" s="409"/>
    </row>
    <row r="33" spans="2:46" ht="14.5" customHeight="1">
      <c r="B33" s="391"/>
      <c r="C33" s="391"/>
      <c r="D33" s="391"/>
      <c r="E33" s="387"/>
      <c r="F33" s="387"/>
      <c r="G33" s="387"/>
      <c r="H33" s="387"/>
      <c r="I33" s="387"/>
      <c r="J33" s="98" t="str">
        <f>IF(AND('MAPA DE RIESGOS'!$AQ$51="Media",'MAPA DE RIESGOS'!$AS$51="Leve"),CONCATENATE("R8C",'MAPA DE RIESGOS'!$AC$51),"")</f>
        <v/>
      </c>
      <c r="K33" s="76" t="str">
        <f>IF(AND('MAPA DE RIESGOS'!$AQ$52="Media",'MAPA DE RIESGOS'!$AS$52="Leve"),CONCATENATE("R8C",'MAPA DE RIESGOS'!$AC$52),"")</f>
        <v/>
      </c>
      <c r="L33" s="76" t="str">
        <f>IF(AND('MAPA DE RIESGOS'!$AQ$53="Media",'MAPA DE RIESGOS'!$AS$53="Leve"),CONCATENATE("R8C",'MAPA DE RIESGOS'!$AC$53),"")</f>
        <v/>
      </c>
      <c r="M33" s="76" t="str">
        <f>IF(AND('MAPA DE RIESGOS'!$AQ$54="Media",'MAPA DE RIESGOS'!$AS$54="Leve"),CONCATENATE("R8C",'MAPA DE RIESGOS'!$AC$54),"")</f>
        <v/>
      </c>
      <c r="N33" s="76" t="str">
        <f>IF(AND('MAPA DE RIESGOS'!$AQ$55="Media",'MAPA DE RIESGOS'!$AS$55="Leve"),CONCATENATE("R8C",'MAPA DE RIESGOS'!$AC$55),"")</f>
        <v/>
      </c>
      <c r="O33" s="99" t="str">
        <f>IF(AND('MAPA DE RIESGOS'!$AQ$56="Media",'MAPA DE RIESGOS'!$AS$56="Leve"),CONCATENATE("R8C",'MAPA DE RIESGOS'!$AC$56),"")</f>
        <v/>
      </c>
      <c r="P33" s="98" t="str">
        <f>IF(AND('MAPA DE RIESGOS'!$AQ$51="Media",'MAPA DE RIESGOS'!$AS$51="Menor"),CONCATENATE("R8C",'MAPA DE RIESGOS'!$AC$51),"")</f>
        <v/>
      </c>
      <c r="Q33" s="76" t="str">
        <f>IF(AND('MAPA DE RIESGOS'!$AQ$52="Media",'MAPA DE RIESGOS'!$AS$52="Menor"),CONCATENATE("R8C",'MAPA DE RIESGOS'!$AC$52),"")</f>
        <v/>
      </c>
      <c r="R33" s="76" t="str">
        <f>IF(AND('MAPA DE RIESGOS'!$AQ$53="Media",'MAPA DE RIESGOS'!$AS$53="Menor"),CONCATENATE("R8C",'MAPA DE RIESGOS'!$AC$53),"")</f>
        <v/>
      </c>
      <c r="S33" s="76" t="str">
        <f>IF(AND('MAPA DE RIESGOS'!$AQ$54="Media",'MAPA DE RIESGOS'!$AS$54="Menor"),CONCATENATE("R8C",'MAPA DE RIESGOS'!$AC$54),"")</f>
        <v/>
      </c>
      <c r="T33" s="76" t="str">
        <f>IF(AND('MAPA DE RIESGOS'!$AQ$55="Media",'MAPA DE RIESGOS'!$AS$55="Menor"),CONCATENATE("R8C",'MAPA DE RIESGOS'!$AC$55),"")</f>
        <v/>
      </c>
      <c r="U33" s="99" t="str">
        <f>IF(AND('MAPA DE RIESGOS'!$AQ$56="Media",'MAPA DE RIESGOS'!$AS$56="Menor"),CONCATENATE("R8C",'MAPA DE RIESGOS'!$AC$56),"")</f>
        <v/>
      </c>
      <c r="V33" s="98" t="str">
        <f>IF(AND('MAPA DE RIESGOS'!$AQ$51="Media",'MAPA DE RIESGOS'!$AS$51="Moderado"),CONCATENATE("R8C",'MAPA DE RIESGOS'!$AC$51),"")</f>
        <v/>
      </c>
      <c r="W33" s="76" t="str">
        <f>IF(AND('MAPA DE RIESGOS'!$AQ$52="Media",'MAPA DE RIESGOS'!$AS$52="Moderado"),CONCATENATE("R8C",'MAPA DE RIESGOS'!$AC$52),"")</f>
        <v/>
      </c>
      <c r="X33" s="76" t="str">
        <f>IF(AND('MAPA DE RIESGOS'!$AQ$53="Media",'MAPA DE RIESGOS'!$AS$53="Moderado"),CONCATENATE("R8C",'MAPA DE RIESGOS'!$AC$53),"")</f>
        <v/>
      </c>
      <c r="Y33" s="76" t="str">
        <f>IF(AND('MAPA DE RIESGOS'!$AQ$54="Media",'MAPA DE RIESGOS'!$AS$54="Moderado"),CONCATENATE("R8C",'MAPA DE RIESGOS'!$AC$54),"")</f>
        <v/>
      </c>
      <c r="Z33" s="76" t="str">
        <f>IF(AND('MAPA DE RIESGOS'!$AQ$55="Media",'MAPA DE RIESGOS'!$AS$55="Moderado"),CONCATENATE("R8C",'MAPA DE RIESGOS'!$AC$55),"")</f>
        <v/>
      </c>
      <c r="AA33" s="99" t="str">
        <f>IF(AND('MAPA DE RIESGOS'!$AQ$56="Media",'MAPA DE RIESGOS'!$AS$56="Moderado"),CONCATENATE("R8C",'MAPA DE RIESGOS'!$AC$56),"")</f>
        <v/>
      </c>
      <c r="AB33" s="81" t="str">
        <f>IF(AND('MAPA DE RIESGOS'!$AQ$51="Media",'MAPA DE RIESGOS'!$AS$51="Mayor"),CONCATENATE("R8C",'MAPA DE RIESGOS'!$AC$51),"")</f>
        <v/>
      </c>
      <c r="AC33" s="75" t="str">
        <f>IF(AND('MAPA DE RIESGOS'!$AQ$52="Media",'MAPA DE RIESGOS'!$AS$52="Mayor"),CONCATENATE("R8C",'MAPA DE RIESGOS'!$AC$52),"")</f>
        <v/>
      </c>
      <c r="AD33" s="75" t="str">
        <f>IF(AND('MAPA DE RIESGOS'!$AQ$53="Media",'MAPA DE RIESGOS'!$AS$53="Mayor"),CONCATENATE("R8C",'MAPA DE RIESGOS'!$AC$53),"")</f>
        <v/>
      </c>
      <c r="AE33" s="75" t="str">
        <f>IF(AND('MAPA DE RIESGOS'!$AQ$54="Media",'MAPA DE RIESGOS'!$AS$54="Mayor"),CONCATENATE("R8C",'MAPA DE RIESGOS'!$AC$54),"")</f>
        <v/>
      </c>
      <c r="AF33" s="75" t="str">
        <f>IF(AND('MAPA DE RIESGOS'!$AQ$55="Media",'MAPA DE RIESGOS'!$AS$55="Mayor"),CONCATENATE("R8C",'MAPA DE RIESGOS'!$AC$55),"")</f>
        <v/>
      </c>
      <c r="AG33" s="82" t="str">
        <f>IF(AND('MAPA DE RIESGOS'!$AQ$56="Media",'MAPA DE RIESGOS'!$AS$56="Mayor"),CONCATENATE("R8C",'MAPA DE RIESGOS'!$AC$56),"")</f>
        <v/>
      </c>
      <c r="AH33" s="90" t="str">
        <f>IF(AND('MAPA DE RIESGOS'!$AQ$51="Media",'MAPA DE RIESGOS'!$AS$51="Catastrófico"),CONCATENATE("R8C",'MAPA DE RIESGOS'!$AC$51),"")</f>
        <v/>
      </c>
      <c r="AI33" s="86" t="str">
        <f>IF(AND('MAPA DE RIESGOS'!$AQ$52="Media",'MAPA DE RIESGOS'!$AS$52="Catastrófico"),CONCATENATE("R8C",'MAPA DE RIESGOS'!$AC$52),"")</f>
        <v/>
      </c>
      <c r="AJ33" s="86" t="str">
        <f>IF(AND('MAPA DE RIESGOS'!$AQ$53="Media",'MAPA DE RIESGOS'!$AS$53="Catastrófico"),CONCATENATE("R8C",'MAPA DE RIESGOS'!$AC$53),"")</f>
        <v/>
      </c>
      <c r="AK33" s="86" t="str">
        <f>IF(AND('MAPA DE RIESGOS'!$AQ$54="Media",'MAPA DE RIESGOS'!$AS$54="Catastrófico"),CONCATENATE("R8C",'MAPA DE RIESGOS'!$AC$54),"")</f>
        <v/>
      </c>
      <c r="AL33" s="86" t="str">
        <f>IF(AND('MAPA DE RIESGOS'!$AQ$55="Media",'MAPA DE RIESGOS'!$AS$55="Catastrófico"),CONCATENATE("R8C",'MAPA DE RIESGOS'!$AC$55),"")</f>
        <v/>
      </c>
      <c r="AM33" s="91" t="str">
        <f>IF(AND('MAPA DE RIESGOS'!$AQ$56="Media",'MAPA DE RIESGOS'!$AS$56="Catastrófico"),CONCATENATE("R8C",'MAPA DE RIESGOS'!$AC$56),"")</f>
        <v/>
      </c>
      <c r="AN33" s="74"/>
      <c r="AO33" s="407"/>
      <c r="AP33" s="408"/>
      <c r="AQ33" s="408"/>
      <c r="AR33" s="408"/>
      <c r="AS33" s="408"/>
      <c r="AT33" s="409"/>
    </row>
    <row r="34" spans="2:46" ht="14.5" customHeight="1">
      <c r="B34" s="391"/>
      <c r="C34" s="391"/>
      <c r="D34" s="391"/>
      <c r="E34" s="387"/>
      <c r="F34" s="387"/>
      <c r="G34" s="387"/>
      <c r="H34" s="387"/>
      <c r="I34" s="387"/>
      <c r="J34" s="98" t="str">
        <f>IF(AND('MAPA DE RIESGOS'!$AQ$57="Media",'MAPA DE RIESGOS'!$AS$57="Leve"),CONCATENATE("R9C",'MAPA DE RIESGOS'!$AC$57),"")</f>
        <v/>
      </c>
      <c r="K34" s="76" t="str">
        <f>IF(AND('MAPA DE RIESGOS'!$AQ$58="Media",'MAPA DE RIESGOS'!$AS$58="Leve"),CONCATENATE("R9C",'MAPA DE RIESGOS'!$AC$58),"")</f>
        <v/>
      </c>
      <c r="L34" s="76" t="str">
        <f>IF(AND('MAPA DE RIESGOS'!$AQ$59="Media",'MAPA DE RIESGOS'!$AS$59="Leve"),CONCATENATE("R9C",'MAPA DE RIESGOS'!$AC$59),"")</f>
        <v/>
      </c>
      <c r="M34" s="76" t="str">
        <f>IF(AND('MAPA DE RIESGOS'!$AQ$60="Media",'MAPA DE RIESGOS'!$AS$60="Leve"),CONCATENATE("R9C",'MAPA DE RIESGOS'!$AC$60),"")</f>
        <v/>
      </c>
      <c r="N34" s="76" t="str">
        <f>IF(AND('MAPA DE RIESGOS'!$AQ$61="Media",'MAPA DE RIESGOS'!$AS$61="Leve"),CONCATENATE("R9C",'MAPA DE RIESGOS'!$AC$61),"")</f>
        <v/>
      </c>
      <c r="O34" s="99" t="str">
        <f>IF(AND('MAPA DE RIESGOS'!$AQ$62="Media",'MAPA DE RIESGOS'!$AS$62="Leve"),CONCATENATE("R9C",'MAPA DE RIESGOS'!$AC$62),"")</f>
        <v/>
      </c>
      <c r="P34" s="98" t="str">
        <f>IF(AND('MAPA DE RIESGOS'!$AQ$57="Media",'MAPA DE RIESGOS'!$AS$57="Menor"),CONCATENATE("R9C",'MAPA DE RIESGOS'!$AC$57),"")</f>
        <v/>
      </c>
      <c r="Q34" s="76" t="str">
        <f>IF(AND('MAPA DE RIESGOS'!$AQ$58="Media",'MAPA DE RIESGOS'!$AS$58="Menor"),CONCATENATE("R9C",'MAPA DE RIESGOS'!$AC$58),"")</f>
        <v/>
      </c>
      <c r="R34" s="76" t="str">
        <f>IF(AND('MAPA DE RIESGOS'!$AQ$59="Media",'MAPA DE RIESGOS'!$AS$59="Menor"),CONCATENATE("R9C",'MAPA DE RIESGOS'!$AC$59),"")</f>
        <v/>
      </c>
      <c r="S34" s="76" t="str">
        <f>IF(AND('MAPA DE RIESGOS'!$AQ$60="Media",'MAPA DE RIESGOS'!$AS$60="Menor"),CONCATENATE("R9C",'MAPA DE RIESGOS'!$AC$60),"")</f>
        <v/>
      </c>
      <c r="T34" s="76" t="str">
        <f>IF(AND('MAPA DE RIESGOS'!$AQ$61="Media",'MAPA DE RIESGOS'!$AS$61="Menor"),CONCATENATE("R9C",'MAPA DE RIESGOS'!$AC$61),"")</f>
        <v/>
      </c>
      <c r="U34" s="99" t="str">
        <f>IF(AND('MAPA DE RIESGOS'!$AQ$62="Media",'MAPA DE RIESGOS'!$AS$62="Menor"),CONCATENATE("R9C",'MAPA DE RIESGOS'!$AC$62),"")</f>
        <v/>
      </c>
      <c r="V34" s="98" t="str">
        <f>IF(AND('MAPA DE RIESGOS'!$AQ$57="Media",'MAPA DE RIESGOS'!$AS$57="Moderado"),CONCATENATE("R9C",'MAPA DE RIESGOS'!$AC$57),"")</f>
        <v/>
      </c>
      <c r="W34" s="76" t="str">
        <f>IF(AND('MAPA DE RIESGOS'!$AQ$58="Media",'MAPA DE RIESGOS'!$AS$58="Moderado"),CONCATENATE("R9C",'MAPA DE RIESGOS'!$AC$58),"")</f>
        <v/>
      </c>
      <c r="X34" s="76" t="str">
        <f>IF(AND('MAPA DE RIESGOS'!$AQ$59="Media",'MAPA DE RIESGOS'!$AS$59="Moderado"),CONCATENATE("R9C",'MAPA DE RIESGOS'!$AC$59),"")</f>
        <v/>
      </c>
      <c r="Y34" s="76" t="str">
        <f>IF(AND('MAPA DE RIESGOS'!$AQ$60="Media",'MAPA DE RIESGOS'!$AS$60="Moderado"),CONCATENATE("R9C",'MAPA DE RIESGOS'!$AC$60),"")</f>
        <v/>
      </c>
      <c r="Z34" s="76" t="str">
        <f>IF(AND('MAPA DE RIESGOS'!$AQ$61="Media",'MAPA DE RIESGOS'!$AS$61="Moderado"),CONCATENATE("R9C",'MAPA DE RIESGOS'!$AC$61),"")</f>
        <v/>
      </c>
      <c r="AA34" s="99" t="str">
        <f>IF(AND('MAPA DE RIESGOS'!$AQ$62="Media",'MAPA DE RIESGOS'!$AS$62="Moderado"),CONCATENATE("R9C",'MAPA DE RIESGOS'!$AC$62),"")</f>
        <v/>
      </c>
      <c r="AB34" s="81" t="str">
        <f>IF(AND('MAPA DE RIESGOS'!$AQ$57="Media",'MAPA DE RIESGOS'!$AS$57="Mayor"),CONCATENATE("R9C",'MAPA DE RIESGOS'!$AC$57),"")</f>
        <v/>
      </c>
      <c r="AC34" s="75" t="str">
        <f>IF(AND('MAPA DE RIESGOS'!$AQ$58="Media",'MAPA DE RIESGOS'!$AS$58="Mayor"),CONCATENATE("R9C",'MAPA DE RIESGOS'!$AC$58),"")</f>
        <v/>
      </c>
      <c r="AD34" s="75" t="str">
        <f>IF(AND('MAPA DE RIESGOS'!$AQ$59="Media",'MAPA DE RIESGOS'!$AS$59="Mayor"),CONCATENATE("R9C",'MAPA DE RIESGOS'!$AC$59),"")</f>
        <v/>
      </c>
      <c r="AE34" s="75" t="str">
        <f>IF(AND('MAPA DE RIESGOS'!$AQ$60="Media",'MAPA DE RIESGOS'!$AS$60="Mayor"),CONCATENATE("R9C",'MAPA DE RIESGOS'!$AC$60),"")</f>
        <v/>
      </c>
      <c r="AF34" s="75" t="str">
        <f>IF(AND('MAPA DE RIESGOS'!$AQ$61="Media",'MAPA DE RIESGOS'!$AS$61="Mayor"),CONCATENATE("R9C",'MAPA DE RIESGOS'!$AC$61),"")</f>
        <v/>
      </c>
      <c r="AG34" s="82" t="str">
        <f>IF(AND('MAPA DE RIESGOS'!$AQ$62="Media",'MAPA DE RIESGOS'!$AS$62="Mayor"),CONCATENATE("R9C",'MAPA DE RIESGOS'!$AC$62),"")</f>
        <v/>
      </c>
      <c r="AH34" s="90" t="str">
        <f>IF(AND('MAPA DE RIESGOS'!$AQ$57="Media",'MAPA DE RIESGOS'!$AS$57="Catastrófico"),CONCATENATE("R9C",'MAPA DE RIESGOS'!$AC$57),"")</f>
        <v/>
      </c>
      <c r="AI34" s="86" t="str">
        <f>IF(AND('MAPA DE RIESGOS'!$AQ$58="Media",'MAPA DE RIESGOS'!$AS$58="Catastrófico"),CONCATENATE("R9C",'MAPA DE RIESGOS'!$AC$58),"")</f>
        <v/>
      </c>
      <c r="AJ34" s="86" t="str">
        <f>IF(AND('MAPA DE RIESGOS'!$AQ$59="Media",'MAPA DE RIESGOS'!$AS$59="Catastrófico"),CONCATENATE("R9C",'MAPA DE RIESGOS'!$AC$59),"")</f>
        <v/>
      </c>
      <c r="AK34" s="86" t="str">
        <f>IF(AND('MAPA DE RIESGOS'!$AQ$60="Media",'MAPA DE RIESGOS'!$AS$60="Catastrófico"),CONCATENATE("R9C",'MAPA DE RIESGOS'!$AC$60),"")</f>
        <v/>
      </c>
      <c r="AL34" s="86" t="str">
        <f>IF(AND('MAPA DE RIESGOS'!$AQ$61="Media",'MAPA DE RIESGOS'!$AS$61="Catastrófico"),CONCATENATE("R9C",'MAPA DE RIESGOS'!$AC$61),"")</f>
        <v/>
      </c>
      <c r="AM34" s="91" t="str">
        <f>IF(AND('MAPA DE RIESGOS'!$AQ$62="Media",'MAPA DE RIESGOS'!$AS$62="Catastrófico"),CONCATENATE("R9C",'MAPA DE RIESGOS'!$AC$62),"")</f>
        <v/>
      </c>
      <c r="AN34" s="74"/>
      <c r="AO34" s="407"/>
      <c r="AP34" s="408"/>
      <c r="AQ34" s="408"/>
      <c r="AR34" s="408"/>
      <c r="AS34" s="408"/>
      <c r="AT34" s="409"/>
    </row>
    <row r="35" spans="2:46" ht="14.5" customHeight="1" thickBot="1">
      <c r="B35" s="391"/>
      <c r="C35" s="391"/>
      <c r="D35" s="391"/>
      <c r="E35" s="387"/>
      <c r="F35" s="387"/>
      <c r="G35" s="387"/>
      <c r="H35" s="387"/>
      <c r="I35" s="387"/>
      <c r="J35" s="100" t="str">
        <f>IF(AND('MAPA DE RIESGOS'!$AQ$63="Media",'MAPA DE RIESGOS'!$AS$63="Leve"),CONCATENATE("R10C",'MAPA DE RIESGOS'!$AC$63),"")</f>
        <v/>
      </c>
      <c r="K35" s="101" t="str">
        <f>IF(AND('MAPA DE RIESGOS'!$AQ$64="Media",'MAPA DE RIESGOS'!$AS$64="Leve"),CONCATENATE("R10C",'MAPA DE RIESGOS'!$AC$64),"")</f>
        <v/>
      </c>
      <c r="L35" s="101" t="str">
        <f>IF(AND('MAPA DE RIESGOS'!$AQ$65="Media",'MAPA DE RIESGOS'!$AS$65="Leve"),CONCATENATE("R10C",'MAPA DE RIESGOS'!$AC$65),"")</f>
        <v/>
      </c>
      <c r="M35" s="101" t="str">
        <f>IF(AND('MAPA DE RIESGOS'!$AQ$66="Media",'MAPA DE RIESGOS'!$AS$66="Leve"),CONCATENATE("R10C",'MAPA DE RIESGOS'!$AC$66),"")</f>
        <v/>
      </c>
      <c r="N35" s="101" t="str">
        <f>IF(AND('MAPA DE RIESGOS'!$AQ$67="Media",'MAPA DE RIESGOS'!$AS$67="Leve"),CONCATENATE("R10C",'MAPA DE RIESGOS'!$AC$67),"")</f>
        <v/>
      </c>
      <c r="O35" s="102" t="str">
        <f>IF(AND('MAPA DE RIESGOS'!$AQ$68="Media",'MAPA DE RIESGOS'!$AS$68="Leve"),CONCATENATE("R10C",'MAPA DE RIESGOS'!$AC$68),"")</f>
        <v/>
      </c>
      <c r="P35" s="100" t="str">
        <f>IF(AND('MAPA DE RIESGOS'!$AQ$63="Media",'MAPA DE RIESGOS'!$AS$63="Menor"),CONCATENATE("R10C",'MAPA DE RIESGOS'!$AC$63),"")</f>
        <v/>
      </c>
      <c r="Q35" s="101" t="str">
        <f>IF(AND('MAPA DE RIESGOS'!$AQ$64="Media",'MAPA DE RIESGOS'!$AS$64="Menor"),CONCATENATE("R10C",'MAPA DE RIESGOS'!$AC$64),"")</f>
        <v/>
      </c>
      <c r="R35" s="101" t="str">
        <f>IF(AND('MAPA DE RIESGOS'!$AQ$65="Media",'MAPA DE RIESGOS'!$AS$65="Menor"),CONCATENATE("R10C",'MAPA DE RIESGOS'!$AC$65),"")</f>
        <v/>
      </c>
      <c r="S35" s="101" t="str">
        <f>IF(AND('MAPA DE RIESGOS'!$AQ$66="Media",'MAPA DE RIESGOS'!$AS$66="Menor"),CONCATENATE("R10C",'MAPA DE RIESGOS'!$AC$66),"")</f>
        <v/>
      </c>
      <c r="T35" s="101" t="str">
        <f>IF(AND('MAPA DE RIESGOS'!$AQ$67="Media",'MAPA DE RIESGOS'!$AS$67="Menor"),CONCATENATE("R10C",'MAPA DE RIESGOS'!$AC$67),"")</f>
        <v/>
      </c>
      <c r="U35" s="102" t="str">
        <f>IF(AND('MAPA DE RIESGOS'!$AQ$68="Media",'MAPA DE RIESGOS'!$AS$68="Menor"),CONCATENATE("R10C",'MAPA DE RIESGOS'!$AC$68),"")</f>
        <v/>
      </c>
      <c r="V35" s="100" t="str">
        <f>IF(AND('MAPA DE RIESGOS'!$AQ$63="Media",'MAPA DE RIESGOS'!$AS$63="Moderado"),CONCATENATE("R10C",'MAPA DE RIESGOS'!$AC$63),"")</f>
        <v/>
      </c>
      <c r="W35" s="101" t="str">
        <f>IF(AND('MAPA DE RIESGOS'!$AQ$64="Media",'MAPA DE RIESGOS'!$AS$64="Moderado"),CONCATENATE("R10C",'MAPA DE RIESGOS'!$AC$64),"")</f>
        <v/>
      </c>
      <c r="X35" s="101" t="str">
        <f>IF(AND('MAPA DE RIESGOS'!$AQ$65="Media",'MAPA DE RIESGOS'!$AS$65="Moderado"),CONCATENATE("R10C",'MAPA DE RIESGOS'!$AC$65),"")</f>
        <v/>
      </c>
      <c r="Y35" s="101" t="str">
        <f>IF(AND('MAPA DE RIESGOS'!$AQ$66="Media",'MAPA DE RIESGOS'!$AS$66="Moderado"),CONCATENATE("R10C",'MAPA DE RIESGOS'!$AC$66),"")</f>
        <v/>
      </c>
      <c r="Z35" s="101" t="str">
        <f>IF(AND('MAPA DE RIESGOS'!$AQ$67="Media",'MAPA DE RIESGOS'!$AS$67="Moderado"),CONCATENATE("R10C",'MAPA DE RIESGOS'!$AC$67),"")</f>
        <v/>
      </c>
      <c r="AA35" s="102" t="str">
        <f>IF(AND('MAPA DE RIESGOS'!$AQ$68="Media",'MAPA DE RIESGOS'!$AS$68="Moderado"),CONCATENATE("R10C",'MAPA DE RIESGOS'!$AC$68),"")</f>
        <v/>
      </c>
      <c r="AB35" s="83" t="str">
        <f>IF(AND('MAPA DE RIESGOS'!$AQ$63="Media",'MAPA DE RIESGOS'!$AS$63="Mayor"),CONCATENATE("R10C",'MAPA DE RIESGOS'!$AC$63),"")</f>
        <v/>
      </c>
      <c r="AC35" s="84" t="str">
        <f>IF(AND('MAPA DE RIESGOS'!$AQ$64="Media",'MAPA DE RIESGOS'!$AS$64="Mayor"),CONCATENATE("R10C",'MAPA DE RIESGOS'!$AC$64),"")</f>
        <v/>
      </c>
      <c r="AD35" s="84" t="str">
        <f>IF(AND('MAPA DE RIESGOS'!$AQ$65="Media",'MAPA DE RIESGOS'!$AS$65="Mayor"),CONCATENATE("R10C",'MAPA DE RIESGOS'!$AC$65),"")</f>
        <v/>
      </c>
      <c r="AE35" s="84" t="str">
        <f>IF(AND('MAPA DE RIESGOS'!$AQ$66="Media",'MAPA DE RIESGOS'!$AS$66="Mayor"),CONCATENATE("R10C",'MAPA DE RIESGOS'!$AC$66),"")</f>
        <v/>
      </c>
      <c r="AF35" s="84" t="str">
        <f>IF(AND('MAPA DE RIESGOS'!$AQ$67="Media",'MAPA DE RIESGOS'!$AS$67="Mayor"),CONCATENATE("R10C",'MAPA DE RIESGOS'!$AC$67),"")</f>
        <v/>
      </c>
      <c r="AG35" s="85" t="str">
        <f>IF(AND('MAPA DE RIESGOS'!$AQ$68="Media",'MAPA DE RIESGOS'!$AS$68="Mayor"),CONCATENATE("R10C",'MAPA DE RIESGOS'!$AC$68),"")</f>
        <v/>
      </c>
      <c r="AH35" s="92" t="str">
        <f>IF(AND('MAPA DE RIESGOS'!$AQ$63="Media",'MAPA DE RIESGOS'!$AS$63="Catastrófico"),CONCATENATE("R10C",'MAPA DE RIESGOS'!$AC$63),"")</f>
        <v/>
      </c>
      <c r="AI35" s="93" t="str">
        <f>IF(AND('MAPA DE RIESGOS'!$AQ$64="Media",'MAPA DE RIESGOS'!$AS$64="Catastrófico"),CONCATENATE("R10C",'MAPA DE RIESGOS'!$AC$64),"")</f>
        <v/>
      </c>
      <c r="AJ35" s="93" t="str">
        <f>IF(AND('MAPA DE RIESGOS'!$AQ$65="Media",'MAPA DE RIESGOS'!$AS$65="Catastrófico"),CONCATENATE("R10C",'MAPA DE RIESGOS'!$AC$65),"")</f>
        <v/>
      </c>
      <c r="AK35" s="93" t="str">
        <f>IF(AND('MAPA DE RIESGOS'!$AQ$66="Media",'MAPA DE RIESGOS'!$AS$66="Catastrófico"),CONCATENATE("R10C",'MAPA DE RIESGOS'!$AC$66),"")</f>
        <v/>
      </c>
      <c r="AL35" s="93" t="str">
        <f>IF(AND('MAPA DE RIESGOS'!$AQ$67="Media",'MAPA DE RIESGOS'!$AS$67="Catastrófico"),CONCATENATE("R10C",'MAPA DE RIESGOS'!$AC$67),"")</f>
        <v/>
      </c>
      <c r="AM35" s="94" t="str">
        <f>IF(AND('MAPA DE RIESGOS'!$AQ$68="Media",'MAPA DE RIESGOS'!$AS$68="Catastrófico"),CONCATENATE("R10C",'MAPA DE RIESGOS'!$AC$68),"")</f>
        <v/>
      </c>
      <c r="AN35" s="74"/>
      <c r="AO35" s="407"/>
      <c r="AP35" s="408"/>
      <c r="AQ35" s="408"/>
      <c r="AR35" s="408"/>
      <c r="AS35" s="408"/>
      <c r="AT35" s="409"/>
    </row>
    <row r="36" spans="2:46" ht="46" customHeight="1">
      <c r="B36" s="391"/>
      <c r="C36" s="391"/>
      <c r="D36" s="391"/>
      <c r="E36" s="387" t="s">
        <v>263</v>
      </c>
      <c r="F36" s="387"/>
      <c r="G36" s="387"/>
      <c r="H36" s="387"/>
      <c r="I36" s="387"/>
      <c r="J36" s="103" t="str">
        <f>IF(AND('MAPA DE RIESGOS'!$AQ$9="Baja",'MAPA DE RIESGOS'!$AS$9="Leve"),CONCATENATE("R1C",'MAPA DE RIESGOS'!$AC$9),"")</f>
        <v/>
      </c>
      <c r="K36" s="104" t="str">
        <f>IF(AND('MAPA DE RIESGOS'!$AQ$10="Baja",'MAPA DE RIESGOS'!$AS$10="Leve"),CONCATENATE("R1C",'MAPA DE RIESGOS'!$AC$10),"")</f>
        <v/>
      </c>
      <c r="L36" s="104" t="str">
        <f>IF(AND('MAPA DE RIESGOS'!$AQ$11="Baja",'MAPA DE RIESGOS'!$AS$11="Leve"),CONCATENATE("R1C",'MAPA DE RIESGOS'!$AC$11),"")</f>
        <v/>
      </c>
      <c r="M36" s="104" t="str">
        <f>IF(AND('MAPA DE RIESGOS'!$AQ$12="Baja",'MAPA DE RIESGOS'!$AS$12="Leve"),CONCATENATE("R1C",'MAPA DE RIESGOS'!$AC$12),"")</f>
        <v/>
      </c>
      <c r="N36" s="104" t="str">
        <f>IF(AND('MAPA DE RIESGOS'!$AQ$13="Baja",'MAPA DE RIESGOS'!$AS$13="Leve"),CONCATENATE("R1C",'MAPA DE RIESGOS'!$AC$13),"")</f>
        <v/>
      </c>
      <c r="O36" s="105" t="str">
        <f>IF(AND('MAPA DE RIESGOS'!$AQ$14="Baja",'MAPA DE RIESGOS'!$AS$14="Leve"),CONCATENATE("R1C",'MAPA DE RIESGOS'!$AC$14),"")</f>
        <v/>
      </c>
      <c r="P36" s="95" t="str">
        <f>IF(AND('MAPA DE RIESGOS'!$AQ$9="Baja",'MAPA DE RIESGOS'!$AS$9="Menor"),CONCATENATE("R1C",'MAPA DE RIESGOS'!$AC$9),"")</f>
        <v/>
      </c>
      <c r="Q36" s="96" t="str">
        <f>IF(AND('MAPA DE RIESGOS'!$AQ$10="Baja",'MAPA DE RIESGOS'!$AS$10="Menor"),CONCATENATE("R1C",'MAPA DE RIESGOS'!$AC$10),"")</f>
        <v/>
      </c>
      <c r="R36" s="96" t="str">
        <f>IF(AND('MAPA DE RIESGOS'!$AQ$11="Baja",'MAPA DE RIESGOS'!$AS$11="Menor"),CONCATENATE("R1C",'MAPA DE RIESGOS'!$AC$11),"")</f>
        <v/>
      </c>
      <c r="S36" s="96" t="str">
        <f>IF(AND('MAPA DE RIESGOS'!$AQ$12="Baja",'MAPA DE RIESGOS'!$AS$12="Menor"),CONCATENATE("R1C",'MAPA DE RIESGOS'!$AC$12),"")</f>
        <v/>
      </c>
      <c r="T36" s="96" t="str">
        <f>IF(AND('MAPA DE RIESGOS'!$AQ$13="Baja",'MAPA DE RIESGOS'!$AS$13="Menor"),CONCATENATE("R1C",'MAPA DE RIESGOS'!$AC$13),"")</f>
        <v/>
      </c>
      <c r="U36" s="97" t="str">
        <f>IF(AND('MAPA DE RIESGOS'!$AQ$14="Baja",'MAPA DE RIESGOS'!$AS$14="Menor"),CONCATENATE("R1C",'MAPA DE RIESGOS'!$AC$14),"")</f>
        <v/>
      </c>
      <c r="V36" s="95" t="str">
        <f>IF(AND('MAPA DE RIESGOS'!$AQ$9="Baja",'MAPA DE RIESGOS'!$AS$9="Moderado"),CONCATENATE("R1C",'MAPA DE RIESGOS'!$AC$9),"")</f>
        <v/>
      </c>
      <c r="W36" s="96" t="str">
        <f>IF(AND('MAPA DE RIESGOS'!$AQ$10="Baja",'MAPA DE RIESGOS'!$AS$10="Moderado"),CONCATENATE("R1C",'MAPA DE RIESGOS'!$AC$10),"")</f>
        <v/>
      </c>
      <c r="X36" s="96" t="str">
        <f>IF(AND('MAPA DE RIESGOS'!$AQ$11="Baja",'MAPA DE RIESGOS'!$AS$11="Moderado"),CONCATENATE("R1C",'MAPA DE RIESGOS'!$AC$11),"")</f>
        <v/>
      </c>
      <c r="Y36" s="96" t="str">
        <f>IF(AND('MAPA DE RIESGOS'!$AQ$12="Baja",'MAPA DE RIESGOS'!$AS$12="Moderado"),CONCATENATE("R1C",'MAPA DE RIESGOS'!$AC$12),"")</f>
        <v/>
      </c>
      <c r="Z36" s="96" t="str">
        <f>IF(AND('MAPA DE RIESGOS'!$AQ$13="Baja",'MAPA DE RIESGOS'!$AS$13="Moderado"),CONCATENATE("R1C",'MAPA DE RIESGOS'!$AC$13),"")</f>
        <v/>
      </c>
      <c r="AA36" s="97" t="str">
        <f>IF(AND('MAPA DE RIESGOS'!$AQ$14="Baja",'MAPA DE RIESGOS'!$AS$14="Moderado"),CONCATENATE("R1C",'MAPA DE RIESGOS'!$AC$14),"")</f>
        <v/>
      </c>
      <c r="AB36" s="78" t="str">
        <f>IF(AND('MAPA DE RIESGOS'!$AQ$9="Baja",'MAPA DE RIESGOS'!$AS$9="Mayor"),CONCATENATE("R1C",'MAPA DE RIESGOS'!$AC$9),"")</f>
        <v/>
      </c>
      <c r="AC36" s="79" t="str">
        <f>IF(AND('MAPA DE RIESGOS'!$AQ$10="Baja",'MAPA DE RIESGOS'!$AS$10="Mayor"),CONCATENATE("R1C",'MAPA DE RIESGOS'!$AC$10),"")</f>
        <v/>
      </c>
      <c r="AD36" s="79" t="str">
        <f>IF(AND('MAPA DE RIESGOS'!$AQ$11="Baja",'MAPA DE RIESGOS'!$AS$11="Mayor"),CONCATENATE("R1C",'MAPA DE RIESGOS'!$AC$11),"")</f>
        <v/>
      </c>
      <c r="AE36" s="79" t="str">
        <f>IF(AND('MAPA DE RIESGOS'!$AQ$12="Baja",'MAPA DE RIESGOS'!$AS$12="Mayor"),CONCATENATE("R1C",'MAPA DE RIESGOS'!$AC$12),"")</f>
        <v/>
      </c>
      <c r="AF36" s="79" t="str">
        <f>IF(AND('MAPA DE RIESGOS'!$AQ$13="Baja",'MAPA DE RIESGOS'!$AS$13="Mayor"),CONCATENATE("R1C",'MAPA DE RIESGOS'!$AC$13),"")</f>
        <v/>
      </c>
      <c r="AG36" s="80" t="str">
        <f>IF(AND('MAPA DE RIESGOS'!$AQ$14="Baja",'MAPA DE RIESGOS'!$AS$14="Mayor"),CONCATENATE("R1C",'MAPA DE RIESGOS'!$AC$14),"")</f>
        <v/>
      </c>
      <c r="AH36" s="87" t="str">
        <f>IF(AND('MAPA DE RIESGOS'!$AQ$9="Baja",'MAPA DE RIESGOS'!$AS$9="Catastrófico"),CONCATENATE("R1C",'MAPA DE RIESGOS'!$AC$9),"")</f>
        <v/>
      </c>
      <c r="AI36" s="88" t="str">
        <f>IF(AND('MAPA DE RIESGOS'!$AQ$10="Baja",'MAPA DE RIESGOS'!$AS$10="Catastrófico"),CONCATENATE("R1C",'MAPA DE RIESGOS'!$AC$10),"")</f>
        <v/>
      </c>
      <c r="AJ36" s="88" t="str">
        <f>IF(AND('MAPA DE RIESGOS'!$AQ$11="Baja",'MAPA DE RIESGOS'!$AS$11="Catastrófico"),CONCATENATE("R1C",'MAPA DE RIESGOS'!$AC$11),"")</f>
        <v/>
      </c>
      <c r="AK36" s="88" t="str">
        <f>IF(AND('MAPA DE RIESGOS'!$AQ$12="Baja",'MAPA DE RIESGOS'!$AS$12="Catastrófico"),CONCATENATE("R1C",'MAPA DE RIESGOS'!$AC$12),"")</f>
        <v/>
      </c>
      <c r="AL36" s="88" t="str">
        <f>IF(AND('MAPA DE RIESGOS'!$AQ$13="Baja",'MAPA DE RIESGOS'!$AS$13="Catastrófico"),CONCATENATE("R1C",'MAPA DE RIESGOS'!$AC$13),"")</f>
        <v/>
      </c>
      <c r="AM36" s="89" t="str">
        <f>IF(AND('MAPA DE RIESGOS'!$AQ$14="Baja",'MAPA DE RIESGOS'!$AS$14="Catastrófico"),CONCATENATE("R1C",'MAPA DE RIESGOS'!$AC$14),"")</f>
        <v/>
      </c>
      <c r="AN36" s="74"/>
      <c r="AO36" s="410" t="s">
        <v>264</v>
      </c>
      <c r="AP36" s="410"/>
      <c r="AQ36" s="410"/>
      <c r="AR36" s="410"/>
      <c r="AS36" s="410"/>
      <c r="AT36" s="410"/>
    </row>
    <row r="37" spans="2:46" ht="46" customHeight="1">
      <c r="B37" s="391"/>
      <c r="C37" s="391"/>
      <c r="D37" s="391"/>
      <c r="E37" s="387"/>
      <c r="F37" s="387"/>
      <c r="G37" s="387"/>
      <c r="H37" s="387"/>
      <c r="I37" s="387"/>
      <c r="J37" s="106" t="str">
        <f>IF(AND('MAPA DE RIESGOS'!$AQ$15="Baja",'MAPA DE RIESGOS'!$AS$15="Leve"),CONCATENATE("R2C",'MAPA DE RIESGOS'!$AC$15),"")</f>
        <v/>
      </c>
      <c r="K37" s="77" t="str">
        <f>IF(AND('MAPA DE RIESGOS'!$AQ$16="Baja",'MAPA DE RIESGOS'!$AS$16="Leve"),CONCATENATE("R2C",'MAPA DE RIESGOS'!$AC$16),"")</f>
        <v/>
      </c>
      <c r="L37" s="77" t="str">
        <f>IF(AND('MAPA DE RIESGOS'!$AQ$17="Baja",'MAPA DE RIESGOS'!$AS$17="Leve"),CONCATENATE("R2C",'MAPA DE RIESGOS'!$AC$17),"")</f>
        <v/>
      </c>
      <c r="M37" s="77" t="str">
        <f>IF(AND('MAPA DE RIESGOS'!$AQ$18="Baja",'MAPA DE RIESGOS'!$AS$18="Leve"),CONCATENATE("R2C",'MAPA DE RIESGOS'!$AC$18),"")</f>
        <v/>
      </c>
      <c r="N37" s="77" t="str">
        <f>IF(AND('MAPA DE RIESGOS'!$AQ$19="Baja",'MAPA DE RIESGOS'!$AS$19="Leve"),CONCATENATE("R2C",'MAPA DE RIESGOS'!$AC$19),"")</f>
        <v/>
      </c>
      <c r="O37" s="107" t="str">
        <f>IF(AND('MAPA DE RIESGOS'!$AQ$20="Baja",'MAPA DE RIESGOS'!$AS$20="Leve"),CONCATENATE("R2C",'MAPA DE RIESGOS'!$AC$20),"")</f>
        <v/>
      </c>
      <c r="P37" s="98" t="str">
        <f>IF(AND('MAPA DE RIESGOS'!$AQ$15="Baja",'MAPA DE RIESGOS'!$AS$15="Menor"),CONCATENATE("R2C",'MAPA DE RIESGOS'!$AC$15),"")</f>
        <v/>
      </c>
      <c r="Q37" s="76" t="str">
        <f>IF(AND('MAPA DE RIESGOS'!$AQ$16="Baja",'MAPA DE RIESGOS'!$AS$16="Menor"),CONCATENATE("R2C",'MAPA DE RIESGOS'!$AC$16),"")</f>
        <v/>
      </c>
      <c r="R37" s="76" t="str">
        <f>IF(AND('MAPA DE RIESGOS'!$AQ$17="Baja",'MAPA DE RIESGOS'!$AS$17="Menor"),CONCATENATE("R2C",'MAPA DE RIESGOS'!$AC$17),"")</f>
        <v/>
      </c>
      <c r="S37" s="76" t="str">
        <f>IF(AND('MAPA DE RIESGOS'!$AQ$18="Baja",'MAPA DE RIESGOS'!$AS$18="Menor"),CONCATENATE("R2C",'MAPA DE RIESGOS'!$AC$18),"")</f>
        <v/>
      </c>
      <c r="T37" s="76" t="str">
        <f>IF(AND('MAPA DE RIESGOS'!$AQ$19="Baja",'MAPA DE RIESGOS'!$AS$19="Menor"),CONCATENATE("R2C",'MAPA DE RIESGOS'!$AC$19),"")</f>
        <v/>
      </c>
      <c r="U37" s="99" t="str">
        <f>IF(AND('MAPA DE RIESGOS'!$AQ$20="Baja",'MAPA DE RIESGOS'!$AS$20="Menor"),CONCATENATE("R2C",'MAPA DE RIESGOS'!$AC$20),"")</f>
        <v/>
      </c>
      <c r="V37" s="98" t="str">
        <f>IF(AND('MAPA DE RIESGOS'!$AQ$15="Baja",'MAPA DE RIESGOS'!$AS$15="Moderado"),CONCATENATE("R2C",'MAPA DE RIESGOS'!$AC$15),"")</f>
        <v/>
      </c>
      <c r="W37" s="76" t="str">
        <f>IF(AND('MAPA DE RIESGOS'!$AQ$16="Baja",'MAPA DE RIESGOS'!$AS$16="Moderado"),CONCATENATE("R2C",'MAPA DE RIESGOS'!$AC$16),"")</f>
        <v/>
      </c>
      <c r="X37" s="76" t="str">
        <f>IF(AND('MAPA DE RIESGOS'!$AQ$17="Baja",'MAPA DE RIESGOS'!$AS$17="Moderado"),CONCATENATE("R2C",'MAPA DE RIESGOS'!$AC$17),"")</f>
        <v/>
      </c>
      <c r="Y37" s="76" t="str">
        <f>IF(AND('MAPA DE RIESGOS'!$AQ$18="Baja",'MAPA DE RIESGOS'!$AS$18="Moderado"),CONCATENATE("R2C",'MAPA DE RIESGOS'!$AC$18),"")</f>
        <v/>
      </c>
      <c r="Z37" s="76" t="str">
        <f>IF(AND('MAPA DE RIESGOS'!$AQ$19="Baja",'MAPA DE RIESGOS'!$AS$19="Moderado"),CONCATENATE("R2C",'MAPA DE RIESGOS'!$AC$19),"")</f>
        <v/>
      </c>
      <c r="AA37" s="99" t="str">
        <f>IF(AND('MAPA DE RIESGOS'!$AQ$20="Baja",'MAPA DE RIESGOS'!$AS$20="Moderado"),CONCATENATE("R2C",'MAPA DE RIESGOS'!$AC$20),"")</f>
        <v/>
      </c>
      <c r="AB37" s="81" t="str">
        <f>IF(AND('MAPA DE RIESGOS'!$AQ$15="Baja",'MAPA DE RIESGOS'!$AS$15="Mayor"),CONCATENATE("R2C",'MAPA DE RIESGOS'!$AC$15),"")</f>
        <v/>
      </c>
      <c r="AC37" s="75" t="str">
        <f>IF(AND('MAPA DE RIESGOS'!$AQ$16="Baja",'MAPA DE RIESGOS'!$AS$16="Mayor"),CONCATENATE("R2C",'MAPA DE RIESGOS'!$AC$16),"")</f>
        <v/>
      </c>
      <c r="AD37" s="75" t="str">
        <f>IF(AND('MAPA DE RIESGOS'!$AQ$17="Baja",'MAPA DE RIESGOS'!$AS$17="Mayor"),CONCATENATE("R2C",'MAPA DE RIESGOS'!$AC$17),"")</f>
        <v/>
      </c>
      <c r="AE37" s="75" t="str">
        <f>IF(AND('MAPA DE RIESGOS'!$AQ$18="Baja",'MAPA DE RIESGOS'!$AS$18="Mayor"),CONCATENATE("R2C",'MAPA DE RIESGOS'!$AC$18),"")</f>
        <v/>
      </c>
      <c r="AF37" s="75" t="str">
        <f>IF(AND('MAPA DE RIESGOS'!$AQ$19="Baja",'MAPA DE RIESGOS'!$AS$19="Mayor"),CONCATENATE("R2C",'MAPA DE RIESGOS'!$AC$19),"")</f>
        <v/>
      </c>
      <c r="AG37" s="82" t="str">
        <f>IF(AND('MAPA DE RIESGOS'!$AQ$20="Baja",'MAPA DE RIESGOS'!$AS$20="Mayor"),CONCATENATE("R2C",'MAPA DE RIESGOS'!$AC$20),"")</f>
        <v/>
      </c>
      <c r="AH37" s="90" t="str">
        <f>IF(AND('MAPA DE RIESGOS'!$AQ$15="Baja",'MAPA DE RIESGOS'!$AS$15="Catastrófico"),CONCATENATE("R2C",'MAPA DE RIESGOS'!$AC$15),"")</f>
        <v/>
      </c>
      <c r="AI37" s="86" t="str">
        <f>IF(AND('MAPA DE RIESGOS'!$AQ$16="Baja",'MAPA DE RIESGOS'!$AS$16="Catastrófico"),CONCATENATE("R2C",'MAPA DE RIESGOS'!$AC$16),"")</f>
        <v/>
      </c>
      <c r="AJ37" s="86" t="str">
        <f>IF(AND('MAPA DE RIESGOS'!$AQ$17="Baja",'MAPA DE RIESGOS'!$AS$17="Catastrófico"),CONCATENATE("R2C",'MAPA DE RIESGOS'!$AC$17),"")</f>
        <v/>
      </c>
      <c r="AK37" s="86" t="str">
        <f>IF(AND('MAPA DE RIESGOS'!$AQ$18="Baja",'MAPA DE RIESGOS'!$AS$18="Catastrófico"),CONCATENATE("R2C",'MAPA DE RIESGOS'!$AC$18),"")</f>
        <v/>
      </c>
      <c r="AL37" s="86" t="str">
        <f>IF(AND('MAPA DE RIESGOS'!$AQ$19="Baja",'MAPA DE RIESGOS'!$AS$19="Catastrófico"),CONCATENATE("R2C",'MAPA DE RIESGOS'!$AC$19),"")</f>
        <v/>
      </c>
      <c r="AM37" s="91" t="str">
        <f>IF(AND('MAPA DE RIESGOS'!$AQ$20="Baja",'MAPA DE RIESGOS'!$AS$20="Catastrófico"),CONCATENATE("R2C",'MAPA DE RIESGOS'!$AC$20),"")</f>
        <v/>
      </c>
      <c r="AN37" s="74"/>
      <c r="AO37" s="411"/>
      <c r="AP37" s="411"/>
      <c r="AQ37" s="411"/>
      <c r="AR37" s="411"/>
      <c r="AS37" s="411"/>
      <c r="AT37" s="411"/>
    </row>
    <row r="38" spans="2:46" ht="46" customHeight="1">
      <c r="B38" s="391"/>
      <c r="C38" s="391"/>
      <c r="D38" s="391"/>
      <c r="E38" s="387"/>
      <c r="F38" s="387"/>
      <c r="G38" s="387"/>
      <c r="H38" s="387"/>
      <c r="I38" s="387"/>
      <c r="J38" s="106" t="str">
        <f>IF(AND('MAPA DE RIESGOS'!$AQ$21="Baja",'MAPA DE RIESGOS'!$AS$21="Leve"),CONCATENATE("R3C",'MAPA DE RIESGOS'!$AC$21),"")</f>
        <v/>
      </c>
      <c r="K38" s="77" t="str">
        <f>IF(AND('MAPA DE RIESGOS'!$AQ$22="Baja",'MAPA DE RIESGOS'!$AS$22="Leve"),CONCATENATE("R3C",'MAPA DE RIESGOS'!$AC$22),"")</f>
        <v/>
      </c>
      <c r="L38" s="77" t="str">
        <f>IF(AND('MAPA DE RIESGOS'!$AQ$23="Baja",'MAPA DE RIESGOS'!$AS$23="Leve"),CONCATENATE("R3C",'MAPA DE RIESGOS'!$AC$23),"")</f>
        <v/>
      </c>
      <c r="M38" s="77" t="str">
        <f>IF(AND('MAPA DE RIESGOS'!$AQ$24="Baja",'MAPA DE RIESGOS'!$AS$24="Leve"),CONCATENATE("R3C",'MAPA DE RIESGOS'!$AC$24),"")</f>
        <v/>
      </c>
      <c r="N38" s="77" t="str">
        <f>IF(AND('MAPA DE RIESGOS'!$AQ$25="Baja",'MAPA DE RIESGOS'!$AS$25="Leve"),CONCATENATE("R3C",'MAPA DE RIESGOS'!$AC$25),"")</f>
        <v/>
      </c>
      <c r="O38" s="107" t="str">
        <f>IF(AND('MAPA DE RIESGOS'!$AQ$26="Baja",'MAPA DE RIESGOS'!$AS$26="Leve"),CONCATENATE("R3C",'MAPA DE RIESGOS'!$AC$26),"")</f>
        <v/>
      </c>
      <c r="P38" s="98" t="str">
        <f>IF(AND('MAPA DE RIESGOS'!$AQ$21="Baja",'MAPA DE RIESGOS'!$AS$21="Menor"),CONCATENATE("R3C",'MAPA DE RIESGOS'!$AC$21),"")</f>
        <v/>
      </c>
      <c r="Q38" s="76" t="str">
        <f>IF(AND('MAPA DE RIESGOS'!$AQ$22="Baja",'MAPA DE RIESGOS'!$AS$22="Menor"),CONCATENATE("R3C",'MAPA DE RIESGOS'!$AC$22),"")</f>
        <v/>
      </c>
      <c r="R38" s="76" t="str">
        <f>IF(AND('MAPA DE RIESGOS'!$AQ$23="Baja",'MAPA DE RIESGOS'!$AS$23="Menor"),CONCATENATE("R3C",'MAPA DE RIESGOS'!$AC$23),"")</f>
        <v/>
      </c>
      <c r="S38" s="76" t="str">
        <f>IF(AND('MAPA DE RIESGOS'!$AQ$24="Baja",'MAPA DE RIESGOS'!$AS$24="Menor"),CONCATENATE("R3C",'MAPA DE RIESGOS'!$AC$24),"")</f>
        <v/>
      </c>
      <c r="T38" s="76" t="str">
        <f>IF(AND('MAPA DE RIESGOS'!$AQ$25="Baja",'MAPA DE RIESGOS'!$AS$25="Menor"),CONCATENATE("R3C",'MAPA DE RIESGOS'!$AC$25),"")</f>
        <v/>
      </c>
      <c r="U38" s="99" t="str">
        <f>IF(AND('MAPA DE RIESGOS'!$AQ$26="Baja",'MAPA DE RIESGOS'!$AS$26="Menor"),CONCATENATE("R3C",'MAPA DE RIESGOS'!$AC$26),"")</f>
        <v/>
      </c>
      <c r="V38" s="98" t="str">
        <f>IF(AND('MAPA DE RIESGOS'!$AQ$21="Baja",'MAPA DE RIESGOS'!$AS$21="Moderado"),CONCATENATE("R3C",'MAPA DE RIESGOS'!$AC$21),"")</f>
        <v>R3C1</v>
      </c>
      <c r="W38" s="76" t="str">
        <f>IF(AND('MAPA DE RIESGOS'!$AQ$22="Baja",'MAPA DE RIESGOS'!$AS$22="Moderado"),CONCATENATE("R3C",'MAPA DE RIESGOS'!$AC$22),"")</f>
        <v/>
      </c>
      <c r="X38" s="76" t="str">
        <f>IF(AND('MAPA DE RIESGOS'!$AQ$23="Baja",'MAPA DE RIESGOS'!$AS$23="Moderado"),CONCATENATE("R3C",'MAPA DE RIESGOS'!$AC$23),"")</f>
        <v/>
      </c>
      <c r="Y38" s="76" t="str">
        <f>IF(AND('MAPA DE RIESGOS'!$AQ$24="Baja",'MAPA DE RIESGOS'!$AS$24="Moderado"),CONCATENATE("R3C",'MAPA DE RIESGOS'!$AC$24),"")</f>
        <v/>
      </c>
      <c r="Z38" s="76" t="str">
        <f>IF(AND('MAPA DE RIESGOS'!$AQ$25="Baja",'MAPA DE RIESGOS'!$AS$25="Moderado"),CONCATENATE("R3C",'MAPA DE RIESGOS'!$AC$25),"")</f>
        <v/>
      </c>
      <c r="AA38" s="99" t="str">
        <f>IF(AND('MAPA DE RIESGOS'!$AQ$26="Baja",'MAPA DE RIESGOS'!$AS$26="Moderado"),CONCATENATE("R3C",'MAPA DE RIESGOS'!$AC$26),"")</f>
        <v/>
      </c>
      <c r="AB38" s="81" t="str">
        <f>IF(AND('MAPA DE RIESGOS'!$AQ$21="Baja",'MAPA DE RIESGOS'!$AS$21="Mayor"),CONCATENATE("R3C",'MAPA DE RIESGOS'!$AC$21),"")</f>
        <v/>
      </c>
      <c r="AC38" s="75" t="str">
        <f>IF(AND('MAPA DE RIESGOS'!$AQ$22="Baja",'MAPA DE RIESGOS'!$AS$22="Mayor"),CONCATENATE("R3C",'MAPA DE RIESGOS'!$AC$22),"")</f>
        <v/>
      </c>
      <c r="AD38" s="75" t="str">
        <f>IF(AND('MAPA DE RIESGOS'!$AQ$23="Baja",'MAPA DE RIESGOS'!$AS$23="Mayor"),CONCATENATE("R3C",'MAPA DE RIESGOS'!$AC$23),"")</f>
        <v/>
      </c>
      <c r="AE38" s="75" t="str">
        <f>IF(AND('MAPA DE RIESGOS'!$AQ$24="Baja",'MAPA DE RIESGOS'!$AS$24="Mayor"),CONCATENATE("R3C",'MAPA DE RIESGOS'!$AC$24),"")</f>
        <v/>
      </c>
      <c r="AF38" s="75" t="str">
        <f>IF(AND('MAPA DE RIESGOS'!$AQ$25="Baja",'MAPA DE RIESGOS'!$AS$25="Mayor"),CONCATENATE("R3C",'MAPA DE RIESGOS'!$AC$25),"")</f>
        <v/>
      </c>
      <c r="AG38" s="82" t="str">
        <f>IF(AND('MAPA DE RIESGOS'!$AQ$26="Baja",'MAPA DE RIESGOS'!$AS$26="Mayor"),CONCATENATE("R3C",'MAPA DE RIESGOS'!$AC$26),"")</f>
        <v/>
      </c>
      <c r="AH38" s="90" t="str">
        <f>IF(AND('MAPA DE RIESGOS'!$AQ$21="Baja",'MAPA DE RIESGOS'!$AS$21="Catastrófico"),CONCATENATE("R3C",'MAPA DE RIESGOS'!$AC$21),"")</f>
        <v/>
      </c>
      <c r="AI38" s="86" t="str">
        <f>IF(AND('MAPA DE RIESGOS'!$AQ$22="Baja",'MAPA DE RIESGOS'!$AS$22="Catastrófico"),CONCATENATE("R3C",'MAPA DE RIESGOS'!$AC$22),"")</f>
        <v/>
      </c>
      <c r="AJ38" s="86" t="str">
        <f>IF(AND('MAPA DE RIESGOS'!$AQ$23="Baja",'MAPA DE RIESGOS'!$AS$23="Catastrófico"),CONCATENATE("R3C",'MAPA DE RIESGOS'!$AC$23),"")</f>
        <v/>
      </c>
      <c r="AK38" s="86" t="str">
        <f>IF(AND('MAPA DE RIESGOS'!$AQ$24="Baja",'MAPA DE RIESGOS'!$AS$24="Catastrófico"),CONCATENATE("R3C",'MAPA DE RIESGOS'!$AC$24),"")</f>
        <v/>
      </c>
      <c r="AL38" s="86" t="str">
        <f>IF(AND('MAPA DE RIESGOS'!$AQ$25="Baja",'MAPA DE RIESGOS'!$AS$25="Catastrófico"),CONCATENATE("R3C",'MAPA DE RIESGOS'!$AC$25),"")</f>
        <v/>
      </c>
      <c r="AM38" s="91" t="str">
        <f>IF(AND('MAPA DE RIESGOS'!$AQ$26="Baja",'MAPA DE RIESGOS'!$AS$26="Catastrófico"),CONCATENATE("R3C",'MAPA DE RIESGOS'!$AC$26),"")</f>
        <v/>
      </c>
      <c r="AN38" s="74"/>
      <c r="AO38" s="411"/>
      <c r="AP38" s="411"/>
      <c r="AQ38" s="411"/>
      <c r="AR38" s="411"/>
      <c r="AS38" s="411"/>
      <c r="AT38" s="411"/>
    </row>
    <row r="39" spans="2:46" ht="46" customHeight="1">
      <c r="B39" s="391"/>
      <c r="C39" s="391"/>
      <c r="D39" s="391"/>
      <c r="E39" s="387"/>
      <c r="F39" s="387"/>
      <c r="G39" s="387"/>
      <c r="H39" s="387"/>
      <c r="I39" s="387"/>
      <c r="J39" s="106" t="str">
        <f>IF(AND('MAPA DE RIESGOS'!$AQ$27="Baja",'MAPA DE RIESGOS'!$AS$27="Leve"),CONCATENATE("R4C",'MAPA DE RIESGOS'!$AC$27),"")</f>
        <v/>
      </c>
      <c r="K39" s="77" t="str">
        <f>IF(AND('MAPA DE RIESGOS'!$AQ$28="Baja",'MAPA DE RIESGOS'!$AS$28="Leve"),CONCATENATE("R4C",'MAPA DE RIESGOS'!$AC$28),"")</f>
        <v/>
      </c>
      <c r="L39" s="77" t="str">
        <f>IF(AND('MAPA DE RIESGOS'!$AQ$29="Baja",'MAPA DE RIESGOS'!$AS$29="Leve"),CONCATENATE("R4C",'MAPA DE RIESGOS'!$AC$29),"")</f>
        <v/>
      </c>
      <c r="M39" s="77" t="str">
        <f>IF(AND('MAPA DE RIESGOS'!$AQ$30="Baja",'MAPA DE RIESGOS'!$AS$30="Leve"),CONCATENATE("R4C",'MAPA DE RIESGOS'!$AC$30),"")</f>
        <v/>
      </c>
      <c r="N39" s="77" t="str">
        <f>IF(AND('MAPA DE RIESGOS'!$AQ$31="Baja",'MAPA DE RIESGOS'!$AS$31="Leve"),CONCATENATE("R4C",'MAPA DE RIESGOS'!$AC$31),"")</f>
        <v/>
      </c>
      <c r="O39" s="107" t="str">
        <f>IF(AND('MAPA DE RIESGOS'!$AQ$32="Baja",'MAPA DE RIESGOS'!$AS$32="Leve"),CONCATENATE("R4C",'MAPA DE RIESGOS'!$AC$32),"")</f>
        <v/>
      </c>
      <c r="P39" s="98" t="str">
        <f>IF(AND('MAPA DE RIESGOS'!$AQ$27="Baja",'MAPA DE RIESGOS'!$AS$27="Menor"),CONCATENATE("R4C",'MAPA DE RIESGOS'!$AC$27),"")</f>
        <v/>
      </c>
      <c r="Q39" s="76" t="str">
        <f>IF(AND('MAPA DE RIESGOS'!$AQ$28="Baja",'MAPA DE RIESGOS'!$AS$28="Menor"),CONCATENATE("R4C",'MAPA DE RIESGOS'!$AC$28),"")</f>
        <v/>
      </c>
      <c r="R39" s="76" t="str">
        <f>IF(AND('MAPA DE RIESGOS'!$AQ$29="Baja",'MAPA DE RIESGOS'!$AS$29="Menor"),CONCATENATE("R4C",'MAPA DE RIESGOS'!$AC$29),"")</f>
        <v/>
      </c>
      <c r="S39" s="76" t="str">
        <f>IF(AND('MAPA DE RIESGOS'!$AQ$30="Baja",'MAPA DE RIESGOS'!$AS$30="Menor"),CONCATENATE("R4C",'MAPA DE RIESGOS'!$AC$30),"")</f>
        <v/>
      </c>
      <c r="T39" s="76" t="str">
        <f>IF(AND('MAPA DE RIESGOS'!$AQ$31="Baja",'MAPA DE RIESGOS'!$AS$31="Menor"),CONCATENATE("R4C",'MAPA DE RIESGOS'!$AC$31),"")</f>
        <v/>
      </c>
      <c r="U39" s="99" t="str">
        <f>IF(AND('MAPA DE RIESGOS'!$AQ$32="Baja",'MAPA DE RIESGOS'!$AS$32="Menor"),CONCATENATE("R4C",'MAPA DE RIESGOS'!$AC$32),"")</f>
        <v/>
      </c>
      <c r="V39" s="98" t="str">
        <f>IF(AND('MAPA DE RIESGOS'!$AQ$27="Baja",'MAPA DE RIESGOS'!$AS$27="Moderado"),CONCATENATE("R4C",'MAPA DE RIESGOS'!$AC$27),"")</f>
        <v/>
      </c>
      <c r="W39" s="76" t="str">
        <f>IF(AND('MAPA DE RIESGOS'!$AQ$28="Baja",'MAPA DE RIESGOS'!$AS$28="Moderado"),CONCATENATE("R4C",'MAPA DE RIESGOS'!$AC$28),"")</f>
        <v/>
      </c>
      <c r="X39" s="76" t="str">
        <f>IF(AND('MAPA DE RIESGOS'!$AQ$29="Baja",'MAPA DE RIESGOS'!$AS$29="Moderado"),CONCATENATE("R4C",'MAPA DE RIESGOS'!$AC$29),"")</f>
        <v/>
      </c>
      <c r="Y39" s="76" t="str">
        <f>IF(AND('MAPA DE RIESGOS'!$AQ$30="Baja",'MAPA DE RIESGOS'!$AS$30="Moderado"),CONCATENATE("R4C",'MAPA DE RIESGOS'!$AC$30),"")</f>
        <v/>
      </c>
      <c r="Z39" s="76" t="str">
        <f>IF(AND('MAPA DE RIESGOS'!$AQ$31="Baja",'MAPA DE RIESGOS'!$AS$31="Moderado"),CONCATENATE("R4C",'MAPA DE RIESGOS'!$AC$31),"")</f>
        <v/>
      </c>
      <c r="AA39" s="99" t="str">
        <f>IF(AND('MAPA DE RIESGOS'!$AQ$32="Baja",'MAPA DE RIESGOS'!$AS$32="Moderado"),CONCATENATE("R4C",'MAPA DE RIESGOS'!$AC$32),"")</f>
        <v/>
      </c>
      <c r="AB39" s="81" t="str">
        <f>IF(AND('MAPA DE RIESGOS'!$AQ$27="Baja",'MAPA DE RIESGOS'!$AS$27="Mayor"),CONCATENATE("R4C",'MAPA DE RIESGOS'!$AC$27),"")</f>
        <v/>
      </c>
      <c r="AC39" s="75" t="str">
        <f>IF(AND('MAPA DE RIESGOS'!$AQ$28="Baja",'MAPA DE RIESGOS'!$AS$28="Mayor"),CONCATENATE("R4C",'MAPA DE RIESGOS'!$AC$28),"")</f>
        <v/>
      </c>
      <c r="AD39" s="75" t="str">
        <f>IF(AND('MAPA DE RIESGOS'!$AQ$29="Baja",'MAPA DE RIESGOS'!$AS$29="Mayor"),CONCATENATE("R4C",'MAPA DE RIESGOS'!$AC$29),"")</f>
        <v/>
      </c>
      <c r="AE39" s="75" t="str">
        <f>IF(AND('MAPA DE RIESGOS'!$AQ$30="Baja",'MAPA DE RIESGOS'!$AS$30="Mayor"),CONCATENATE("R4C",'MAPA DE RIESGOS'!$AC$30),"")</f>
        <v/>
      </c>
      <c r="AF39" s="75" t="str">
        <f>IF(AND('MAPA DE RIESGOS'!$AQ$31="Baja",'MAPA DE RIESGOS'!$AS$31="Mayor"),CONCATENATE("R4C",'MAPA DE RIESGOS'!$AC$31),"")</f>
        <v/>
      </c>
      <c r="AG39" s="82" t="str">
        <f>IF(AND('MAPA DE RIESGOS'!$AQ$32="Baja",'MAPA DE RIESGOS'!$AS$32="Mayor"),CONCATENATE("R4C",'MAPA DE RIESGOS'!$AC$32),"")</f>
        <v/>
      </c>
      <c r="AH39" s="90" t="str">
        <f>IF(AND('MAPA DE RIESGOS'!$AQ$27="Baja",'MAPA DE RIESGOS'!$AS$27="Catastrófico"),CONCATENATE("R4C",'MAPA DE RIESGOS'!$AC$27),"")</f>
        <v/>
      </c>
      <c r="AI39" s="86" t="str">
        <f>IF(AND('MAPA DE RIESGOS'!$AQ$28="Baja",'MAPA DE RIESGOS'!$AS$28="Catastrófico"),CONCATENATE("R4C",'MAPA DE RIESGOS'!$AC$28),"")</f>
        <v/>
      </c>
      <c r="AJ39" s="86" t="str">
        <f>IF(AND('MAPA DE RIESGOS'!$AQ$29="Baja",'MAPA DE RIESGOS'!$AS$29="Catastrófico"),CONCATENATE("R4C",'MAPA DE RIESGOS'!$AC$29),"")</f>
        <v/>
      </c>
      <c r="AK39" s="86" t="str">
        <f>IF(AND('MAPA DE RIESGOS'!$AQ$30="Baja",'MAPA DE RIESGOS'!$AS$30="Catastrófico"),CONCATENATE("R4C",'MAPA DE RIESGOS'!$AC$30),"")</f>
        <v/>
      </c>
      <c r="AL39" s="86" t="str">
        <f>IF(AND('MAPA DE RIESGOS'!$AQ$31="Baja",'MAPA DE RIESGOS'!$AS$31="Catastrófico"),CONCATENATE("R4C",'MAPA DE RIESGOS'!$AC$31),"")</f>
        <v/>
      </c>
      <c r="AM39" s="91" t="str">
        <f>IF(AND('MAPA DE RIESGOS'!$AQ$32="Baja",'MAPA DE RIESGOS'!$AS$32="Catastrófico"),CONCATENATE("R4C",'MAPA DE RIESGOS'!$AC$32),"")</f>
        <v/>
      </c>
      <c r="AN39" s="74"/>
      <c r="AO39" s="411"/>
      <c r="AP39" s="411"/>
      <c r="AQ39" s="411"/>
      <c r="AR39" s="411"/>
      <c r="AS39" s="411"/>
      <c r="AT39" s="411"/>
    </row>
    <row r="40" spans="2:46" ht="46" customHeight="1">
      <c r="B40" s="391"/>
      <c r="C40" s="391"/>
      <c r="D40" s="391"/>
      <c r="E40" s="387"/>
      <c r="F40" s="387"/>
      <c r="G40" s="387"/>
      <c r="H40" s="387"/>
      <c r="I40" s="387"/>
      <c r="J40" s="106" t="str">
        <f>IF(AND('MAPA DE RIESGOS'!$AQ$33="Baja",'MAPA DE RIESGOS'!$AS$33="Leve"),CONCATENATE("R5C",'MAPA DE RIESGOS'!$AC$33),"")</f>
        <v/>
      </c>
      <c r="K40" s="77" t="str">
        <f>IF(AND('MAPA DE RIESGOS'!$AQ$34="Baja",'MAPA DE RIESGOS'!$AS$34="Leve"),CONCATENATE("R5C",'MAPA DE RIESGOS'!$AC$34),"")</f>
        <v/>
      </c>
      <c r="L40" s="77" t="str">
        <f>IF(AND('MAPA DE RIESGOS'!$AQ$35="Baja",'MAPA DE RIESGOS'!$AS$35="Leve"),CONCATENATE("R5C",'MAPA DE RIESGOS'!$AC$35),"")</f>
        <v/>
      </c>
      <c r="M40" s="77" t="str">
        <f>IF(AND('MAPA DE RIESGOS'!$AQ$36="Baja",'MAPA DE RIESGOS'!$AS$36="Leve"),CONCATENATE("R5C",'MAPA DE RIESGOS'!$AC$36),"")</f>
        <v/>
      </c>
      <c r="N40" s="77" t="str">
        <f>IF(AND('MAPA DE RIESGOS'!$AQ$37="Baja",'MAPA DE RIESGOS'!$AS$37="Leve"),CONCATENATE("R5C",'MAPA DE RIESGOS'!$AC$37),"")</f>
        <v/>
      </c>
      <c r="O40" s="107" t="str">
        <f>IF(AND('MAPA DE RIESGOS'!$AQ$38="Baja",'MAPA DE RIESGOS'!$AS$38="Leve"),CONCATENATE("R5C",'MAPA DE RIESGOS'!$AC$38),"")</f>
        <v/>
      </c>
      <c r="P40" s="98" t="str">
        <f>IF(AND('MAPA DE RIESGOS'!$AQ$33="Baja",'MAPA DE RIESGOS'!$AS$33="Menor"),CONCATENATE("R5C",'MAPA DE RIESGOS'!$AC$33),"")</f>
        <v/>
      </c>
      <c r="Q40" s="76" t="str">
        <f>IF(AND('MAPA DE RIESGOS'!$AQ$34="Baja",'MAPA DE RIESGOS'!$AS$34="Menor"),CONCATENATE("R5C",'MAPA DE RIESGOS'!$AC$34),"")</f>
        <v/>
      </c>
      <c r="R40" s="76" t="str">
        <f>IF(AND('MAPA DE RIESGOS'!$AQ$35="Baja",'MAPA DE RIESGOS'!$AS$35="Menor"),CONCATENATE("R5C",'MAPA DE RIESGOS'!$AC$35),"")</f>
        <v/>
      </c>
      <c r="S40" s="76" t="str">
        <f>IF(AND('MAPA DE RIESGOS'!$AQ$36="Baja",'MAPA DE RIESGOS'!$AS$36="Menor"),CONCATENATE("R5C",'MAPA DE RIESGOS'!$AC$36),"")</f>
        <v/>
      </c>
      <c r="T40" s="76" t="str">
        <f>IF(AND('MAPA DE RIESGOS'!$AQ$37="Baja",'MAPA DE RIESGOS'!$AS$37="Menor"),CONCATENATE("R5C",'MAPA DE RIESGOS'!$AC$37),"")</f>
        <v/>
      </c>
      <c r="U40" s="99" t="str">
        <f>IF(AND('MAPA DE RIESGOS'!$AQ$38="Baja",'MAPA DE RIESGOS'!$AS$38="Menor"),CONCATENATE("R5C",'MAPA DE RIESGOS'!$AC$38),"")</f>
        <v/>
      </c>
      <c r="V40" s="98" t="str">
        <f>IF(AND('MAPA DE RIESGOS'!$AQ$33="Baja",'MAPA DE RIESGOS'!$AS$33="Moderado"),CONCATENATE("R5C",'MAPA DE RIESGOS'!$AC$33),"")</f>
        <v/>
      </c>
      <c r="W40" s="76" t="str">
        <f>IF(AND('MAPA DE RIESGOS'!$AQ$34="Baja",'MAPA DE RIESGOS'!$AS$34="Moderado"),CONCATENATE("R5C",'MAPA DE RIESGOS'!$AC$34),"")</f>
        <v/>
      </c>
      <c r="X40" s="76" t="str">
        <f>IF(AND('MAPA DE RIESGOS'!$AQ$35="Baja",'MAPA DE RIESGOS'!$AS$35="Moderado"),CONCATENATE("R5C",'MAPA DE RIESGOS'!$AC$35),"")</f>
        <v/>
      </c>
      <c r="Y40" s="76" t="str">
        <f>IF(AND('MAPA DE RIESGOS'!$AQ$36="Baja",'MAPA DE RIESGOS'!$AS$36="Moderado"),CONCATENATE("R5C",'MAPA DE RIESGOS'!$AC$36),"")</f>
        <v/>
      </c>
      <c r="Z40" s="76" t="str">
        <f>IF(AND('MAPA DE RIESGOS'!$AQ$37="Baja",'MAPA DE RIESGOS'!$AS$37="Moderado"),CONCATENATE("R5C",'MAPA DE RIESGOS'!$AC$37),"")</f>
        <v/>
      </c>
      <c r="AA40" s="99" t="str">
        <f>IF(AND('MAPA DE RIESGOS'!$AQ$38="Baja",'MAPA DE RIESGOS'!$AS$38="Moderado"),CONCATENATE("R5C",'MAPA DE RIESGOS'!$AC$38),"")</f>
        <v/>
      </c>
      <c r="AB40" s="81" t="str">
        <f>IF(AND('MAPA DE RIESGOS'!$AQ$33="Baja",'MAPA DE RIESGOS'!$AS$33="Mayor"),CONCATENATE("R5C",'MAPA DE RIESGOS'!$AC$33),"")</f>
        <v/>
      </c>
      <c r="AC40" s="75" t="str">
        <f>IF(AND('MAPA DE RIESGOS'!$AQ$34="Baja",'MAPA DE RIESGOS'!$AS$34="Mayor"),CONCATENATE("R5C",'MAPA DE RIESGOS'!$AC$34),"")</f>
        <v/>
      </c>
      <c r="AD40" s="75" t="str">
        <f>IF(AND('MAPA DE RIESGOS'!$AQ$35="Baja",'MAPA DE RIESGOS'!$AS$35="Mayor"),CONCATENATE("R5C",'MAPA DE RIESGOS'!$AC$35),"")</f>
        <v/>
      </c>
      <c r="AE40" s="75" t="str">
        <f>IF(AND('MAPA DE RIESGOS'!$AQ$36="Baja",'MAPA DE RIESGOS'!$AS$36="Mayor"),CONCATENATE("R5C",'MAPA DE RIESGOS'!$AC$36),"")</f>
        <v/>
      </c>
      <c r="AF40" s="75" t="str">
        <f>IF(AND('MAPA DE RIESGOS'!$AQ$37="Baja",'MAPA DE RIESGOS'!$AS$37="Mayor"),CONCATENATE("R5C",'MAPA DE RIESGOS'!$AC$37),"")</f>
        <v/>
      </c>
      <c r="AG40" s="82" t="str">
        <f>IF(AND('MAPA DE RIESGOS'!$AQ$38="Baja",'MAPA DE RIESGOS'!$AS$38="Mayor"),CONCATENATE("R5C",'MAPA DE RIESGOS'!$AC$38),"")</f>
        <v/>
      </c>
      <c r="AH40" s="90" t="str">
        <f>IF(AND('MAPA DE RIESGOS'!$AQ$33="Baja",'MAPA DE RIESGOS'!$AS$33="Catastrófico"),CONCATENATE("R5C",'MAPA DE RIESGOS'!$AC$33),"")</f>
        <v/>
      </c>
      <c r="AI40" s="86" t="str">
        <f>IF(AND('MAPA DE RIESGOS'!$AQ$34="Baja",'MAPA DE RIESGOS'!$AS$34="Catastrófico"),CONCATENATE("R5C",'MAPA DE RIESGOS'!$AC$34),"")</f>
        <v/>
      </c>
      <c r="AJ40" s="86" t="str">
        <f>IF(AND('MAPA DE RIESGOS'!$AQ$35="Baja",'MAPA DE RIESGOS'!$AS$35="Catastrófico"),CONCATENATE("R5C",'MAPA DE RIESGOS'!$AC$35),"")</f>
        <v/>
      </c>
      <c r="AK40" s="86" t="str">
        <f>IF(AND('MAPA DE RIESGOS'!$AQ$36="Baja",'MAPA DE RIESGOS'!$AS$36="Catastrófico"),CONCATENATE("R5C",'MAPA DE RIESGOS'!$AC$36),"")</f>
        <v/>
      </c>
      <c r="AL40" s="86" t="str">
        <f>IF(AND('MAPA DE RIESGOS'!$AQ$37="Baja",'MAPA DE RIESGOS'!$AS$37="Catastrófico"),CONCATENATE("R5C",'MAPA DE RIESGOS'!$AC$37),"")</f>
        <v/>
      </c>
      <c r="AM40" s="91" t="str">
        <f>IF(AND('MAPA DE RIESGOS'!$AQ$38="Baja",'MAPA DE RIESGOS'!$AS$38="Catastrófico"),CONCATENATE("R5C",'MAPA DE RIESGOS'!$AC$38),"")</f>
        <v/>
      </c>
      <c r="AN40" s="74"/>
      <c r="AO40" s="411"/>
      <c r="AP40" s="411"/>
      <c r="AQ40" s="411"/>
      <c r="AR40" s="411"/>
      <c r="AS40" s="411"/>
      <c r="AT40" s="411"/>
    </row>
    <row r="41" spans="2:46" ht="46" customHeight="1">
      <c r="B41" s="391"/>
      <c r="C41" s="391"/>
      <c r="D41" s="391"/>
      <c r="E41" s="387"/>
      <c r="F41" s="387"/>
      <c r="G41" s="387"/>
      <c r="H41" s="387"/>
      <c r="I41" s="387"/>
      <c r="J41" s="106" t="str">
        <f>IF(AND('MAPA DE RIESGOS'!$AQ$39="Baja",'MAPA DE RIESGOS'!$AS$39="Leve"),CONCATENATE("R6C",'MAPA DE RIESGOS'!$AC$39),"")</f>
        <v/>
      </c>
      <c r="K41" s="77" t="str">
        <f>IF(AND('MAPA DE RIESGOS'!$AQ$40="Baja",'MAPA DE RIESGOS'!$AS$40="Leve"),CONCATENATE("R6C",'MAPA DE RIESGOS'!$AC$40),"")</f>
        <v/>
      </c>
      <c r="L41" s="77" t="str">
        <f>IF(AND('MAPA DE RIESGOS'!$AQ$41="Baja",'MAPA DE RIESGOS'!$AS$41="Leve"),CONCATENATE("R6C",'MAPA DE RIESGOS'!$AC$41),"")</f>
        <v/>
      </c>
      <c r="M41" s="77" t="str">
        <f>IF(AND('MAPA DE RIESGOS'!$AQ$42="Baja",'MAPA DE RIESGOS'!$AS$42="Leve"),CONCATENATE("R6C",'MAPA DE RIESGOS'!$AC$42),"")</f>
        <v/>
      </c>
      <c r="N41" s="77" t="str">
        <f>IF(AND('MAPA DE RIESGOS'!$AQ$43="Baja",'MAPA DE RIESGOS'!$AS$43="Leve"),CONCATENATE("R6C",'MAPA DE RIESGOS'!$AC$43),"")</f>
        <v/>
      </c>
      <c r="O41" s="107" t="str">
        <f>IF(AND('MAPA DE RIESGOS'!$AQ$44="Baja",'MAPA DE RIESGOS'!$AS$44="Leve"),CONCATENATE("R6C",'MAPA DE RIESGOS'!$AC$44),"")</f>
        <v/>
      </c>
      <c r="P41" s="98" t="str">
        <f>IF(AND('MAPA DE RIESGOS'!$AQ$39="Baja",'MAPA DE RIESGOS'!$AS$39="Menor"),CONCATENATE("R6C",'MAPA DE RIESGOS'!$AC$39),"")</f>
        <v/>
      </c>
      <c r="Q41" s="76" t="str">
        <f>IF(AND('MAPA DE RIESGOS'!$AQ$40="Baja",'MAPA DE RIESGOS'!$AS$40="Menor"),CONCATENATE("R6C",'MAPA DE RIESGOS'!$AC$40),"")</f>
        <v/>
      </c>
      <c r="R41" s="76" t="str">
        <f>IF(AND('MAPA DE RIESGOS'!$AQ$41="Baja",'MAPA DE RIESGOS'!$AS$41="Menor"),CONCATENATE("R6C",'MAPA DE RIESGOS'!$AC$41),"")</f>
        <v/>
      </c>
      <c r="S41" s="76" t="str">
        <f>IF(AND('MAPA DE RIESGOS'!$AQ$42="Baja",'MAPA DE RIESGOS'!$AS$42="Menor"),CONCATENATE("R6C",'MAPA DE RIESGOS'!$AC$42),"")</f>
        <v/>
      </c>
      <c r="T41" s="76" t="str">
        <f>IF(AND('MAPA DE RIESGOS'!$AQ$43="Baja",'MAPA DE RIESGOS'!$AS$43="Menor"),CONCATENATE("R6C",'MAPA DE RIESGOS'!$AC$43),"")</f>
        <v/>
      </c>
      <c r="U41" s="99" t="str">
        <f>IF(AND('MAPA DE RIESGOS'!$AQ$44="Baja",'MAPA DE RIESGOS'!$AS$44="Menor"),CONCATENATE("R6C",'MAPA DE RIESGOS'!$AC$44),"")</f>
        <v/>
      </c>
      <c r="V41" s="98" t="str">
        <f>IF(AND('MAPA DE RIESGOS'!$AQ$39="Baja",'MAPA DE RIESGOS'!$AS$39="Moderado"),CONCATENATE("R6C",'MAPA DE RIESGOS'!$AC$39),"")</f>
        <v/>
      </c>
      <c r="W41" s="76" t="str">
        <f>IF(AND('MAPA DE RIESGOS'!$AQ$40="Baja",'MAPA DE RIESGOS'!$AS$40="Moderado"),CONCATENATE("R6C",'MAPA DE RIESGOS'!$AC$40),"")</f>
        <v/>
      </c>
      <c r="X41" s="76" t="str">
        <f>IF(AND('MAPA DE RIESGOS'!$AQ$41="Baja",'MAPA DE RIESGOS'!$AS$41="Moderado"),CONCATENATE("R6C",'MAPA DE RIESGOS'!$AC$41),"")</f>
        <v/>
      </c>
      <c r="Y41" s="76" t="str">
        <f>IF(AND('MAPA DE RIESGOS'!$AQ$42="Baja",'MAPA DE RIESGOS'!$AS$42="Moderado"),CONCATENATE("R6C",'MAPA DE RIESGOS'!$AC$42),"")</f>
        <v/>
      </c>
      <c r="Z41" s="76" t="str">
        <f>IF(AND('MAPA DE RIESGOS'!$AQ$43="Baja",'MAPA DE RIESGOS'!$AS$43="Moderado"),CONCATENATE("R6C",'MAPA DE RIESGOS'!$AC$43),"")</f>
        <v/>
      </c>
      <c r="AA41" s="99" t="str">
        <f>IF(AND('MAPA DE RIESGOS'!$AQ$44="Baja",'MAPA DE RIESGOS'!$AS$44="Moderado"),CONCATENATE("R6C",'MAPA DE RIESGOS'!$AC$44),"")</f>
        <v/>
      </c>
      <c r="AB41" s="81" t="str">
        <f>IF(AND('MAPA DE RIESGOS'!$AQ$39="Baja",'MAPA DE RIESGOS'!$AS$39="Mayor"),CONCATENATE("R6C",'MAPA DE RIESGOS'!$AC$39),"")</f>
        <v/>
      </c>
      <c r="AC41" s="75" t="str">
        <f>IF(AND('MAPA DE RIESGOS'!$AQ$40="Baja",'MAPA DE RIESGOS'!$AS$40="Mayor"),CONCATENATE("R6C",'MAPA DE RIESGOS'!$AC$40),"")</f>
        <v/>
      </c>
      <c r="AD41" s="75" t="str">
        <f>IF(AND('MAPA DE RIESGOS'!$AQ$41="Baja",'MAPA DE RIESGOS'!$AS$41="Mayor"),CONCATENATE("R6C",'MAPA DE RIESGOS'!$AC$41),"")</f>
        <v/>
      </c>
      <c r="AE41" s="75" t="str">
        <f>IF(AND('MAPA DE RIESGOS'!$AQ$42="Baja",'MAPA DE RIESGOS'!$AS$42="Mayor"),CONCATENATE("R6C",'MAPA DE RIESGOS'!$AC$42),"")</f>
        <v/>
      </c>
      <c r="AF41" s="75" t="str">
        <f>IF(AND('MAPA DE RIESGOS'!$AQ$43="Baja",'MAPA DE RIESGOS'!$AS$43="Mayor"),CONCATENATE("R6C",'MAPA DE RIESGOS'!$AC$43),"")</f>
        <v/>
      </c>
      <c r="AG41" s="82" t="str">
        <f>IF(AND('MAPA DE RIESGOS'!$AQ$44="Baja",'MAPA DE RIESGOS'!$AS$44="Mayor"),CONCATENATE("R6C",'MAPA DE RIESGOS'!$AC$44),"")</f>
        <v/>
      </c>
      <c r="AH41" s="90" t="str">
        <f>IF(AND('MAPA DE RIESGOS'!$AQ$39="Baja",'MAPA DE RIESGOS'!$AS$39="Catastrófico"),CONCATENATE("R6C",'MAPA DE RIESGOS'!$AC$39),"")</f>
        <v/>
      </c>
      <c r="AI41" s="86" t="str">
        <f>IF(AND('MAPA DE RIESGOS'!$AQ$40="Baja",'MAPA DE RIESGOS'!$AS$40="Catastrófico"),CONCATENATE("R6C",'MAPA DE RIESGOS'!$AC$40),"")</f>
        <v/>
      </c>
      <c r="AJ41" s="86" t="str">
        <f>IF(AND('MAPA DE RIESGOS'!$AQ$41="Baja",'MAPA DE RIESGOS'!$AS$41="Catastrófico"),CONCATENATE("R6C",'MAPA DE RIESGOS'!$AC$41),"")</f>
        <v/>
      </c>
      <c r="AK41" s="86" t="str">
        <f>IF(AND('MAPA DE RIESGOS'!$AQ$42="Baja",'MAPA DE RIESGOS'!$AS$42="Catastrófico"),CONCATENATE("R6C",'MAPA DE RIESGOS'!$AC$42),"")</f>
        <v/>
      </c>
      <c r="AL41" s="86" t="str">
        <f>IF(AND('MAPA DE RIESGOS'!$AQ$43="Baja",'MAPA DE RIESGOS'!$AS$43="Catastrófico"),CONCATENATE("R6C",'MAPA DE RIESGOS'!$AC$43),"")</f>
        <v/>
      </c>
      <c r="AM41" s="91" t="str">
        <f>IF(AND('MAPA DE RIESGOS'!$AQ$44="Baja",'MAPA DE RIESGOS'!$AS$44="Catastrófico"),CONCATENATE("R6C",'MAPA DE RIESGOS'!$AC$44),"")</f>
        <v/>
      </c>
      <c r="AN41" s="74"/>
      <c r="AO41" s="411"/>
      <c r="AP41" s="411"/>
      <c r="AQ41" s="411"/>
      <c r="AR41" s="411"/>
      <c r="AS41" s="411"/>
      <c r="AT41" s="411"/>
    </row>
    <row r="42" spans="2:46" ht="14.5" customHeight="1">
      <c r="B42" s="391"/>
      <c r="C42" s="391"/>
      <c r="D42" s="391"/>
      <c r="E42" s="387"/>
      <c r="F42" s="387"/>
      <c r="G42" s="387"/>
      <c r="H42" s="387"/>
      <c r="I42" s="387"/>
      <c r="J42" s="106" t="str">
        <f>IF(AND('MAPA DE RIESGOS'!$AQ$45="Baja",'MAPA DE RIESGOS'!$AS$45="Leve"),CONCATENATE("R7C",'MAPA DE RIESGOS'!$AC$45),"")</f>
        <v/>
      </c>
      <c r="K42" s="77" t="str">
        <f>IF(AND('MAPA DE RIESGOS'!$AQ$46="Baja",'MAPA DE RIESGOS'!$AS$46="Leve"),CONCATENATE("R7C",'MAPA DE RIESGOS'!$AC$46),"")</f>
        <v/>
      </c>
      <c r="L42" s="77" t="str">
        <f>IF(AND('MAPA DE RIESGOS'!$AQ$47="Baja",'MAPA DE RIESGOS'!$AS$47="Leve"),CONCATENATE("R7C",'MAPA DE RIESGOS'!$AC$47),"")</f>
        <v/>
      </c>
      <c r="M42" s="77" t="str">
        <f>IF(AND('MAPA DE RIESGOS'!$AQ$48="Baja",'MAPA DE RIESGOS'!$AS$48="Leve"),CONCATENATE("R7C",'MAPA DE RIESGOS'!$AC$48),"")</f>
        <v/>
      </c>
      <c r="N42" s="77" t="str">
        <f>IF(AND('MAPA DE RIESGOS'!$AQ$49="Baja",'MAPA DE RIESGOS'!$AS$49="Leve"),CONCATENATE("R7C",'MAPA DE RIESGOS'!$AC$49),"")</f>
        <v/>
      </c>
      <c r="O42" s="107" t="str">
        <f>IF(AND('MAPA DE RIESGOS'!$AQ$50="Baja",'MAPA DE RIESGOS'!$AS$50="Leve"),CONCATENATE("R7C",'MAPA DE RIESGOS'!$AC$50),"")</f>
        <v/>
      </c>
      <c r="P42" s="98" t="str">
        <f>IF(AND('MAPA DE RIESGOS'!$AQ$45="Baja",'MAPA DE RIESGOS'!$AS$45="Menor"),CONCATENATE("R7C",'MAPA DE RIESGOS'!$AC$45),"")</f>
        <v/>
      </c>
      <c r="Q42" s="76" t="str">
        <f>IF(AND('MAPA DE RIESGOS'!$AQ$46="Baja",'MAPA DE RIESGOS'!$AS$46="Menor"),CONCATENATE("R7C",'MAPA DE RIESGOS'!$AC$46),"")</f>
        <v/>
      </c>
      <c r="R42" s="76" t="str">
        <f>IF(AND('MAPA DE RIESGOS'!$AQ$47="Baja",'MAPA DE RIESGOS'!$AS$47="Menor"),CONCATENATE("R7C",'MAPA DE RIESGOS'!$AC$47),"")</f>
        <v/>
      </c>
      <c r="S42" s="76" t="str">
        <f>IF(AND('MAPA DE RIESGOS'!$AQ$48="Baja",'MAPA DE RIESGOS'!$AS$48="Menor"),CONCATENATE("R7C",'MAPA DE RIESGOS'!$AC$48),"")</f>
        <v/>
      </c>
      <c r="T42" s="76" t="str">
        <f>IF(AND('MAPA DE RIESGOS'!$AQ$49="Baja",'MAPA DE RIESGOS'!$AS$49="Menor"),CONCATENATE("R7C",'MAPA DE RIESGOS'!$AC$49),"")</f>
        <v/>
      </c>
      <c r="U42" s="99" t="str">
        <f>IF(AND('MAPA DE RIESGOS'!$AQ$50="Baja",'MAPA DE RIESGOS'!$AS$50="Menor"),CONCATENATE("R7C",'MAPA DE RIESGOS'!$AC$50),"")</f>
        <v/>
      </c>
      <c r="V42" s="98" t="str">
        <f>IF(AND('MAPA DE RIESGOS'!$AQ$45="Baja",'MAPA DE RIESGOS'!$AS$45="Moderado"),CONCATENATE("R7C",'MAPA DE RIESGOS'!$AC$45),"")</f>
        <v/>
      </c>
      <c r="W42" s="76" t="str">
        <f>IF(AND('MAPA DE RIESGOS'!$AQ$46="Baja",'MAPA DE RIESGOS'!$AS$46="Moderado"),CONCATENATE("R7C",'MAPA DE RIESGOS'!$AC$46),"")</f>
        <v/>
      </c>
      <c r="X42" s="76" t="str">
        <f>IF(AND('MAPA DE RIESGOS'!$AQ$47="Baja",'MAPA DE RIESGOS'!$AS$47="Moderado"),CONCATENATE("R7C",'MAPA DE RIESGOS'!$AC$47),"")</f>
        <v/>
      </c>
      <c r="Y42" s="76" t="str">
        <f>IF(AND('MAPA DE RIESGOS'!$AQ$48="Baja",'MAPA DE RIESGOS'!$AS$48="Moderado"),CONCATENATE("R7C",'MAPA DE RIESGOS'!$AC$48),"")</f>
        <v/>
      </c>
      <c r="Z42" s="76" t="str">
        <f>IF(AND('MAPA DE RIESGOS'!$AQ$49="Baja",'MAPA DE RIESGOS'!$AS$49="Moderado"),CONCATENATE("R7C",'MAPA DE RIESGOS'!$AC$49),"")</f>
        <v/>
      </c>
      <c r="AA42" s="99" t="str">
        <f>IF(AND('MAPA DE RIESGOS'!$AQ$50="Baja",'MAPA DE RIESGOS'!$AS$50="Moderado"),CONCATENATE("R7C",'MAPA DE RIESGOS'!$AC$50),"")</f>
        <v/>
      </c>
      <c r="AB42" s="81" t="str">
        <f>IF(AND('MAPA DE RIESGOS'!$AQ$45="Baja",'MAPA DE RIESGOS'!$AS$45="Mayor"),CONCATENATE("R7C",'MAPA DE RIESGOS'!$AC$45),"")</f>
        <v/>
      </c>
      <c r="AC42" s="75" t="str">
        <f>IF(AND('MAPA DE RIESGOS'!$AQ$46="Baja",'MAPA DE RIESGOS'!$AS$46="Mayor"),CONCATENATE("R7C",'MAPA DE RIESGOS'!$AC$46),"")</f>
        <v/>
      </c>
      <c r="AD42" s="75" t="str">
        <f>IF(AND('MAPA DE RIESGOS'!$AQ$47="Baja",'MAPA DE RIESGOS'!$AS$47="Mayor"),CONCATENATE("R7C",'MAPA DE RIESGOS'!$AC$47),"")</f>
        <v/>
      </c>
      <c r="AE42" s="75" t="str">
        <f>IF(AND('MAPA DE RIESGOS'!$AQ$48="Baja",'MAPA DE RIESGOS'!$AS$48="Mayor"),CONCATENATE("R7C",'MAPA DE RIESGOS'!$AC$48),"")</f>
        <v/>
      </c>
      <c r="AF42" s="75" t="str">
        <f>IF(AND('MAPA DE RIESGOS'!$AQ$49="Baja",'MAPA DE RIESGOS'!$AS$49="Mayor"),CONCATENATE("R7C",'MAPA DE RIESGOS'!$AC$49),"")</f>
        <v/>
      </c>
      <c r="AG42" s="82" t="str">
        <f>IF(AND('MAPA DE RIESGOS'!$AQ$50="Baja",'MAPA DE RIESGOS'!$AS$50="Mayor"),CONCATENATE("R7C",'MAPA DE RIESGOS'!$AC$50),"")</f>
        <v/>
      </c>
      <c r="AH42" s="90" t="str">
        <f>IF(AND('MAPA DE RIESGOS'!$AQ$45="Baja",'MAPA DE RIESGOS'!$AS$45="Catastrófico"),CONCATENATE("R7C",'MAPA DE RIESGOS'!$AC$45),"")</f>
        <v/>
      </c>
      <c r="AI42" s="86" t="str">
        <f>IF(AND('MAPA DE RIESGOS'!$AQ$46="Baja",'MAPA DE RIESGOS'!$AS$46="Catastrófico"),CONCATENATE("R7C",'MAPA DE RIESGOS'!$AC$46),"")</f>
        <v/>
      </c>
      <c r="AJ42" s="86" t="str">
        <f>IF(AND('MAPA DE RIESGOS'!$AQ$47="Baja",'MAPA DE RIESGOS'!$AS$47="Catastrófico"),CONCATENATE("R7C",'MAPA DE RIESGOS'!$AC$47),"")</f>
        <v/>
      </c>
      <c r="AK42" s="86" t="str">
        <f>IF(AND('MAPA DE RIESGOS'!$AQ$48="Baja",'MAPA DE RIESGOS'!$AS$48="Catastrófico"),CONCATENATE("R7C",'MAPA DE RIESGOS'!$AC$48),"")</f>
        <v/>
      </c>
      <c r="AL42" s="86" t="str">
        <f>IF(AND('MAPA DE RIESGOS'!$AQ$49="Baja",'MAPA DE RIESGOS'!$AS$49="Catastrófico"),CONCATENATE("R7C",'MAPA DE RIESGOS'!$AC$49),"")</f>
        <v/>
      </c>
      <c r="AM42" s="91" t="str">
        <f>IF(AND('MAPA DE RIESGOS'!$AQ$50="Baja",'MAPA DE RIESGOS'!$AS$50="Catastrófico"),CONCATENATE("R7C",'MAPA DE RIESGOS'!$AC$50),"")</f>
        <v/>
      </c>
      <c r="AN42" s="74"/>
      <c r="AO42" s="411"/>
      <c r="AP42" s="411"/>
      <c r="AQ42" s="411"/>
      <c r="AR42" s="411"/>
      <c r="AS42" s="411"/>
      <c r="AT42" s="411"/>
    </row>
    <row r="43" spans="2:46" ht="14.5" customHeight="1">
      <c r="B43" s="391"/>
      <c r="C43" s="391"/>
      <c r="D43" s="391"/>
      <c r="E43" s="387"/>
      <c r="F43" s="387"/>
      <c r="G43" s="387"/>
      <c r="H43" s="387"/>
      <c r="I43" s="387"/>
      <c r="J43" s="106" t="str">
        <f>IF(AND('MAPA DE RIESGOS'!$AQ$51="Baja",'MAPA DE RIESGOS'!$AS$51="Leve"),CONCATENATE("R8C",'MAPA DE RIESGOS'!$AC$51),"")</f>
        <v/>
      </c>
      <c r="K43" s="77" t="str">
        <f>IF(AND('MAPA DE RIESGOS'!$AQ$52="Baja",'MAPA DE RIESGOS'!$AS$52="Leve"),CONCATENATE("R8C",'MAPA DE RIESGOS'!$AC$52),"")</f>
        <v/>
      </c>
      <c r="L43" s="77" t="str">
        <f>IF(AND('MAPA DE RIESGOS'!$AQ$53="Baja",'MAPA DE RIESGOS'!$AS$53="Leve"),CONCATENATE("R8C",'MAPA DE RIESGOS'!$AC$53),"")</f>
        <v/>
      </c>
      <c r="M43" s="77" t="str">
        <f>IF(AND('MAPA DE RIESGOS'!$AQ$54="Baja",'MAPA DE RIESGOS'!$AS$54="Leve"),CONCATENATE("R8C",'MAPA DE RIESGOS'!$AC$54),"")</f>
        <v/>
      </c>
      <c r="N43" s="77" t="str">
        <f>IF(AND('MAPA DE RIESGOS'!$AQ$55="Baja",'MAPA DE RIESGOS'!$AS$55="Leve"),CONCATENATE("R8C",'MAPA DE RIESGOS'!$AC$55),"")</f>
        <v/>
      </c>
      <c r="O43" s="107" t="str">
        <f>IF(AND('MAPA DE RIESGOS'!$AQ$56="Baja",'MAPA DE RIESGOS'!$AS$56="Leve"),CONCATENATE("R8C",'MAPA DE RIESGOS'!$AC$56),"")</f>
        <v/>
      </c>
      <c r="P43" s="98" t="str">
        <f>IF(AND('MAPA DE RIESGOS'!$AQ$51="Baja",'MAPA DE RIESGOS'!$AS$51="Menor"),CONCATENATE("R8C",'MAPA DE RIESGOS'!$AC$51),"")</f>
        <v/>
      </c>
      <c r="Q43" s="76" t="str">
        <f>IF(AND('MAPA DE RIESGOS'!$AQ$52="Baja",'MAPA DE RIESGOS'!$AS$52="Menor"),CONCATENATE("R8C",'MAPA DE RIESGOS'!$AC$52),"")</f>
        <v/>
      </c>
      <c r="R43" s="76" t="str">
        <f>IF(AND('MAPA DE RIESGOS'!$AQ$53="Baja",'MAPA DE RIESGOS'!$AS$53="Menor"),CONCATENATE("R8C",'MAPA DE RIESGOS'!$AC$53),"")</f>
        <v/>
      </c>
      <c r="S43" s="76" t="str">
        <f>IF(AND('MAPA DE RIESGOS'!$AQ$54="Baja",'MAPA DE RIESGOS'!$AS$54="Menor"),CONCATENATE("R8C",'MAPA DE RIESGOS'!$AC$54),"")</f>
        <v/>
      </c>
      <c r="T43" s="76" t="str">
        <f>IF(AND('MAPA DE RIESGOS'!$AQ$55="Baja",'MAPA DE RIESGOS'!$AS$55="Menor"),CONCATENATE("R8C",'MAPA DE RIESGOS'!$AC$55),"")</f>
        <v/>
      </c>
      <c r="U43" s="99" t="str">
        <f>IF(AND('MAPA DE RIESGOS'!$AQ$56="Baja",'MAPA DE RIESGOS'!$AS$56="Menor"),CONCATENATE("R8C",'MAPA DE RIESGOS'!$AC$56),"")</f>
        <v/>
      </c>
      <c r="V43" s="98" t="str">
        <f>IF(AND('MAPA DE RIESGOS'!$AQ$51="Baja",'MAPA DE RIESGOS'!$AS$51="Moderado"),CONCATENATE("R8C",'MAPA DE RIESGOS'!$AC$51),"")</f>
        <v/>
      </c>
      <c r="W43" s="76" t="str">
        <f>IF(AND('MAPA DE RIESGOS'!$AQ$52="Baja",'MAPA DE RIESGOS'!$AS$52="Moderado"),CONCATENATE("R8C",'MAPA DE RIESGOS'!$AC$52),"")</f>
        <v/>
      </c>
      <c r="X43" s="76" t="str">
        <f>IF(AND('MAPA DE RIESGOS'!$AQ$53="Baja",'MAPA DE RIESGOS'!$AS$53="Moderado"),CONCATENATE("R8C",'MAPA DE RIESGOS'!$AC$53),"")</f>
        <v/>
      </c>
      <c r="Y43" s="76" t="str">
        <f>IF(AND('MAPA DE RIESGOS'!$AQ$54="Baja",'MAPA DE RIESGOS'!$AS$54="Moderado"),CONCATENATE("R8C",'MAPA DE RIESGOS'!$AC$54),"")</f>
        <v/>
      </c>
      <c r="Z43" s="76" t="str">
        <f>IF(AND('MAPA DE RIESGOS'!$AQ$55="Baja",'MAPA DE RIESGOS'!$AS$55="Moderado"),CONCATENATE("R8C",'MAPA DE RIESGOS'!$AC$55),"")</f>
        <v/>
      </c>
      <c r="AA43" s="99" t="str">
        <f>IF(AND('MAPA DE RIESGOS'!$AQ$56="Baja",'MAPA DE RIESGOS'!$AS$56="Moderado"),CONCATENATE("R8C",'MAPA DE RIESGOS'!$AC$56),"")</f>
        <v/>
      </c>
      <c r="AB43" s="81" t="str">
        <f>IF(AND('MAPA DE RIESGOS'!$AQ$51="Baja",'MAPA DE RIESGOS'!$AS$51="Mayor"),CONCATENATE("R8C",'MAPA DE RIESGOS'!$AC$51),"")</f>
        <v/>
      </c>
      <c r="AC43" s="75" t="str">
        <f>IF(AND('MAPA DE RIESGOS'!$AQ$52="Baja",'MAPA DE RIESGOS'!$AS$52="Mayor"),CONCATENATE("R8C",'MAPA DE RIESGOS'!$AC$52),"")</f>
        <v/>
      </c>
      <c r="AD43" s="75" t="str">
        <f>IF(AND('MAPA DE RIESGOS'!$AQ$53="Baja",'MAPA DE RIESGOS'!$AS$53="Mayor"),CONCATENATE("R8C",'MAPA DE RIESGOS'!$AC$53),"")</f>
        <v/>
      </c>
      <c r="AE43" s="75" t="str">
        <f>IF(AND('MAPA DE RIESGOS'!$AQ$54="Baja",'MAPA DE RIESGOS'!$AS$54="Mayor"),CONCATENATE("R8C",'MAPA DE RIESGOS'!$AC$54),"")</f>
        <v/>
      </c>
      <c r="AF43" s="75" t="str">
        <f>IF(AND('MAPA DE RIESGOS'!$AQ$55="Baja",'MAPA DE RIESGOS'!$AS$55="Mayor"),CONCATENATE("R8C",'MAPA DE RIESGOS'!$AC$55),"")</f>
        <v/>
      </c>
      <c r="AG43" s="82" t="str">
        <f>IF(AND('MAPA DE RIESGOS'!$AQ$56="Baja",'MAPA DE RIESGOS'!$AS$56="Mayor"),CONCATENATE("R8C",'MAPA DE RIESGOS'!$AC$56),"")</f>
        <v/>
      </c>
      <c r="AH43" s="90" t="str">
        <f>IF(AND('MAPA DE RIESGOS'!$AQ$51="Baja",'MAPA DE RIESGOS'!$AS$51="Catastrófico"),CONCATENATE("R8C",'MAPA DE RIESGOS'!$AC$51),"")</f>
        <v/>
      </c>
      <c r="AI43" s="86" t="str">
        <f>IF(AND('MAPA DE RIESGOS'!$AQ$52="Baja",'MAPA DE RIESGOS'!$AS$52="Catastrófico"),CONCATENATE("R8C",'MAPA DE RIESGOS'!$AC$52),"")</f>
        <v/>
      </c>
      <c r="AJ43" s="86" t="str">
        <f>IF(AND('MAPA DE RIESGOS'!$AQ$53="Baja",'MAPA DE RIESGOS'!$AS$53="Catastrófico"),CONCATENATE("R8C",'MAPA DE RIESGOS'!$AC$53),"")</f>
        <v/>
      </c>
      <c r="AK43" s="86" t="str">
        <f>IF(AND('MAPA DE RIESGOS'!$AQ$54="Baja",'MAPA DE RIESGOS'!$AS$54="Catastrófico"),CONCATENATE("R8C",'MAPA DE RIESGOS'!$AC$54),"")</f>
        <v/>
      </c>
      <c r="AL43" s="86" t="str">
        <f>IF(AND('MAPA DE RIESGOS'!$AQ$55="Baja",'MAPA DE RIESGOS'!$AS$55="Catastrófico"),CONCATENATE("R8C",'MAPA DE RIESGOS'!$AC$55),"")</f>
        <v/>
      </c>
      <c r="AM43" s="91" t="str">
        <f>IF(AND('MAPA DE RIESGOS'!$AQ$56="Baja",'MAPA DE RIESGOS'!$AS$56="Catastrófico"),CONCATENATE("R8C",'MAPA DE RIESGOS'!$AC$56),"")</f>
        <v/>
      </c>
      <c r="AN43" s="74"/>
      <c r="AO43" s="411"/>
      <c r="AP43" s="411"/>
      <c r="AQ43" s="411"/>
      <c r="AR43" s="411"/>
      <c r="AS43" s="411"/>
      <c r="AT43" s="411"/>
    </row>
    <row r="44" spans="2:46" ht="14.5" customHeight="1">
      <c r="B44" s="391"/>
      <c r="C44" s="391"/>
      <c r="D44" s="391"/>
      <c r="E44" s="387"/>
      <c r="F44" s="387"/>
      <c r="G44" s="387"/>
      <c r="H44" s="387"/>
      <c r="I44" s="387"/>
      <c r="J44" s="106" t="str">
        <f>IF(AND('MAPA DE RIESGOS'!$AQ$57="Baja",'MAPA DE RIESGOS'!$AS$57="Leve"),CONCATENATE("R9C",'MAPA DE RIESGOS'!$AC$57),"")</f>
        <v/>
      </c>
      <c r="K44" s="77" t="str">
        <f>IF(AND('MAPA DE RIESGOS'!$AQ$58="Baja",'MAPA DE RIESGOS'!$AS$58="Leve"),CONCATENATE("R9C",'MAPA DE RIESGOS'!$AC$58),"")</f>
        <v/>
      </c>
      <c r="L44" s="77" t="str">
        <f>IF(AND('MAPA DE RIESGOS'!$AQ$59="Baja",'MAPA DE RIESGOS'!$AS$59="Leve"),CONCATENATE("R9C",'MAPA DE RIESGOS'!$AC$59),"")</f>
        <v/>
      </c>
      <c r="M44" s="77" t="str">
        <f>IF(AND('MAPA DE RIESGOS'!$AQ$60="Baja",'MAPA DE RIESGOS'!$AS$60="Leve"),CONCATENATE("R9C",'MAPA DE RIESGOS'!$AC$60),"")</f>
        <v/>
      </c>
      <c r="N44" s="77" t="str">
        <f>IF(AND('MAPA DE RIESGOS'!$AQ$61="Baja",'MAPA DE RIESGOS'!$AS$61="Leve"),CONCATENATE("R9C",'MAPA DE RIESGOS'!$AC$61),"")</f>
        <v/>
      </c>
      <c r="O44" s="107" t="str">
        <f>IF(AND('MAPA DE RIESGOS'!$AQ$62="Baja",'MAPA DE RIESGOS'!$AS$62="Leve"),CONCATENATE("R9C",'MAPA DE RIESGOS'!$AC$62),"")</f>
        <v/>
      </c>
      <c r="P44" s="98" t="str">
        <f>IF(AND('MAPA DE RIESGOS'!$AQ$57="Baja",'MAPA DE RIESGOS'!$AS$57="Menor"),CONCATENATE("R9C",'MAPA DE RIESGOS'!$AC$57),"")</f>
        <v/>
      </c>
      <c r="Q44" s="76" t="str">
        <f>IF(AND('MAPA DE RIESGOS'!$AQ$58="Baja",'MAPA DE RIESGOS'!$AS$58="Menor"),CONCATENATE("R9C",'MAPA DE RIESGOS'!$AC$58),"")</f>
        <v/>
      </c>
      <c r="R44" s="76" t="str">
        <f>IF(AND('MAPA DE RIESGOS'!$AQ$59="Baja",'MAPA DE RIESGOS'!$AS$59="Menor"),CONCATENATE("R9C",'MAPA DE RIESGOS'!$AC$59),"")</f>
        <v/>
      </c>
      <c r="S44" s="76" t="str">
        <f>IF(AND('MAPA DE RIESGOS'!$AQ$60="Baja",'MAPA DE RIESGOS'!$AS$60="Menor"),CONCATENATE("R9C",'MAPA DE RIESGOS'!$AC$60),"")</f>
        <v/>
      </c>
      <c r="T44" s="76" t="str">
        <f>IF(AND('MAPA DE RIESGOS'!$AQ$61="Baja",'MAPA DE RIESGOS'!$AS$61="Menor"),CONCATENATE("R9C",'MAPA DE RIESGOS'!$AC$61),"")</f>
        <v/>
      </c>
      <c r="U44" s="99" t="str">
        <f>IF(AND('MAPA DE RIESGOS'!$AQ$62="Baja",'MAPA DE RIESGOS'!$AS$62="Menor"),CONCATENATE("R9C",'MAPA DE RIESGOS'!$AC$62),"")</f>
        <v/>
      </c>
      <c r="V44" s="98" t="str">
        <f>IF(AND('MAPA DE RIESGOS'!$AQ$57="Baja",'MAPA DE RIESGOS'!$AS$57="Moderado"),CONCATENATE("R9C",'MAPA DE RIESGOS'!$AC$57),"")</f>
        <v/>
      </c>
      <c r="W44" s="76" t="str">
        <f>IF(AND('MAPA DE RIESGOS'!$AQ$58="Baja",'MAPA DE RIESGOS'!$AS$58="Moderado"),CONCATENATE("R9C",'MAPA DE RIESGOS'!$AC$58),"")</f>
        <v/>
      </c>
      <c r="X44" s="76" t="str">
        <f>IF(AND('MAPA DE RIESGOS'!$AQ$59="Baja",'MAPA DE RIESGOS'!$AS$59="Moderado"),CONCATENATE("R9C",'MAPA DE RIESGOS'!$AC$59),"")</f>
        <v/>
      </c>
      <c r="Y44" s="76" t="str">
        <f>IF(AND('MAPA DE RIESGOS'!$AQ$60="Baja",'MAPA DE RIESGOS'!$AS$60="Moderado"),CONCATENATE("R9C",'MAPA DE RIESGOS'!$AC$60),"")</f>
        <v/>
      </c>
      <c r="Z44" s="76" t="str">
        <f>IF(AND('MAPA DE RIESGOS'!$AQ$61="Baja",'MAPA DE RIESGOS'!$AS$61="Moderado"),CONCATENATE("R9C",'MAPA DE RIESGOS'!$AC$61),"")</f>
        <v/>
      </c>
      <c r="AA44" s="99" t="str">
        <f>IF(AND('MAPA DE RIESGOS'!$AQ$62="Baja",'MAPA DE RIESGOS'!$AS$62="Moderado"),CONCATENATE("R9C",'MAPA DE RIESGOS'!$AC$62),"")</f>
        <v/>
      </c>
      <c r="AB44" s="81" t="str">
        <f>IF(AND('MAPA DE RIESGOS'!$AQ$57="Baja",'MAPA DE RIESGOS'!$AS$57="Mayor"),CONCATENATE("R9C",'MAPA DE RIESGOS'!$AC$57),"")</f>
        <v/>
      </c>
      <c r="AC44" s="75" t="str">
        <f>IF(AND('MAPA DE RIESGOS'!$AQ$58="Baja",'MAPA DE RIESGOS'!$AS$58="Mayor"),CONCATENATE("R9C",'MAPA DE RIESGOS'!$AC$58),"")</f>
        <v/>
      </c>
      <c r="AD44" s="75" t="str">
        <f>IF(AND('MAPA DE RIESGOS'!$AQ$59="Baja",'MAPA DE RIESGOS'!$AS$59="Mayor"),CONCATENATE("R9C",'MAPA DE RIESGOS'!$AC$59),"")</f>
        <v/>
      </c>
      <c r="AE44" s="75" t="str">
        <f>IF(AND('MAPA DE RIESGOS'!$AQ$60="Baja",'MAPA DE RIESGOS'!$AS$60="Mayor"),CONCATENATE("R9C",'MAPA DE RIESGOS'!$AC$60),"")</f>
        <v/>
      </c>
      <c r="AF44" s="75" t="str">
        <f>IF(AND('MAPA DE RIESGOS'!$AQ$61="Baja",'MAPA DE RIESGOS'!$AS$61="Mayor"),CONCATENATE("R9C",'MAPA DE RIESGOS'!$AC$61),"")</f>
        <v/>
      </c>
      <c r="AG44" s="82" t="str">
        <f>IF(AND('MAPA DE RIESGOS'!$AQ$62="Baja",'MAPA DE RIESGOS'!$AS$62="Mayor"),CONCATENATE("R9C",'MAPA DE RIESGOS'!$AC$62),"")</f>
        <v/>
      </c>
      <c r="AH44" s="90" t="str">
        <f>IF(AND('MAPA DE RIESGOS'!$AQ$57="Baja",'MAPA DE RIESGOS'!$AS$57="Catastrófico"),CONCATENATE("R9C",'MAPA DE RIESGOS'!$AC$57),"")</f>
        <v/>
      </c>
      <c r="AI44" s="86" t="str">
        <f>IF(AND('MAPA DE RIESGOS'!$AQ$58="Baja",'MAPA DE RIESGOS'!$AS$58="Catastrófico"),CONCATENATE("R9C",'MAPA DE RIESGOS'!$AC$58),"")</f>
        <v/>
      </c>
      <c r="AJ44" s="86" t="str">
        <f>IF(AND('MAPA DE RIESGOS'!$AQ$59="Baja",'MAPA DE RIESGOS'!$AS$59="Catastrófico"),CONCATENATE("R9C",'MAPA DE RIESGOS'!$AC$59),"")</f>
        <v/>
      </c>
      <c r="AK44" s="86" t="str">
        <f>IF(AND('MAPA DE RIESGOS'!$AQ$60="Baja",'MAPA DE RIESGOS'!$AS$60="Catastrófico"),CONCATENATE("R9C",'MAPA DE RIESGOS'!$AC$60),"")</f>
        <v/>
      </c>
      <c r="AL44" s="86" t="str">
        <f>IF(AND('MAPA DE RIESGOS'!$AQ$61="Baja",'MAPA DE RIESGOS'!$AS$61="Catastrófico"),CONCATENATE("R9C",'MAPA DE RIESGOS'!$AC$61),"")</f>
        <v/>
      </c>
      <c r="AM44" s="91" t="str">
        <f>IF(AND('MAPA DE RIESGOS'!$AQ$62="Baja",'MAPA DE RIESGOS'!$AS$62="Catastrófico"),CONCATENATE("R9C",'MAPA DE RIESGOS'!$AC$62),"")</f>
        <v/>
      </c>
      <c r="AN44" s="74"/>
      <c r="AO44" s="411"/>
      <c r="AP44" s="411"/>
      <c r="AQ44" s="411"/>
      <c r="AR44" s="411"/>
      <c r="AS44" s="411"/>
      <c r="AT44" s="411"/>
    </row>
    <row r="45" spans="2:46" ht="14.5" customHeight="1">
      <c r="B45" s="391"/>
      <c r="C45" s="391"/>
      <c r="D45" s="391"/>
      <c r="E45" s="387"/>
      <c r="F45" s="387"/>
      <c r="G45" s="387"/>
      <c r="H45" s="387"/>
      <c r="I45" s="387"/>
      <c r="J45" s="108" t="str">
        <f>IF(AND('MAPA DE RIESGOS'!$AQ$63="Baja",'MAPA DE RIESGOS'!$AS$63="Leve"),CONCATENATE("R10C",'MAPA DE RIESGOS'!$AC$63),"")</f>
        <v/>
      </c>
      <c r="K45" s="109" t="str">
        <f>IF(AND('MAPA DE RIESGOS'!$AQ$64="Baja",'MAPA DE RIESGOS'!$AS$64="Leve"),CONCATENATE("R10C",'MAPA DE RIESGOS'!$AC$64),"")</f>
        <v/>
      </c>
      <c r="L45" s="109" t="str">
        <f>IF(AND('MAPA DE RIESGOS'!$AQ$65="Baja",'MAPA DE RIESGOS'!$AS$65="Leve"),CONCATENATE("R10C",'MAPA DE RIESGOS'!$AC$65),"")</f>
        <v/>
      </c>
      <c r="M45" s="109" t="str">
        <f>IF(AND('MAPA DE RIESGOS'!$AQ$66="Baja",'MAPA DE RIESGOS'!$AS$66="Leve"),CONCATENATE("R10C",'MAPA DE RIESGOS'!$AC$66),"")</f>
        <v/>
      </c>
      <c r="N45" s="109" t="str">
        <f>IF(AND('MAPA DE RIESGOS'!$AQ$67="Baja",'MAPA DE RIESGOS'!$AS$67="Leve"),CONCATENATE("R10C",'MAPA DE RIESGOS'!$AC$67),"")</f>
        <v/>
      </c>
      <c r="O45" s="110" t="str">
        <f>IF(AND('MAPA DE RIESGOS'!$AQ$68="Baja",'MAPA DE RIESGOS'!$AS$68="Leve"),CONCATENATE("R10C",'MAPA DE RIESGOS'!$AC$68),"")</f>
        <v/>
      </c>
      <c r="P45" s="100" t="str">
        <f>IF(AND('MAPA DE RIESGOS'!$AQ$63="Baja",'MAPA DE RIESGOS'!$AS$63="Menor"),CONCATENATE("R10C",'MAPA DE RIESGOS'!$AC$63),"")</f>
        <v/>
      </c>
      <c r="Q45" s="101" t="str">
        <f>IF(AND('MAPA DE RIESGOS'!$AQ$64="Baja",'MAPA DE RIESGOS'!$AS$64="Menor"),CONCATENATE("R10C",'MAPA DE RIESGOS'!$AC$64),"")</f>
        <v/>
      </c>
      <c r="R45" s="101" t="str">
        <f>IF(AND('MAPA DE RIESGOS'!$AQ$65="Baja",'MAPA DE RIESGOS'!$AS$65="Menor"),CONCATENATE("R10C",'MAPA DE RIESGOS'!$AC$65),"")</f>
        <v/>
      </c>
      <c r="S45" s="101" t="str">
        <f>IF(AND('MAPA DE RIESGOS'!$AQ$66="Baja",'MAPA DE RIESGOS'!$AS$66="Menor"),CONCATENATE("R10C",'MAPA DE RIESGOS'!$AC$66),"")</f>
        <v/>
      </c>
      <c r="T45" s="101" t="str">
        <f>IF(AND('MAPA DE RIESGOS'!$AQ$67="Baja",'MAPA DE RIESGOS'!$AS$67="Menor"),CONCATENATE("R10C",'MAPA DE RIESGOS'!$AC$67),"")</f>
        <v/>
      </c>
      <c r="U45" s="102" t="str">
        <f>IF(AND('MAPA DE RIESGOS'!$AQ$68="Baja",'MAPA DE RIESGOS'!$AS$68="Menor"),CONCATENATE("R10C",'MAPA DE RIESGOS'!$AC$68),"")</f>
        <v/>
      </c>
      <c r="V45" s="100" t="str">
        <f>IF(AND('MAPA DE RIESGOS'!$AQ$63="Baja",'MAPA DE RIESGOS'!$AS$63="Moderado"),CONCATENATE("R10C",'MAPA DE RIESGOS'!$AC$63),"")</f>
        <v>R10C1</v>
      </c>
      <c r="W45" s="101" t="str">
        <f>IF(AND('MAPA DE RIESGOS'!$AQ$64="Baja",'MAPA DE RIESGOS'!$AS$64="Moderado"),CONCATENATE("R10C",'MAPA DE RIESGOS'!$AC$64),"")</f>
        <v>R10C2</v>
      </c>
      <c r="X45" s="101" t="str">
        <f>IF(AND('MAPA DE RIESGOS'!$AQ$65="Baja",'MAPA DE RIESGOS'!$AS$65="Moderado"),CONCATENATE("R10C",'MAPA DE RIESGOS'!$AC$65),"")</f>
        <v/>
      </c>
      <c r="Y45" s="101" t="str">
        <f>IF(AND('MAPA DE RIESGOS'!$AQ$66="Baja",'MAPA DE RIESGOS'!$AS$66="Moderado"),CONCATENATE("R10C",'MAPA DE RIESGOS'!$AC$66),"")</f>
        <v/>
      </c>
      <c r="Z45" s="101" t="str">
        <f>IF(AND('MAPA DE RIESGOS'!$AQ$67="Baja",'MAPA DE RIESGOS'!$AS$67="Moderado"),CONCATENATE("R10C",'MAPA DE RIESGOS'!$AC$67),"")</f>
        <v/>
      </c>
      <c r="AA45" s="102" t="str">
        <f>IF(AND('MAPA DE RIESGOS'!$AQ$68="Baja",'MAPA DE RIESGOS'!$AS$68="Moderado"),CONCATENATE("R10C",'MAPA DE RIESGOS'!$AC$68),"")</f>
        <v/>
      </c>
      <c r="AB45" s="83" t="str">
        <f>IF(AND('MAPA DE RIESGOS'!$AQ$63="Baja",'MAPA DE RIESGOS'!$AS$63="Mayor"),CONCATENATE("R10C",'MAPA DE RIESGOS'!$AC$63),"")</f>
        <v/>
      </c>
      <c r="AC45" s="84" t="str">
        <f>IF(AND('MAPA DE RIESGOS'!$AQ$64="Baja",'MAPA DE RIESGOS'!$AS$64="Mayor"),CONCATENATE("R10C",'MAPA DE RIESGOS'!$AC$64),"")</f>
        <v/>
      </c>
      <c r="AD45" s="84" t="str">
        <f>IF(AND('MAPA DE RIESGOS'!$AQ$65="Baja",'MAPA DE RIESGOS'!$AS$65="Mayor"),CONCATENATE("R10C",'MAPA DE RIESGOS'!$AC$65),"")</f>
        <v/>
      </c>
      <c r="AE45" s="84" t="str">
        <f>IF(AND('MAPA DE RIESGOS'!$AQ$66="Baja",'MAPA DE RIESGOS'!$AS$66="Mayor"),CONCATENATE("R10C",'MAPA DE RIESGOS'!$AC$66),"")</f>
        <v/>
      </c>
      <c r="AF45" s="84" t="str">
        <f>IF(AND('MAPA DE RIESGOS'!$AQ$67="Baja",'MAPA DE RIESGOS'!$AS$67="Mayor"),CONCATENATE("R10C",'MAPA DE RIESGOS'!$AC$67),"")</f>
        <v/>
      </c>
      <c r="AG45" s="85" t="str">
        <f>IF(AND('MAPA DE RIESGOS'!$AQ$68="Baja",'MAPA DE RIESGOS'!$AS$68="Mayor"),CONCATENATE("R10C",'MAPA DE RIESGOS'!$AC$68),"")</f>
        <v/>
      </c>
      <c r="AH45" s="92" t="str">
        <f>IF(AND('MAPA DE RIESGOS'!$AQ$63="Baja",'MAPA DE RIESGOS'!$AS$63="Catastrófico"),CONCATENATE("R10C",'MAPA DE RIESGOS'!$AC$63),"")</f>
        <v/>
      </c>
      <c r="AI45" s="93" t="str">
        <f>IF(AND('MAPA DE RIESGOS'!$AQ$64="Baja",'MAPA DE RIESGOS'!$AS$64="Catastrófico"),CONCATENATE("R10C",'MAPA DE RIESGOS'!$AC$64),"")</f>
        <v/>
      </c>
      <c r="AJ45" s="93" t="str">
        <f>IF(AND('MAPA DE RIESGOS'!$AQ$65="Baja",'MAPA DE RIESGOS'!$AS$65="Catastrófico"),CONCATENATE("R10C",'MAPA DE RIESGOS'!$AC$65),"")</f>
        <v/>
      </c>
      <c r="AK45" s="93" t="str">
        <f>IF(AND('MAPA DE RIESGOS'!$AQ$66="Baja",'MAPA DE RIESGOS'!$AS$66="Catastrófico"),CONCATENATE("R10C",'MAPA DE RIESGOS'!$AC$66),"")</f>
        <v/>
      </c>
      <c r="AL45" s="93" t="str">
        <f>IF(AND('MAPA DE RIESGOS'!$AQ$67="Baja",'MAPA DE RIESGOS'!$AS$67="Catastrófico"),CONCATENATE("R10C",'MAPA DE RIESGOS'!$AC$67),"")</f>
        <v/>
      </c>
      <c r="AM45" s="94" t="str">
        <f>IF(AND('MAPA DE RIESGOS'!$AQ$68="Baja",'MAPA DE RIESGOS'!$AS$68="Catastrófico"),CONCATENATE("R10C",'MAPA DE RIESGOS'!$AC$68),"")</f>
        <v/>
      </c>
      <c r="AN45" s="74"/>
      <c r="AO45" s="411"/>
      <c r="AP45" s="411"/>
      <c r="AQ45" s="411"/>
      <c r="AR45" s="411"/>
      <c r="AS45" s="411"/>
      <c r="AT45" s="411"/>
    </row>
    <row r="46" spans="2:46" ht="14.5" customHeight="1">
      <c r="B46" s="391"/>
      <c r="C46" s="391"/>
      <c r="D46" s="391"/>
      <c r="E46" s="387" t="s">
        <v>265</v>
      </c>
      <c r="F46" s="387"/>
      <c r="G46" s="387"/>
      <c r="H46" s="387"/>
      <c r="I46" s="387"/>
      <c r="J46" s="103" t="str">
        <f>IF(AND('MAPA DE RIESGOS'!$AQ$9="Muy Baja",'MAPA DE RIESGOS'!$AS$9="Leve"),CONCATENATE("R1C",'MAPA DE RIESGOS'!$AC$9),"")</f>
        <v/>
      </c>
      <c r="K46" s="104" t="str">
        <f>IF(AND('MAPA DE RIESGOS'!$AQ$10="Muy Baja",'MAPA DE RIESGOS'!$AS$10="Leve"),CONCATENATE("R1C",'MAPA DE RIESGOS'!$AC$10),"")</f>
        <v/>
      </c>
      <c r="L46" s="104" t="str">
        <f>IF(AND('MAPA DE RIESGOS'!$AQ$11="Muy Baja",'MAPA DE RIESGOS'!$AS$11="Leve"),CONCATENATE("R1C",'MAPA DE RIESGOS'!$AC$11),"")</f>
        <v/>
      </c>
      <c r="M46" s="104" t="str">
        <f>IF(AND('MAPA DE RIESGOS'!$AQ$12="Muy Baja",'MAPA DE RIESGOS'!$AS$12="Leve"),CONCATENATE("R1C",'MAPA DE RIESGOS'!$AC$12),"")</f>
        <v/>
      </c>
      <c r="N46" s="104" t="str">
        <f>IF(AND('MAPA DE RIESGOS'!$AQ$13="Muy Baja",'MAPA DE RIESGOS'!$AS$13="Leve"),CONCATENATE("R1C",'MAPA DE RIESGOS'!$AC$13),"")</f>
        <v/>
      </c>
      <c r="O46" s="105" t="str">
        <f>IF(AND('MAPA DE RIESGOS'!$AQ$14="Muy Baja",'MAPA DE RIESGOS'!$AS$14="Leve"),CONCATENATE("R1C",'MAPA DE RIESGOS'!$AC$14),"")</f>
        <v/>
      </c>
      <c r="P46" s="103" t="str">
        <f>IF(AND('MAPA DE RIESGOS'!$AQ$9="Muy Baja",'MAPA DE RIESGOS'!$AS$9="Menor"),CONCATENATE("R1C",'MAPA DE RIESGOS'!$AC$9),"")</f>
        <v/>
      </c>
      <c r="Q46" s="104" t="str">
        <f>IF(AND('MAPA DE RIESGOS'!$AQ$10="Muy Baja",'MAPA DE RIESGOS'!$AS$10="Menor"),CONCATENATE("R1C",'MAPA DE RIESGOS'!$AC$10),"")</f>
        <v/>
      </c>
      <c r="R46" s="104" t="str">
        <f>IF(AND('MAPA DE RIESGOS'!$AQ$11="Muy Baja",'MAPA DE RIESGOS'!$AS$11="Menor"),CONCATENATE("R1C",'MAPA DE RIESGOS'!$AC$11),"")</f>
        <v/>
      </c>
      <c r="S46" s="104" t="str">
        <f>IF(AND('MAPA DE RIESGOS'!$AQ$12="Muy Baja",'MAPA DE RIESGOS'!$AS$12="Menor"),CONCATENATE("R1C",'MAPA DE RIESGOS'!$AC$12),"")</f>
        <v/>
      </c>
      <c r="T46" s="104" t="str">
        <f>IF(AND('MAPA DE RIESGOS'!$AQ$13="Muy Baja",'MAPA DE RIESGOS'!$AS$13="Menor"),CONCATENATE("R1C",'MAPA DE RIESGOS'!$AC$13),"")</f>
        <v/>
      </c>
      <c r="U46" s="105" t="str">
        <f>IF(AND('MAPA DE RIESGOS'!$AQ$14="Muy Baja",'MAPA DE RIESGOS'!$AS$14="Menor"),CONCATENATE("R1C",'MAPA DE RIESGOS'!$AC$14),"")</f>
        <v/>
      </c>
      <c r="V46" s="95" t="str">
        <f>IF(AND('MAPA DE RIESGOS'!$AQ$9="Muy Baja",'MAPA DE RIESGOS'!$AS$9="Moderado"),CONCATENATE("R1C",'MAPA DE RIESGOS'!$AC$9),"")</f>
        <v>R1C1</v>
      </c>
      <c r="W46" s="96" t="str">
        <f>IF(AND('MAPA DE RIESGOS'!$AQ$10="Muy Baja",'MAPA DE RIESGOS'!$AS$10="Moderado"),CONCATENATE("R1C",'MAPA DE RIESGOS'!$AC$10),"")</f>
        <v>R1C2</v>
      </c>
      <c r="X46" s="96" t="str">
        <f>IF(AND('MAPA DE RIESGOS'!$AQ$11="Muy Baja",'MAPA DE RIESGOS'!$AS$11="Moderado"),CONCATENATE("R1C",'MAPA DE RIESGOS'!$AC$11),"")</f>
        <v/>
      </c>
      <c r="Y46" s="96" t="str">
        <f>IF(AND('MAPA DE RIESGOS'!$AQ$12="Muy Baja",'MAPA DE RIESGOS'!$AS$12="Moderado"),CONCATENATE("R1C",'MAPA DE RIESGOS'!$AC$12),"")</f>
        <v/>
      </c>
      <c r="Z46" s="96" t="str">
        <f>IF(AND('MAPA DE RIESGOS'!$AQ$13="Muy Baja",'MAPA DE RIESGOS'!$AS$13="Moderado"),CONCATENATE("R1C",'MAPA DE RIESGOS'!$AC$13),"")</f>
        <v/>
      </c>
      <c r="AA46" s="97" t="str">
        <f>IF(AND('MAPA DE RIESGOS'!$AQ$14="Muy Baja",'MAPA DE RIESGOS'!$AS$14="Moderado"),CONCATENATE("R1C",'MAPA DE RIESGOS'!$AC$14),"")</f>
        <v/>
      </c>
      <c r="AB46" s="78" t="str">
        <f>IF(AND('MAPA DE RIESGOS'!$AQ$9="Muy Baja",'MAPA DE RIESGOS'!$AS$9="Mayor"),CONCATENATE("R1C",'MAPA DE RIESGOS'!$AC$9),"")</f>
        <v/>
      </c>
      <c r="AC46" s="79" t="str">
        <f>IF(AND('MAPA DE RIESGOS'!$AQ$10="Muy Baja",'MAPA DE RIESGOS'!$AS$10="Mayor"),CONCATENATE("R1C",'MAPA DE RIESGOS'!$AC$10),"")</f>
        <v/>
      </c>
      <c r="AD46" s="79" t="str">
        <f>IF(AND('MAPA DE RIESGOS'!$AQ$11="Muy Baja",'MAPA DE RIESGOS'!$AS$11="Mayor"),CONCATENATE("R1C",'MAPA DE RIESGOS'!$AC$11),"")</f>
        <v/>
      </c>
      <c r="AE46" s="79" t="str">
        <f>IF(AND('MAPA DE RIESGOS'!$AQ$12="Muy Baja",'MAPA DE RIESGOS'!$AS$12="Mayor"),CONCATENATE("R1C",'MAPA DE RIESGOS'!$AC$12),"")</f>
        <v/>
      </c>
      <c r="AF46" s="79" t="str">
        <f>IF(AND('MAPA DE RIESGOS'!$AQ$13="Muy Baja",'MAPA DE RIESGOS'!$AS$13="Mayor"),CONCATENATE("R1C",'MAPA DE RIESGOS'!$AC$13),"")</f>
        <v/>
      </c>
      <c r="AG46" s="80" t="str">
        <f>IF(AND('MAPA DE RIESGOS'!$AQ$14="Muy Baja",'MAPA DE RIESGOS'!$AS$14="Mayor"),CONCATENATE("R1C",'MAPA DE RIESGOS'!$AC$14),"")</f>
        <v/>
      </c>
      <c r="AH46" s="87" t="str">
        <f>IF(AND('MAPA DE RIESGOS'!$AQ$9="Muy Baja",'MAPA DE RIESGOS'!$AS$9="Catastrófico"),CONCATENATE("R1C",'MAPA DE RIESGOS'!$AC$9),"")</f>
        <v/>
      </c>
      <c r="AI46" s="88" t="str">
        <f>IF(AND('MAPA DE RIESGOS'!$AQ$10="Muy Baja",'MAPA DE RIESGOS'!$AS$10="Catastrófico"),CONCATENATE("R1C",'MAPA DE RIESGOS'!$AC$10),"")</f>
        <v/>
      </c>
      <c r="AJ46" s="88" t="str">
        <f>IF(AND('MAPA DE RIESGOS'!$AQ$11="Muy Baja",'MAPA DE RIESGOS'!$AS$11="Catastrófico"),CONCATENATE("R1C",'MAPA DE RIESGOS'!$AC$11),"")</f>
        <v/>
      </c>
      <c r="AK46" s="88" t="str">
        <f>IF(AND('MAPA DE RIESGOS'!$AQ$12="Muy Baja",'MAPA DE RIESGOS'!$AS$12="Catastrófico"),CONCATENATE("R1C",'MAPA DE RIESGOS'!$AC$12),"")</f>
        <v/>
      </c>
      <c r="AL46" s="88" t="str">
        <f>IF(AND('MAPA DE RIESGOS'!$AQ$13="Muy Baja",'MAPA DE RIESGOS'!$AS$13="Catastrófico"),CONCATENATE("R1C",'MAPA DE RIESGOS'!$AC$13),"")</f>
        <v/>
      </c>
      <c r="AM46" s="89" t="str">
        <f>IF(AND('MAPA DE RIESGOS'!$AQ$14="Muy Baja",'MAPA DE RIESGOS'!$AS$14="Catastrófico"),CONCATENATE("R1C",'MAPA DE RIESGOS'!$AC$14),"")</f>
        <v/>
      </c>
      <c r="AN46" s="74"/>
      <c r="AO46" s="74"/>
      <c r="AP46" s="74"/>
      <c r="AQ46" s="74"/>
      <c r="AR46" s="74"/>
      <c r="AS46" s="74"/>
      <c r="AT46" s="74"/>
    </row>
    <row r="47" spans="2:46" ht="14.5" customHeight="1">
      <c r="B47" s="391"/>
      <c r="C47" s="391"/>
      <c r="D47" s="391"/>
      <c r="E47" s="387"/>
      <c r="F47" s="387"/>
      <c r="G47" s="387"/>
      <c r="H47" s="387"/>
      <c r="I47" s="387"/>
      <c r="J47" s="106" t="str">
        <f>IF(AND('MAPA DE RIESGOS'!$AQ$15="Muy Baja",'MAPA DE RIESGOS'!$AS$15="Leve"),CONCATENATE("R2C",'MAPA DE RIESGOS'!$AC$15),"")</f>
        <v/>
      </c>
      <c r="K47" s="77" t="str">
        <f>IF(AND('MAPA DE RIESGOS'!$AQ$16="Muy Baja",'MAPA DE RIESGOS'!$AS$16="Leve"),CONCATENATE("R2C",'MAPA DE RIESGOS'!$AC$16),"")</f>
        <v/>
      </c>
      <c r="L47" s="77" t="str">
        <f>IF(AND('MAPA DE RIESGOS'!$AQ$17="Muy Baja",'MAPA DE RIESGOS'!$AS$17="Leve"),CONCATENATE("R2C",'MAPA DE RIESGOS'!$AC$17),"")</f>
        <v/>
      </c>
      <c r="M47" s="77" t="str">
        <f>IF(AND('MAPA DE RIESGOS'!$AQ$18="Muy Baja",'MAPA DE RIESGOS'!$AS$18="Leve"),CONCATENATE("R2C",'MAPA DE RIESGOS'!$AC$18),"")</f>
        <v/>
      </c>
      <c r="N47" s="77" t="str">
        <f>IF(AND('MAPA DE RIESGOS'!$AQ$19="Muy Baja",'MAPA DE RIESGOS'!$AS$19="Leve"),CONCATENATE("R2C",'MAPA DE RIESGOS'!$AC$19),"")</f>
        <v/>
      </c>
      <c r="O47" s="107" t="str">
        <f>IF(AND('MAPA DE RIESGOS'!$AQ$20="Muy Baja",'MAPA DE RIESGOS'!$AS$20="Leve"),CONCATENATE("R2C",'MAPA DE RIESGOS'!$AC$20),"")</f>
        <v/>
      </c>
      <c r="P47" s="106" t="str">
        <f>IF(AND('MAPA DE RIESGOS'!$AQ$15="Muy Baja",'MAPA DE RIESGOS'!$AS$15="Menor"),CONCATENATE("R2C",'MAPA DE RIESGOS'!$AC$15),"")</f>
        <v/>
      </c>
      <c r="Q47" s="77" t="str">
        <f>IF(AND('MAPA DE RIESGOS'!$AQ$16="Muy Baja",'MAPA DE RIESGOS'!$AS$16="Menor"),CONCATENATE("R2C",'MAPA DE RIESGOS'!$AC$16),"")</f>
        <v/>
      </c>
      <c r="R47" s="77" t="str">
        <f>IF(AND('MAPA DE RIESGOS'!$AQ$17="Muy Baja",'MAPA DE RIESGOS'!$AS$17="Menor"),CONCATENATE("R2C",'MAPA DE RIESGOS'!$AC$17),"")</f>
        <v/>
      </c>
      <c r="S47" s="77" t="str">
        <f>IF(AND('MAPA DE RIESGOS'!$AQ$18="Muy Baja",'MAPA DE RIESGOS'!$AS$18="Menor"),CONCATENATE("R2C",'MAPA DE RIESGOS'!$AC$18),"")</f>
        <v/>
      </c>
      <c r="T47" s="77" t="str">
        <f>IF(AND('MAPA DE RIESGOS'!$AQ$19="Muy Baja",'MAPA DE RIESGOS'!$AS$19="Menor"),CONCATENATE("R2C",'MAPA DE RIESGOS'!$AC$19),"")</f>
        <v/>
      </c>
      <c r="U47" s="107" t="str">
        <f>IF(AND('MAPA DE RIESGOS'!$AQ$20="Muy Baja",'MAPA DE RIESGOS'!$AS$20="Menor"),CONCATENATE("R2C",'MAPA DE RIESGOS'!$AC$20),"")</f>
        <v/>
      </c>
      <c r="V47" s="98" t="str">
        <f>IF(AND('MAPA DE RIESGOS'!$AQ$15="Muy Baja",'MAPA DE RIESGOS'!$AS$15="Moderado"),CONCATENATE("R2C",'MAPA DE RIESGOS'!$AC$15),"")</f>
        <v>R2C1</v>
      </c>
      <c r="W47" s="76" t="str">
        <f>IF(AND('MAPA DE RIESGOS'!$AQ$16="Muy Baja",'MAPA DE RIESGOS'!$AS$16="Moderado"),CONCATENATE("R2C",'MAPA DE RIESGOS'!$AC$16),"")</f>
        <v/>
      </c>
      <c r="X47" s="76" t="str">
        <f>IF(AND('MAPA DE RIESGOS'!$AQ$17="Muy Baja",'MAPA DE RIESGOS'!$AS$17="Moderado"),CONCATENATE("R2C",'MAPA DE RIESGOS'!$AC$17),"")</f>
        <v/>
      </c>
      <c r="Y47" s="76" t="str">
        <f>IF(AND('MAPA DE RIESGOS'!$AQ$18="Muy Baja",'MAPA DE RIESGOS'!$AS$18="Moderado"),CONCATENATE("R2C",'MAPA DE RIESGOS'!$AC$18),"")</f>
        <v/>
      </c>
      <c r="Z47" s="76" t="str">
        <f>IF(AND('MAPA DE RIESGOS'!$AQ$19="Muy Baja",'MAPA DE RIESGOS'!$AS$19="Moderado"),CONCATENATE("R2C",'MAPA DE RIESGOS'!$AC$19),"")</f>
        <v/>
      </c>
      <c r="AA47" s="99" t="str">
        <f>IF(AND('MAPA DE RIESGOS'!$AQ$20="Muy Baja",'MAPA DE RIESGOS'!$AS$20="Moderado"),CONCATENATE("R2C",'MAPA DE RIESGOS'!$AC$20),"")</f>
        <v/>
      </c>
      <c r="AB47" s="81" t="str">
        <f>IF(AND('MAPA DE RIESGOS'!$AQ$15="Muy Baja",'MAPA DE RIESGOS'!$AS$15="Mayor"),CONCATENATE("R2C",'MAPA DE RIESGOS'!$AC$15),"")</f>
        <v/>
      </c>
      <c r="AC47" s="75" t="str">
        <f>IF(AND('MAPA DE RIESGOS'!$AQ$16="Muy Baja",'MAPA DE RIESGOS'!$AS$16="Mayor"),CONCATENATE("R2C",'MAPA DE RIESGOS'!$AC$16),"")</f>
        <v/>
      </c>
      <c r="AD47" s="75" t="str">
        <f>IF(AND('MAPA DE RIESGOS'!$AQ$17="Muy Baja",'MAPA DE RIESGOS'!$AS$17="Mayor"),CONCATENATE("R2C",'MAPA DE RIESGOS'!$AC$17),"")</f>
        <v/>
      </c>
      <c r="AE47" s="75" t="str">
        <f>IF(AND('MAPA DE RIESGOS'!$AQ$18="Muy Baja",'MAPA DE RIESGOS'!$AS$18="Mayor"),CONCATENATE("R2C",'MAPA DE RIESGOS'!$AC$18),"")</f>
        <v/>
      </c>
      <c r="AF47" s="75" t="str">
        <f>IF(AND('MAPA DE RIESGOS'!$AQ$19="Muy Baja",'MAPA DE RIESGOS'!$AS$19="Mayor"),CONCATENATE("R2C",'MAPA DE RIESGOS'!$AC$19),"")</f>
        <v/>
      </c>
      <c r="AG47" s="82" t="str">
        <f>IF(AND('MAPA DE RIESGOS'!$AQ$20="Muy Baja",'MAPA DE RIESGOS'!$AS$20="Mayor"),CONCATENATE("R2C",'MAPA DE RIESGOS'!$AC$20),"")</f>
        <v/>
      </c>
      <c r="AH47" s="90" t="str">
        <f>IF(AND('MAPA DE RIESGOS'!$AQ$15="Muy Baja",'MAPA DE RIESGOS'!$AS$15="Catastrófico"),CONCATENATE("R2C",'MAPA DE RIESGOS'!$AC$15),"")</f>
        <v/>
      </c>
      <c r="AI47" s="86" t="str">
        <f>IF(AND('MAPA DE RIESGOS'!$AQ$16="Muy Baja",'MAPA DE RIESGOS'!$AS$16="Catastrófico"),CONCATENATE("R2C",'MAPA DE RIESGOS'!$AC$16),"")</f>
        <v/>
      </c>
      <c r="AJ47" s="86" t="str">
        <f>IF(AND('MAPA DE RIESGOS'!$AQ$17="Muy Baja",'MAPA DE RIESGOS'!$AS$17="Catastrófico"),CONCATENATE("R2C",'MAPA DE RIESGOS'!$AC$17),"")</f>
        <v/>
      </c>
      <c r="AK47" s="86" t="str">
        <f>IF(AND('MAPA DE RIESGOS'!$AQ$18="Muy Baja",'MAPA DE RIESGOS'!$AS$18="Catastrófico"),CONCATENATE("R2C",'MAPA DE RIESGOS'!$AC$18),"")</f>
        <v/>
      </c>
      <c r="AL47" s="86" t="str">
        <f>IF(AND('MAPA DE RIESGOS'!$AQ$19="Muy Baja",'MAPA DE RIESGOS'!$AS$19="Catastrófico"),CONCATENATE("R2C",'MAPA DE RIESGOS'!$AC$19),"")</f>
        <v/>
      </c>
      <c r="AM47" s="91" t="str">
        <f>IF(AND('MAPA DE RIESGOS'!$AQ$20="Muy Baja",'MAPA DE RIESGOS'!$AS$20="Catastrófico"),CONCATENATE("R2C",'MAPA DE RIESGOS'!$AC$20),"")</f>
        <v/>
      </c>
      <c r="AN47" s="74"/>
      <c r="AO47" s="74"/>
      <c r="AP47" s="74"/>
      <c r="AQ47" s="74"/>
      <c r="AR47" s="74"/>
      <c r="AS47" s="74"/>
      <c r="AT47" s="74"/>
    </row>
    <row r="48" spans="2:46" ht="14.5" customHeight="1">
      <c r="B48" s="391"/>
      <c r="C48" s="391"/>
      <c r="D48" s="391"/>
      <c r="E48" s="387"/>
      <c r="F48" s="387"/>
      <c r="G48" s="387"/>
      <c r="H48" s="387"/>
      <c r="I48" s="387"/>
      <c r="J48" s="106" t="str">
        <f>IF(AND('MAPA DE RIESGOS'!$AQ$21="Muy Baja",'MAPA DE RIESGOS'!$AS$21="Leve"),CONCATENATE("R3C",'MAPA DE RIESGOS'!$AC$21),"")</f>
        <v/>
      </c>
      <c r="K48" s="77" t="str">
        <f>IF(AND('MAPA DE RIESGOS'!$AQ$22="Muy Baja",'MAPA DE RIESGOS'!$AS$22="Leve"),CONCATENATE("R3C",'MAPA DE RIESGOS'!$AC$22),"")</f>
        <v/>
      </c>
      <c r="L48" s="77" t="str">
        <f>IF(AND('MAPA DE RIESGOS'!$AQ$23="Muy Baja",'MAPA DE RIESGOS'!$AS$23="Leve"),CONCATENATE("R3C",'MAPA DE RIESGOS'!$AC$23),"")</f>
        <v/>
      </c>
      <c r="M48" s="77" t="str">
        <f>IF(AND('MAPA DE RIESGOS'!$AQ$24="Muy Baja",'MAPA DE RIESGOS'!$AS$24="Leve"),CONCATENATE("R3C",'MAPA DE RIESGOS'!$AC$24),"")</f>
        <v/>
      </c>
      <c r="N48" s="77" t="str">
        <f>IF(AND('MAPA DE RIESGOS'!$AQ$25="Muy Baja",'MAPA DE RIESGOS'!$AS$25="Leve"),CONCATENATE("R3C",'MAPA DE RIESGOS'!$AC$25),"")</f>
        <v/>
      </c>
      <c r="O48" s="107" t="str">
        <f>IF(AND('MAPA DE RIESGOS'!$AQ$26="Muy Baja",'MAPA DE RIESGOS'!$AS$26="Leve"),CONCATENATE("R3C",'MAPA DE RIESGOS'!$AC$26),"")</f>
        <v/>
      </c>
      <c r="P48" s="106" t="str">
        <f>IF(AND('MAPA DE RIESGOS'!$AQ$21="Muy Baja",'MAPA DE RIESGOS'!$AS$21="Menor"),CONCATENATE("R3C",'MAPA DE RIESGOS'!$AC$21),"")</f>
        <v/>
      </c>
      <c r="Q48" s="77" t="str">
        <f>IF(AND('MAPA DE RIESGOS'!$AQ$22="Muy Baja",'MAPA DE RIESGOS'!$AS$22="Menor"),CONCATENATE("R3C",'MAPA DE RIESGOS'!$AC$22),"")</f>
        <v/>
      </c>
      <c r="R48" s="77" t="str">
        <f>IF(AND('MAPA DE RIESGOS'!$AQ$23="Muy Baja",'MAPA DE RIESGOS'!$AS$23="Menor"),CONCATENATE("R3C",'MAPA DE RIESGOS'!$AC$23),"")</f>
        <v/>
      </c>
      <c r="S48" s="77" t="str">
        <f>IF(AND('MAPA DE RIESGOS'!$AQ$24="Muy Baja",'MAPA DE RIESGOS'!$AS$24="Menor"),CONCATENATE("R3C",'MAPA DE RIESGOS'!$AC$24),"")</f>
        <v/>
      </c>
      <c r="T48" s="77" t="str">
        <f>IF(AND('MAPA DE RIESGOS'!$AQ$25="Muy Baja",'MAPA DE RIESGOS'!$AS$25="Menor"),CONCATENATE("R3C",'MAPA DE RIESGOS'!$AC$25),"")</f>
        <v/>
      </c>
      <c r="U48" s="107" t="str">
        <f>IF(AND('MAPA DE RIESGOS'!$AQ$26="Muy Baja",'MAPA DE RIESGOS'!$AS$26="Menor"),CONCATENATE("R3C",'MAPA DE RIESGOS'!$AC$26),"")</f>
        <v/>
      </c>
      <c r="V48" s="98" t="str">
        <f>IF(AND('MAPA DE RIESGOS'!$AQ$21="Muy Baja",'MAPA DE RIESGOS'!$AS$21="Moderado"),CONCATENATE("R3C",'MAPA DE RIESGOS'!$AC$21),"")</f>
        <v/>
      </c>
      <c r="W48" s="76" t="str">
        <f>IF(AND('MAPA DE RIESGOS'!$AQ$22="Muy Baja",'MAPA DE RIESGOS'!$AS$22="Moderado"),CONCATENATE("R3C",'MAPA DE RIESGOS'!$AC$22),"")</f>
        <v/>
      </c>
      <c r="X48" s="76" t="str">
        <f>IF(AND('MAPA DE RIESGOS'!$AQ$23="Muy Baja",'MAPA DE RIESGOS'!$AS$23="Moderado"),CONCATENATE("R3C",'MAPA DE RIESGOS'!$AC$23),"")</f>
        <v/>
      </c>
      <c r="Y48" s="76" t="str">
        <f>IF(AND('MAPA DE RIESGOS'!$AQ$24="Muy Baja",'MAPA DE RIESGOS'!$AS$24="Moderado"),CONCATENATE("R3C",'MAPA DE RIESGOS'!$AC$24),"")</f>
        <v/>
      </c>
      <c r="Z48" s="76" t="str">
        <f>IF(AND('MAPA DE RIESGOS'!$AQ$25="Muy Baja",'MAPA DE RIESGOS'!$AS$25="Moderado"),CONCATENATE("R3C",'MAPA DE RIESGOS'!$AC$25),"")</f>
        <v/>
      </c>
      <c r="AA48" s="99" t="str">
        <f>IF(AND('MAPA DE RIESGOS'!$AQ$26="Muy Baja",'MAPA DE RIESGOS'!$AS$26="Moderado"),CONCATENATE("R3C",'MAPA DE RIESGOS'!$AC$26),"")</f>
        <v/>
      </c>
      <c r="AB48" s="81" t="str">
        <f>IF(AND('MAPA DE RIESGOS'!$AQ$21="Muy Baja",'MAPA DE RIESGOS'!$AS$21="Mayor"),CONCATENATE("R3C",'MAPA DE RIESGOS'!$AC$21),"")</f>
        <v/>
      </c>
      <c r="AC48" s="75" t="str">
        <f>IF(AND('MAPA DE RIESGOS'!$AQ$22="Muy Baja",'MAPA DE RIESGOS'!$AS$22="Mayor"),CONCATENATE("R3C",'MAPA DE RIESGOS'!$AC$22),"")</f>
        <v/>
      </c>
      <c r="AD48" s="75" t="str">
        <f>IF(AND('MAPA DE RIESGOS'!$AQ$23="Muy Baja",'MAPA DE RIESGOS'!$AS$23="Mayor"),CONCATENATE("R3C",'MAPA DE RIESGOS'!$AC$23),"")</f>
        <v/>
      </c>
      <c r="AE48" s="75" t="str">
        <f>IF(AND('MAPA DE RIESGOS'!$AQ$24="Muy Baja",'MAPA DE RIESGOS'!$AS$24="Mayor"),CONCATENATE("R3C",'MAPA DE RIESGOS'!$AC$24),"")</f>
        <v/>
      </c>
      <c r="AF48" s="75" t="str">
        <f>IF(AND('MAPA DE RIESGOS'!$AQ$25="Muy Baja",'MAPA DE RIESGOS'!$AS$25="Mayor"),CONCATENATE("R3C",'MAPA DE RIESGOS'!$AC$25),"")</f>
        <v/>
      </c>
      <c r="AG48" s="82" t="str">
        <f>IF(AND('MAPA DE RIESGOS'!$AQ$26="Muy Baja",'MAPA DE RIESGOS'!$AS$26="Mayor"),CONCATENATE("R3C",'MAPA DE RIESGOS'!$AC$26),"")</f>
        <v/>
      </c>
      <c r="AH48" s="90" t="str">
        <f>IF(AND('MAPA DE RIESGOS'!$AQ$21="Muy Baja",'MAPA DE RIESGOS'!$AS$21="Catastrófico"),CONCATENATE("R3C",'MAPA DE RIESGOS'!$AC$21),"")</f>
        <v/>
      </c>
      <c r="AI48" s="86" t="str">
        <f>IF(AND('MAPA DE RIESGOS'!$AQ$22="Muy Baja",'MAPA DE RIESGOS'!$AS$22="Catastrófico"),CONCATENATE("R3C",'MAPA DE RIESGOS'!$AC$22),"")</f>
        <v/>
      </c>
      <c r="AJ48" s="86" t="str">
        <f>IF(AND('MAPA DE RIESGOS'!$AQ$23="Muy Baja",'MAPA DE RIESGOS'!$AS$23="Catastrófico"),CONCATENATE("R3C",'MAPA DE RIESGOS'!$AC$23),"")</f>
        <v/>
      </c>
      <c r="AK48" s="86" t="str">
        <f>IF(AND('MAPA DE RIESGOS'!$AQ$24="Muy Baja",'MAPA DE RIESGOS'!$AS$24="Catastrófico"),CONCATENATE("R3C",'MAPA DE RIESGOS'!$AC$24),"")</f>
        <v/>
      </c>
      <c r="AL48" s="86" t="str">
        <f>IF(AND('MAPA DE RIESGOS'!$AQ$25="Muy Baja",'MAPA DE RIESGOS'!$AS$25="Catastrófico"),CONCATENATE("R3C",'MAPA DE RIESGOS'!$AC$25),"")</f>
        <v/>
      </c>
      <c r="AM48" s="91" t="str">
        <f>IF(AND('MAPA DE RIESGOS'!$AQ$26="Muy Baja",'MAPA DE RIESGOS'!$AS$26="Catastrófico"),CONCATENATE("R3C",'MAPA DE RIESGOS'!$AC$26),"")</f>
        <v/>
      </c>
      <c r="AN48" s="74"/>
      <c r="AO48" s="74"/>
      <c r="AP48" s="74"/>
      <c r="AQ48" s="74"/>
      <c r="AR48" s="74"/>
      <c r="AS48" s="74"/>
      <c r="AT48" s="74"/>
    </row>
    <row r="49" spans="2:46" ht="14.5" customHeight="1">
      <c r="B49" s="391"/>
      <c r="C49" s="391"/>
      <c r="D49" s="391"/>
      <c r="E49" s="387"/>
      <c r="F49" s="387"/>
      <c r="G49" s="387"/>
      <c r="H49" s="387"/>
      <c r="I49" s="387"/>
      <c r="J49" s="106" t="str">
        <f>IF(AND('MAPA DE RIESGOS'!$AQ$27="Muy Baja",'MAPA DE RIESGOS'!$AS$27="Leve"),CONCATENATE("R4C",'MAPA DE RIESGOS'!$AC$27),"")</f>
        <v/>
      </c>
      <c r="K49" s="77" t="str">
        <f>IF(AND('MAPA DE RIESGOS'!$AQ$28="Muy Baja",'MAPA DE RIESGOS'!$AS$28="Leve"),CONCATENATE("R4C",'MAPA DE RIESGOS'!$AC$28),"")</f>
        <v/>
      </c>
      <c r="L49" s="77" t="str">
        <f>IF(AND('MAPA DE RIESGOS'!$AQ$29="Muy Baja",'MAPA DE RIESGOS'!$AS$29="Leve"),CONCATENATE("R4C",'MAPA DE RIESGOS'!$AC$29),"")</f>
        <v/>
      </c>
      <c r="M49" s="77" t="str">
        <f>IF(AND('MAPA DE RIESGOS'!$AQ$30="Muy Baja",'MAPA DE RIESGOS'!$AS$30="Leve"),CONCATENATE("R4C",'MAPA DE RIESGOS'!$AC$30),"")</f>
        <v/>
      </c>
      <c r="N49" s="77" t="str">
        <f>IF(AND('MAPA DE RIESGOS'!$AQ$31="Muy Baja",'MAPA DE RIESGOS'!$AS$31="Leve"),CONCATENATE("R4C",'MAPA DE RIESGOS'!$AC$31),"")</f>
        <v/>
      </c>
      <c r="O49" s="107" t="str">
        <f>IF(AND('MAPA DE RIESGOS'!$AQ$32="Muy Baja",'MAPA DE RIESGOS'!$AS$32="Leve"),CONCATENATE("R4C",'MAPA DE RIESGOS'!$AC$32),"")</f>
        <v/>
      </c>
      <c r="P49" s="106" t="str">
        <f>IF(AND('MAPA DE RIESGOS'!$AQ$27="Muy Baja",'MAPA DE RIESGOS'!$AS$27="Menor"),CONCATENATE("R4C",'MAPA DE RIESGOS'!$AC$27),"")</f>
        <v/>
      </c>
      <c r="Q49" s="77" t="str">
        <f>IF(AND('MAPA DE RIESGOS'!$AQ$28="Muy Baja",'MAPA DE RIESGOS'!$AS$28="Menor"),CONCATENATE("R4C",'MAPA DE RIESGOS'!$AC$28),"")</f>
        <v/>
      </c>
      <c r="R49" s="77" t="str">
        <f>IF(AND('MAPA DE RIESGOS'!$AQ$29="Muy Baja",'MAPA DE RIESGOS'!$AS$29="Menor"),CONCATENATE("R4C",'MAPA DE RIESGOS'!$AC$29),"")</f>
        <v/>
      </c>
      <c r="S49" s="77" t="str">
        <f>IF(AND('MAPA DE RIESGOS'!$AQ$30="Muy Baja",'MAPA DE RIESGOS'!$AS$30="Menor"),CONCATENATE("R4C",'MAPA DE RIESGOS'!$AC$30),"")</f>
        <v/>
      </c>
      <c r="T49" s="77" t="str">
        <f>IF(AND('MAPA DE RIESGOS'!$AQ$31="Muy Baja",'MAPA DE RIESGOS'!$AS$31="Menor"),CONCATENATE("R4C",'MAPA DE RIESGOS'!$AC$31),"")</f>
        <v/>
      </c>
      <c r="U49" s="107" t="str">
        <f>IF(AND('MAPA DE RIESGOS'!$AQ$32="Muy Baja",'MAPA DE RIESGOS'!$AS$32="Menor"),CONCATENATE("R4C",'MAPA DE RIESGOS'!$AC$32),"")</f>
        <v/>
      </c>
      <c r="V49" s="98" t="str">
        <f>IF(AND('MAPA DE RIESGOS'!$AQ$27="Muy Baja",'MAPA DE RIESGOS'!$AS$27="Moderado"),CONCATENATE("R4C",'MAPA DE RIESGOS'!$AC$27),"")</f>
        <v/>
      </c>
      <c r="W49" s="76" t="str">
        <f>IF(AND('MAPA DE RIESGOS'!$AQ$28="Muy Baja",'MAPA DE RIESGOS'!$AS$28="Moderado"),CONCATENATE("R4C",'MAPA DE RIESGOS'!$AC$28),"")</f>
        <v/>
      </c>
      <c r="X49" s="76" t="str">
        <f>IF(AND('MAPA DE RIESGOS'!$AQ$29="Muy Baja",'MAPA DE RIESGOS'!$AS$29="Moderado"),CONCATENATE("R4C",'MAPA DE RIESGOS'!$AC$29),"")</f>
        <v/>
      </c>
      <c r="Y49" s="76" t="str">
        <f>IF(AND('MAPA DE RIESGOS'!$AQ$30="Muy Baja",'MAPA DE RIESGOS'!$AS$30="Moderado"),CONCATENATE("R4C",'MAPA DE RIESGOS'!$AC$30),"")</f>
        <v/>
      </c>
      <c r="Z49" s="76" t="str">
        <f>IF(AND('MAPA DE RIESGOS'!$AQ$31="Muy Baja",'MAPA DE RIESGOS'!$AS$31="Moderado"),CONCATENATE("R4C",'MAPA DE RIESGOS'!$AC$31),"")</f>
        <v/>
      </c>
      <c r="AA49" s="99" t="str">
        <f>IF(AND('MAPA DE RIESGOS'!$AQ$32="Muy Baja",'MAPA DE RIESGOS'!$AS$32="Moderado"),CONCATENATE("R4C",'MAPA DE RIESGOS'!$AC$32),"")</f>
        <v/>
      </c>
      <c r="AB49" s="81" t="str">
        <f>IF(AND('MAPA DE RIESGOS'!$AQ$27="Muy Baja",'MAPA DE RIESGOS'!$AS$27="Mayor"),CONCATENATE("R4C",'MAPA DE RIESGOS'!$AC$27),"")</f>
        <v/>
      </c>
      <c r="AC49" s="75" t="str">
        <f>IF(AND('MAPA DE RIESGOS'!$AQ$28="Muy Baja",'MAPA DE RIESGOS'!$AS$28="Mayor"),CONCATENATE("R4C",'MAPA DE RIESGOS'!$AC$28),"")</f>
        <v/>
      </c>
      <c r="AD49" s="75" t="str">
        <f>IF(AND('MAPA DE RIESGOS'!$AQ$29="Muy Baja",'MAPA DE RIESGOS'!$AS$29="Mayor"),CONCATENATE("R4C",'MAPA DE RIESGOS'!$AC$29),"")</f>
        <v/>
      </c>
      <c r="AE49" s="75" t="str">
        <f>IF(AND('MAPA DE RIESGOS'!$AQ$30="Muy Baja",'MAPA DE RIESGOS'!$AS$30="Mayor"),CONCATENATE("R4C",'MAPA DE RIESGOS'!$AC$30),"")</f>
        <v/>
      </c>
      <c r="AF49" s="75" t="str">
        <f>IF(AND('MAPA DE RIESGOS'!$AQ$31="Muy Baja",'MAPA DE RIESGOS'!$AS$31="Mayor"),CONCATENATE("R4C",'MAPA DE RIESGOS'!$AC$31),"")</f>
        <v/>
      </c>
      <c r="AG49" s="82" t="str">
        <f>IF(AND('MAPA DE RIESGOS'!$AQ$32="Muy Baja",'MAPA DE RIESGOS'!$AS$32="Mayor"),CONCATENATE("R4C",'MAPA DE RIESGOS'!$AC$32),"")</f>
        <v/>
      </c>
      <c r="AH49" s="90" t="str">
        <f>IF(AND('MAPA DE RIESGOS'!$AQ$27="Muy Baja",'MAPA DE RIESGOS'!$AS$27="Catastrófico"),CONCATENATE("R4C",'MAPA DE RIESGOS'!$AC$27),"")</f>
        <v/>
      </c>
      <c r="AI49" s="86" t="str">
        <f>IF(AND('MAPA DE RIESGOS'!$AQ$28="Muy Baja",'MAPA DE RIESGOS'!$AS$28="Catastrófico"),CONCATENATE("R4C",'MAPA DE RIESGOS'!$AC$28),"")</f>
        <v/>
      </c>
      <c r="AJ49" s="86" t="str">
        <f>IF(AND('MAPA DE RIESGOS'!$AQ$29="Muy Baja",'MAPA DE RIESGOS'!$AS$29="Catastrófico"),CONCATENATE("R4C",'MAPA DE RIESGOS'!$AC$29),"")</f>
        <v/>
      </c>
      <c r="AK49" s="86" t="str">
        <f>IF(AND('MAPA DE RIESGOS'!$AQ$30="Muy Baja",'MAPA DE RIESGOS'!$AS$30="Catastrófico"),CONCATENATE("R4C",'MAPA DE RIESGOS'!$AC$30),"")</f>
        <v/>
      </c>
      <c r="AL49" s="86" t="str">
        <f>IF(AND('MAPA DE RIESGOS'!$AQ$31="Muy Baja",'MAPA DE RIESGOS'!$AS$31="Catastrófico"),CONCATENATE("R4C",'MAPA DE RIESGOS'!$AC$31),"")</f>
        <v/>
      </c>
      <c r="AM49" s="91" t="str">
        <f>IF(AND('MAPA DE RIESGOS'!$AQ$32="Muy Baja",'MAPA DE RIESGOS'!$AS$32="Catastrófico"),CONCATENATE("R4C",'MAPA DE RIESGOS'!$AC$32),"")</f>
        <v/>
      </c>
      <c r="AN49" s="74"/>
      <c r="AO49" s="74"/>
      <c r="AP49" s="74"/>
      <c r="AQ49" s="74"/>
      <c r="AR49" s="74"/>
      <c r="AS49" s="74"/>
      <c r="AT49" s="74"/>
    </row>
    <row r="50" spans="2:46" ht="14.5" customHeight="1">
      <c r="B50" s="391"/>
      <c r="C50" s="391"/>
      <c r="D50" s="391"/>
      <c r="E50" s="387"/>
      <c r="F50" s="387"/>
      <c r="G50" s="387"/>
      <c r="H50" s="387"/>
      <c r="I50" s="387"/>
      <c r="J50" s="106" t="str">
        <f>IF(AND('MAPA DE RIESGOS'!$AQ$33="Muy Baja",'MAPA DE RIESGOS'!$AS$33="Leve"),CONCATENATE("R5C",'MAPA DE RIESGOS'!$AC$33),"")</f>
        <v/>
      </c>
      <c r="K50" s="77" t="str">
        <f>IF(AND('MAPA DE RIESGOS'!$AQ$34="Muy Baja",'MAPA DE RIESGOS'!$AS$34="Leve"),CONCATENATE("R5C",'MAPA DE RIESGOS'!$AC$34),"")</f>
        <v/>
      </c>
      <c r="L50" s="77" t="str">
        <f>IF(AND('MAPA DE RIESGOS'!$AQ$35="Muy Baja",'MAPA DE RIESGOS'!$AS$35="Leve"),CONCATENATE("R5C",'MAPA DE RIESGOS'!$AC$35),"")</f>
        <v/>
      </c>
      <c r="M50" s="77" t="str">
        <f>IF(AND('MAPA DE RIESGOS'!$AQ$36="Muy Baja",'MAPA DE RIESGOS'!$AS$36="Leve"),CONCATENATE("R5C",'MAPA DE RIESGOS'!$AC$36),"")</f>
        <v/>
      </c>
      <c r="N50" s="77" t="str">
        <f>IF(AND('MAPA DE RIESGOS'!$AQ$37="Muy Baja",'MAPA DE RIESGOS'!$AS$37="Leve"),CONCATENATE("R5C",'MAPA DE RIESGOS'!$AC$37),"")</f>
        <v/>
      </c>
      <c r="O50" s="107" t="str">
        <f>IF(AND('MAPA DE RIESGOS'!$AQ$38="Muy Baja",'MAPA DE RIESGOS'!$AS$38="Leve"),CONCATENATE("R5C",'MAPA DE RIESGOS'!$AC$38),"")</f>
        <v/>
      </c>
      <c r="P50" s="106" t="str">
        <f>IF(AND('MAPA DE RIESGOS'!$AQ$33="Muy Baja",'MAPA DE RIESGOS'!$AS$33="Menor"),CONCATENATE("R5C",'MAPA DE RIESGOS'!$AC$33),"")</f>
        <v/>
      </c>
      <c r="Q50" s="77" t="str">
        <f>IF(AND('MAPA DE RIESGOS'!$AQ$34="Muy Baja",'MAPA DE RIESGOS'!$AS$34="Menor"),CONCATENATE("R5C",'MAPA DE RIESGOS'!$AC$34),"")</f>
        <v/>
      </c>
      <c r="R50" s="77" t="str">
        <f>IF(AND('MAPA DE RIESGOS'!$AQ$35="Muy Baja",'MAPA DE RIESGOS'!$AS$35="Menor"),CONCATENATE("R5C",'MAPA DE RIESGOS'!$AC$35),"")</f>
        <v/>
      </c>
      <c r="S50" s="77" t="str">
        <f>IF(AND('MAPA DE RIESGOS'!$AQ$36="Muy Baja",'MAPA DE RIESGOS'!$AS$36="Menor"),CONCATENATE("R5C",'MAPA DE RIESGOS'!$AC$36),"")</f>
        <v/>
      </c>
      <c r="T50" s="77" t="str">
        <f>IF(AND('MAPA DE RIESGOS'!$AQ$37="Muy Baja",'MAPA DE RIESGOS'!$AS$37="Menor"),CONCATENATE("R5C",'MAPA DE RIESGOS'!$AC$37),"")</f>
        <v/>
      </c>
      <c r="U50" s="107" t="str">
        <f>IF(AND('MAPA DE RIESGOS'!$AQ$38="Muy Baja",'MAPA DE RIESGOS'!$AS$38="Menor"),CONCATENATE("R5C",'MAPA DE RIESGOS'!$AC$38),"")</f>
        <v/>
      </c>
      <c r="V50" s="98" t="str">
        <f>IF(AND('MAPA DE RIESGOS'!$AQ$33="Muy Baja",'MAPA DE RIESGOS'!$AS$33="Moderado"),CONCATENATE("R5C",'MAPA DE RIESGOS'!$AC$33),"")</f>
        <v/>
      </c>
      <c r="W50" s="76" t="str">
        <f>IF(AND('MAPA DE RIESGOS'!$AQ$34="Muy Baja",'MAPA DE RIESGOS'!$AS$34="Moderado"),CONCATENATE("R5C",'MAPA DE RIESGOS'!$AC$34),"")</f>
        <v/>
      </c>
      <c r="X50" s="76" t="str">
        <f>IF(AND('MAPA DE RIESGOS'!$AQ$35="Muy Baja",'MAPA DE RIESGOS'!$AS$35="Moderado"),CONCATENATE("R5C",'MAPA DE RIESGOS'!$AC$35),"")</f>
        <v/>
      </c>
      <c r="Y50" s="76" t="str">
        <f>IF(AND('MAPA DE RIESGOS'!$AQ$36="Muy Baja",'MAPA DE RIESGOS'!$AS$36="Moderado"),CONCATENATE("R5C",'MAPA DE RIESGOS'!$AC$36),"")</f>
        <v/>
      </c>
      <c r="Z50" s="76" t="str">
        <f>IF(AND('MAPA DE RIESGOS'!$AQ$37="Muy Baja",'MAPA DE RIESGOS'!$AS$37="Moderado"),CONCATENATE("R5C",'MAPA DE RIESGOS'!$AC$37),"")</f>
        <v/>
      </c>
      <c r="AA50" s="99" t="str">
        <f>IF(AND('MAPA DE RIESGOS'!$AQ$38="Muy Baja",'MAPA DE RIESGOS'!$AS$38="Moderado"),CONCATENATE("R5C",'MAPA DE RIESGOS'!$AC$38),"")</f>
        <v/>
      </c>
      <c r="AB50" s="81" t="str">
        <f>IF(AND('MAPA DE RIESGOS'!$AQ$33="Muy Baja",'MAPA DE RIESGOS'!$AS$33="Mayor"),CONCATENATE("R5C",'MAPA DE RIESGOS'!$AC$33),"")</f>
        <v/>
      </c>
      <c r="AC50" s="75" t="str">
        <f>IF(AND('MAPA DE RIESGOS'!$AQ$34="Muy Baja",'MAPA DE RIESGOS'!$AS$34="Mayor"),CONCATENATE("R5C",'MAPA DE RIESGOS'!$AC$34),"")</f>
        <v/>
      </c>
      <c r="AD50" s="75" t="str">
        <f>IF(AND('MAPA DE RIESGOS'!$AQ$35="Muy Baja",'MAPA DE RIESGOS'!$AS$35="Mayor"),CONCATENATE("R5C",'MAPA DE RIESGOS'!$AC$35),"")</f>
        <v/>
      </c>
      <c r="AE50" s="75" t="str">
        <f>IF(AND('MAPA DE RIESGOS'!$AQ$36="Muy Baja",'MAPA DE RIESGOS'!$AS$36="Mayor"),CONCATENATE("R5C",'MAPA DE RIESGOS'!$AC$36),"")</f>
        <v/>
      </c>
      <c r="AF50" s="75" t="str">
        <f>IF(AND('MAPA DE RIESGOS'!$AQ$37="Muy Baja",'MAPA DE RIESGOS'!$AS$37="Mayor"),CONCATENATE("R5C",'MAPA DE RIESGOS'!$AC$37),"")</f>
        <v/>
      </c>
      <c r="AG50" s="82" t="str">
        <f>IF(AND('MAPA DE RIESGOS'!$AQ$38="Muy Baja",'MAPA DE RIESGOS'!$AS$38="Mayor"),CONCATENATE("R5C",'MAPA DE RIESGOS'!$AC$38),"")</f>
        <v/>
      </c>
      <c r="AH50" s="90" t="str">
        <f>IF(AND('MAPA DE RIESGOS'!$AQ$33="Muy Baja",'MAPA DE RIESGOS'!$AS$33="Catastrófico"),CONCATENATE("R5C",'MAPA DE RIESGOS'!$AC$33),"")</f>
        <v/>
      </c>
      <c r="AI50" s="86" t="str">
        <f>IF(AND('MAPA DE RIESGOS'!$AQ$34="Muy Baja",'MAPA DE RIESGOS'!$AS$34="Catastrófico"),CONCATENATE("R5C",'MAPA DE RIESGOS'!$AC$34),"")</f>
        <v/>
      </c>
      <c r="AJ50" s="86" t="str">
        <f>IF(AND('MAPA DE RIESGOS'!$AQ$35="Muy Baja",'MAPA DE RIESGOS'!$AS$35="Catastrófico"),CONCATENATE("R5C",'MAPA DE RIESGOS'!$AC$35),"")</f>
        <v/>
      </c>
      <c r="AK50" s="86" t="str">
        <f>IF(AND('MAPA DE RIESGOS'!$AQ$36="Muy Baja",'MAPA DE RIESGOS'!$AS$36="Catastrófico"),CONCATENATE("R5C",'MAPA DE RIESGOS'!$AC$36),"")</f>
        <v/>
      </c>
      <c r="AL50" s="86" t="str">
        <f>IF(AND('MAPA DE RIESGOS'!$AQ$37="Muy Baja",'MAPA DE RIESGOS'!$AS$37="Catastrófico"),CONCATENATE("R5C",'MAPA DE RIESGOS'!$AC$37),"")</f>
        <v/>
      </c>
      <c r="AM50" s="91" t="str">
        <f>IF(AND('MAPA DE RIESGOS'!$AQ$38="Muy Baja",'MAPA DE RIESGOS'!$AS$38="Catastrófico"),CONCATENATE("R5C",'MAPA DE RIESGOS'!$AC$38),"")</f>
        <v/>
      </c>
      <c r="AN50" s="74"/>
      <c r="AO50" s="74"/>
      <c r="AP50" s="74"/>
      <c r="AQ50" s="74"/>
      <c r="AR50" s="74"/>
      <c r="AS50" s="74"/>
      <c r="AT50" s="74"/>
    </row>
    <row r="51" spans="2:46" ht="14.5" customHeight="1">
      <c r="B51" s="391"/>
      <c r="C51" s="391"/>
      <c r="D51" s="391"/>
      <c r="E51" s="387"/>
      <c r="F51" s="387"/>
      <c r="G51" s="387"/>
      <c r="H51" s="387"/>
      <c r="I51" s="387"/>
      <c r="J51" s="106" t="str">
        <f>IF(AND('MAPA DE RIESGOS'!$AQ$39="Muy Baja",'MAPA DE RIESGOS'!$AS$39="Leve"),CONCATENATE("R6C",'MAPA DE RIESGOS'!$AC$39),"")</f>
        <v/>
      </c>
      <c r="K51" s="77" t="str">
        <f>IF(AND('MAPA DE RIESGOS'!$AQ$40="Muy Baja",'MAPA DE RIESGOS'!$AS$40="Leve"),CONCATENATE("R6C",'MAPA DE RIESGOS'!$AC$40),"")</f>
        <v/>
      </c>
      <c r="L51" s="77" t="str">
        <f>IF(AND('MAPA DE RIESGOS'!$AQ$41="Muy Baja",'MAPA DE RIESGOS'!$AS$41="Leve"),CONCATENATE("R6C",'MAPA DE RIESGOS'!$AC$41),"")</f>
        <v/>
      </c>
      <c r="M51" s="77" t="str">
        <f>IF(AND('MAPA DE RIESGOS'!$AQ$42="Muy Baja",'MAPA DE RIESGOS'!$AS$42="Leve"),CONCATENATE("R6C",'MAPA DE RIESGOS'!$AC$42),"")</f>
        <v/>
      </c>
      <c r="N51" s="77" t="str">
        <f>IF(AND('MAPA DE RIESGOS'!$AQ$43="Muy Baja",'MAPA DE RIESGOS'!$AS$43="Leve"),CONCATENATE("R6C",'MAPA DE RIESGOS'!$AC$43),"")</f>
        <v/>
      </c>
      <c r="O51" s="107" t="str">
        <f>IF(AND('MAPA DE RIESGOS'!$AQ$44="Muy Baja",'MAPA DE RIESGOS'!$AS$44="Leve"),CONCATENATE("R6C",'MAPA DE RIESGOS'!$AC$44),"")</f>
        <v/>
      </c>
      <c r="P51" s="106" t="str">
        <f>IF(AND('MAPA DE RIESGOS'!$AQ$39="Muy Baja",'MAPA DE RIESGOS'!$AS$39="Menor"),CONCATENATE("R6C",'MAPA DE RIESGOS'!$AC$39),"")</f>
        <v/>
      </c>
      <c r="Q51" s="77" t="str">
        <f>IF(AND('MAPA DE RIESGOS'!$AQ$40="Muy Baja",'MAPA DE RIESGOS'!$AS$40="Menor"),CONCATENATE("R6C",'MAPA DE RIESGOS'!$AC$40),"")</f>
        <v/>
      </c>
      <c r="R51" s="77" t="str">
        <f>IF(AND('MAPA DE RIESGOS'!$AQ$41="Muy Baja",'MAPA DE RIESGOS'!$AS$41="Menor"),CONCATENATE("R6C",'MAPA DE RIESGOS'!$AC$41),"")</f>
        <v/>
      </c>
      <c r="S51" s="77" t="str">
        <f>IF(AND('MAPA DE RIESGOS'!$AQ$42="Muy Baja",'MAPA DE RIESGOS'!$AS$42="Menor"),CONCATENATE("R6C",'MAPA DE RIESGOS'!$AC$42),"")</f>
        <v/>
      </c>
      <c r="T51" s="77" t="str">
        <f>IF(AND('MAPA DE RIESGOS'!$AQ$43="Muy Baja",'MAPA DE RIESGOS'!$AS$43="Menor"),CONCATENATE("R6C",'MAPA DE RIESGOS'!$AC$43),"")</f>
        <v/>
      </c>
      <c r="U51" s="107" t="str">
        <f>IF(AND('MAPA DE RIESGOS'!$AQ$44="Muy Baja",'MAPA DE RIESGOS'!$AS$44="Menor"),CONCATENATE("R6C",'MAPA DE RIESGOS'!$AC$44),"")</f>
        <v/>
      </c>
      <c r="V51" s="98" t="str">
        <f>IF(AND('MAPA DE RIESGOS'!$AQ$39="Muy Baja",'MAPA DE RIESGOS'!$AS$39="Moderado"),CONCATENATE("R6C",'MAPA DE RIESGOS'!$AC$39),"")</f>
        <v/>
      </c>
      <c r="W51" s="76" t="str">
        <f>IF(AND('MAPA DE RIESGOS'!$AQ$40="Muy Baja",'MAPA DE RIESGOS'!$AS$40="Moderado"),CONCATENATE("R6C",'MAPA DE RIESGOS'!$AC$40),"")</f>
        <v/>
      </c>
      <c r="X51" s="76" t="str">
        <f>IF(AND('MAPA DE RIESGOS'!$AQ$41="Muy Baja",'MAPA DE RIESGOS'!$AS$41="Moderado"),CONCATENATE("R6C",'MAPA DE RIESGOS'!$AC$41),"")</f>
        <v/>
      </c>
      <c r="Y51" s="76" t="str">
        <f>IF(AND('MAPA DE RIESGOS'!$AQ$42="Muy Baja",'MAPA DE RIESGOS'!$AS$42="Moderado"),CONCATENATE("R6C",'MAPA DE RIESGOS'!$AC$42),"")</f>
        <v/>
      </c>
      <c r="Z51" s="76" t="str">
        <f>IF(AND('MAPA DE RIESGOS'!$AQ$43="Muy Baja",'MAPA DE RIESGOS'!$AS$43="Moderado"),CONCATENATE("R6C",'MAPA DE RIESGOS'!$AC$43),"")</f>
        <v/>
      </c>
      <c r="AA51" s="99" t="str">
        <f>IF(AND('MAPA DE RIESGOS'!$AQ$44="Muy Baja",'MAPA DE RIESGOS'!$AS$44="Moderado"),CONCATENATE("R6C",'MAPA DE RIESGOS'!$AC$44),"")</f>
        <v/>
      </c>
      <c r="AB51" s="81" t="str">
        <f>IF(AND('MAPA DE RIESGOS'!$AQ$39="Muy Baja",'MAPA DE RIESGOS'!$AS$39="Mayor"),CONCATENATE("R6C",'MAPA DE RIESGOS'!$AC$39),"")</f>
        <v/>
      </c>
      <c r="AC51" s="75" t="str">
        <f>IF(AND('MAPA DE RIESGOS'!$AQ$40="Muy Baja",'MAPA DE RIESGOS'!$AS$40="Mayor"),CONCATENATE("R6C",'MAPA DE RIESGOS'!$AC$40),"")</f>
        <v/>
      </c>
      <c r="AD51" s="75" t="str">
        <f>IF(AND('MAPA DE RIESGOS'!$AQ$41="Muy Baja",'MAPA DE RIESGOS'!$AS$41="Mayor"),CONCATENATE("R6C",'MAPA DE RIESGOS'!$AC$41),"")</f>
        <v/>
      </c>
      <c r="AE51" s="75" t="str">
        <f>IF(AND('MAPA DE RIESGOS'!$AQ$42="Muy Baja",'MAPA DE RIESGOS'!$AS$42="Mayor"),CONCATENATE("R6C",'MAPA DE RIESGOS'!$AC$42),"")</f>
        <v/>
      </c>
      <c r="AF51" s="75" t="str">
        <f>IF(AND('MAPA DE RIESGOS'!$AQ$43="Muy Baja",'MAPA DE RIESGOS'!$AS$43="Mayor"),CONCATENATE("R6C",'MAPA DE RIESGOS'!$AC$43),"")</f>
        <v/>
      </c>
      <c r="AG51" s="82" t="str">
        <f>IF(AND('MAPA DE RIESGOS'!$AQ$44="Muy Baja",'MAPA DE RIESGOS'!$AS$44="Mayor"),CONCATENATE("R6C",'MAPA DE RIESGOS'!$AC$44),"")</f>
        <v/>
      </c>
      <c r="AH51" s="90" t="str">
        <f>IF(AND('MAPA DE RIESGOS'!$AQ$39="Muy Baja",'MAPA DE RIESGOS'!$AS$39="Catastrófico"),CONCATENATE("R6C",'MAPA DE RIESGOS'!$AC$39),"")</f>
        <v/>
      </c>
      <c r="AI51" s="86" t="str">
        <f>IF(AND('MAPA DE RIESGOS'!$AQ$40="Muy Baja",'MAPA DE RIESGOS'!$AS$40="Catastrófico"),CONCATENATE("R6C",'MAPA DE RIESGOS'!$AC$40),"")</f>
        <v/>
      </c>
      <c r="AJ51" s="86" t="str">
        <f>IF(AND('MAPA DE RIESGOS'!$AQ$41="Muy Baja",'MAPA DE RIESGOS'!$AS$41="Catastrófico"),CONCATENATE("R6C",'MAPA DE RIESGOS'!$AC$41),"")</f>
        <v/>
      </c>
      <c r="AK51" s="86" t="str">
        <f>IF(AND('MAPA DE RIESGOS'!$AQ$42="Muy Baja",'MAPA DE RIESGOS'!$AS$42="Catastrófico"),CONCATENATE("R6C",'MAPA DE RIESGOS'!$AC$42),"")</f>
        <v/>
      </c>
      <c r="AL51" s="86" t="str">
        <f>IF(AND('MAPA DE RIESGOS'!$AQ$43="Muy Baja",'MAPA DE RIESGOS'!$AS$43="Catastrófico"),CONCATENATE("R6C",'MAPA DE RIESGOS'!$AC$43),"")</f>
        <v/>
      </c>
      <c r="AM51" s="91" t="str">
        <f>IF(AND('MAPA DE RIESGOS'!$AQ$44="Muy Baja",'MAPA DE RIESGOS'!$AS$44="Catastrófico"),CONCATENATE("R6C",'MAPA DE RIESGOS'!$AC$44),"")</f>
        <v/>
      </c>
      <c r="AN51" s="74"/>
      <c r="AO51" s="74"/>
      <c r="AP51" s="74"/>
      <c r="AQ51" s="74"/>
      <c r="AR51" s="74"/>
      <c r="AS51" s="74"/>
      <c r="AT51" s="74"/>
    </row>
    <row r="52" spans="2:46" ht="14.5" customHeight="1">
      <c r="B52" s="391"/>
      <c r="C52" s="391"/>
      <c r="D52" s="391"/>
      <c r="E52" s="387"/>
      <c r="F52" s="387"/>
      <c r="G52" s="387"/>
      <c r="H52" s="387"/>
      <c r="I52" s="387"/>
      <c r="J52" s="106" t="str">
        <f>IF(AND('MAPA DE RIESGOS'!$AQ$45="Muy Baja",'MAPA DE RIESGOS'!$AS$45="Leve"),CONCATENATE("R7C",'MAPA DE RIESGOS'!$AC$45),"")</f>
        <v/>
      </c>
      <c r="K52" s="77" t="str">
        <f>IF(AND('MAPA DE RIESGOS'!$AQ$46="Muy Baja",'MAPA DE RIESGOS'!$AS$46="Leve"),CONCATENATE("R7C",'MAPA DE RIESGOS'!$AC$46),"")</f>
        <v/>
      </c>
      <c r="L52" s="77" t="str">
        <f>IF(AND('MAPA DE RIESGOS'!$AQ$47="Muy Baja",'MAPA DE RIESGOS'!$AS$47="Leve"),CONCATENATE("R7C",'MAPA DE RIESGOS'!$AC$47),"")</f>
        <v/>
      </c>
      <c r="M52" s="77" t="str">
        <f>IF(AND('MAPA DE RIESGOS'!$AQ$48="Muy Baja",'MAPA DE RIESGOS'!$AS$48="Leve"),CONCATENATE("R7C",'MAPA DE RIESGOS'!$AC$48),"")</f>
        <v/>
      </c>
      <c r="N52" s="77" t="str">
        <f>IF(AND('MAPA DE RIESGOS'!$AQ$49="Muy Baja",'MAPA DE RIESGOS'!$AS$49="Leve"),CONCATENATE("R7C",'MAPA DE RIESGOS'!$AC$49),"")</f>
        <v/>
      </c>
      <c r="O52" s="107" t="str">
        <f>IF(AND('MAPA DE RIESGOS'!$AQ$50="Muy Baja",'MAPA DE RIESGOS'!$AS$50="Leve"),CONCATENATE("R7C",'MAPA DE RIESGOS'!$AC$50),"")</f>
        <v/>
      </c>
      <c r="P52" s="106" t="str">
        <f>IF(AND('MAPA DE RIESGOS'!$AQ$45="Muy Baja",'MAPA DE RIESGOS'!$AS$45="Menor"),CONCATENATE("R7C",'MAPA DE RIESGOS'!$AC$45),"")</f>
        <v/>
      </c>
      <c r="Q52" s="77" t="str">
        <f>IF(AND('MAPA DE RIESGOS'!$AQ$46="Muy Baja",'MAPA DE RIESGOS'!$AS$46="Menor"),CONCATENATE("R7C",'MAPA DE RIESGOS'!$AC$46),"")</f>
        <v/>
      </c>
      <c r="R52" s="77" t="str">
        <f>IF(AND('MAPA DE RIESGOS'!$AQ$47="Muy Baja",'MAPA DE RIESGOS'!$AS$47="Menor"),CONCATENATE("R7C",'MAPA DE RIESGOS'!$AC$47),"")</f>
        <v/>
      </c>
      <c r="S52" s="77" t="str">
        <f>IF(AND('MAPA DE RIESGOS'!$AQ$48="Muy Baja",'MAPA DE RIESGOS'!$AS$48="Menor"),CONCATENATE("R7C",'MAPA DE RIESGOS'!$AC$48),"")</f>
        <v/>
      </c>
      <c r="T52" s="77" t="str">
        <f>IF(AND('MAPA DE RIESGOS'!$AQ$49="Muy Baja",'MAPA DE RIESGOS'!$AS$49="Menor"),CONCATENATE("R7C",'MAPA DE RIESGOS'!$AC$49),"")</f>
        <v/>
      </c>
      <c r="U52" s="107" t="str">
        <f>IF(AND('MAPA DE RIESGOS'!$AQ$50="Muy Baja",'MAPA DE RIESGOS'!$AS$50="Menor"),CONCATENATE("R7C",'MAPA DE RIESGOS'!$AC$50),"")</f>
        <v/>
      </c>
      <c r="V52" s="98" t="str">
        <f>IF(AND('MAPA DE RIESGOS'!$AQ$45="Muy Baja",'MAPA DE RIESGOS'!$AS$45="Moderado"),CONCATENATE("R7C",'MAPA DE RIESGOS'!$AC$45),"")</f>
        <v/>
      </c>
      <c r="W52" s="76" t="str">
        <f>IF(AND('MAPA DE RIESGOS'!$AQ$46="Muy Baja",'MAPA DE RIESGOS'!$AS$46="Moderado"),CONCATENATE("R7C",'MAPA DE RIESGOS'!$AC$46),"")</f>
        <v/>
      </c>
      <c r="X52" s="76" t="str">
        <f>IF(AND('MAPA DE RIESGOS'!$AQ$47="Muy Baja",'MAPA DE RIESGOS'!$AS$47="Moderado"),CONCATENATE("R7C",'MAPA DE RIESGOS'!$AC$47),"")</f>
        <v/>
      </c>
      <c r="Y52" s="76" t="str">
        <f>IF(AND('MAPA DE RIESGOS'!$AQ$48="Muy Baja",'MAPA DE RIESGOS'!$AS$48="Moderado"),CONCATENATE("R7C",'MAPA DE RIESGOS'!$AC$48),"")</f>
        <v/>
      </c>
      <c r="Z52" s="76" t="str">
        <f>IF(AND('MAPA DE RIESGOS'!$AQ$49="Muy Baja",'MAPA DE RIESGOS'!$AS$49="Moderado"),CONCATENATE("R7C",'MAPA DE RIESGOS'!$AC$49),"")</f>
        <v/>
      </c>
      <c r="AA52" s="99" t="str">
        <f>IF(AND('MAPA DE RIESGOS'!$AQ$50="Muy Baja",'MAPA DE RIESGOS'!$AS$50="Moderado"),CONCATENATE("R7C",'MAPA DE RIESGOS'!$AC$50),"")</f>
        <v/>
      </c>
      <c r="AB52" s="81" t="str">
        <f>IF(AND('MAPA DE RIESGOS'!$AQ$45="Muy Baja",'MAPA DE RIESGOS'!$AS$45="Mayor"),CONCATENATE("R7C",'MAPA DE RIESGOS'!$AC$45),"")</f>
        <v/>
      </c>
      <c r="AC52" s="75" t="str">
        <f>IF(AND('MAPA DE RIESGOS'!$AQ$46="Muy Baja",'MAPA DE RIESGOS'!$AS$46="Mayor"),CONCATENATE("R7C",'MAPA DE RIESGOS'!$AC$46),"")</f>
        <v/>
      </c>
      <c r="AD52" s="75" t="str">
        <f>IF(AND('MAPA DE RIESGOS'!$AQ$47="Muy Baja",'MAPA DE RIESGOS'!$AS$47="Mayor"),CONCATENATE("R7C",'MAPA DE RIESGOS'!$AC$47),"")</f>
        <v/>
      </c>
      <c r="AE52" s="75" t="str">
        <f>IF(AND('MAPA DE RIESGOS'!$AQ$48="Muy Baja",'MAPA DE RIESGOS'!$AS$48="Mayor"),CONCATENATE("R7C",'MAPA DE RIESGOS'!$AC$48),"")</f>
        <v/>
      </c>
      <c r="AF52" s="75" t="str">
        <f>IF(AND('MAPA DE RIESGOS'!$AQ$49="Muy Baja",'MAPA DE RIESGOS'!$AS$49="Mayor"),CONCATENATE("R7C",'MAPA DE RIESGOS'!$AC$49),"")</f>
        <v/>
      </c>
      <c r="AG52" s="82" t="str">
        <f>IF(AND('MAPA DE RIESGOS'!$AQ$50="Muy Baja",'MAPA DE RIESGOS'!$AS$50="Mayor"),CONCATENATE("R7C",'MAPA DE RIESGOS'!$AC$50),"")</f>
        <v/>
      </c>
      <c r="AH52" s="90" t="str">
        <f>IF(AND('MAPA DE RIESGOS'!$AQ$45="Muy Baja",'MAPA DE RIESGOS'!$AS$45="Catastrófico"),CONCATENATE("R7C",'MAPA DE RIESGOS'!$AC$45),"")</f>
        <v/>
      </c>
      <c r="AI52" s="86" t="str">
        <f>IF(AND('MAPA DE RIESGOS'!$AQ$46="Muy Baja",'MAPA DE RIESGOS'!$AS$46="Catastrófico"),CONCATENATE("R7C",'MAPA DE RIESGOS'!$AC$46),"")</f>
        <v/>
      </c>
      <c r="AJ52" s="86" t="str">
        <f>IF(AND('MAPA DE RIESGOS'!$AQ$47="Muy Baja",'MAPA DE RIESGOS'!$AS$47="Catastrófico"),CONCATENATE("R7C",'MAPA DE RIESGOS'!$AC$47),"")</f>
        <v/>
      </c>
      <c r="AK52" s="86" t="str">
        <f>IF(AND('MAPA DE RIESGOS'!$AQ$48="Muy Baja",'MAPA DE RIESGOS'!$AS$48="Catastrófico"),CONCATENATE("R7C",'MAPA DE RIESGOS'!$AC$48),"")</f>
        <v/>
      </c>
      <c r="AL52" s="86" t="str">
        <f>IF(AND('MAPA DE RIESGOS'!$AQ$49="Muy Baja",'MAPA DE RIESGOS'!$AS$49="Catastrófico"),CONCATENATE("R7C",'MAPA DE RIESGOS'!$AC$49),"")</f>
        <v/>
      </c>
      <c r="AM52" s="91" t="str">
        <f>IF(AND('MAPA DE RIESGOS'!$AQ$50="Muy Baja",'MAPA DE RIESGOS'!$AS$50="Catastrófico"),CONCATENATE("R7C",'MAPA DE RIESGOS'!$AC$50),"")</f>
        <v/>
      </c>
      <c r="AN52" s="74"/>
      <c r="AO52" s="74"/>
      <c r="AP52" s="74"/>
      <c r="AQ52" s="74"/>
      <c r="AR52" s="74"/>
      <c r="AS52" s="74"/>
      <c r="AT52" s="74"/>
    </row>
    <row r="53" spans="2:46" ht="14.5" customHeight="1">
      <c r="B53" s="391"/>
      <c r="C53" s="391"/>
      <c r="D53" s="391"/>
      <c r="E53" s="387"/>
      <c r="F53" s="387"/>
      <c r="G53" s="387"/>
      <c r="H53" s="387"/>
      <c r="I53" s="387"/>
      <c r="J53" s="106" t="str">
        <f>IF(AND('MAPA DE RIESGOS'!$AQ$51="Muy Baja",'MAPA DE RIESGOS'!$AS$51="Leve"),CONCATENATE("R8C",'MAPA DE RIESGOS'!$AC$51),"")</f>
        <v/>
      </c>
      <c r="K53" s="77" t="str">
        <f>IF(AND('MAPA DE RIESGOS'!$AQ$52="Muy Baja",'MAPA DE RIESGOS'!$AS$52="Leve"),CONCATENATE("R8C",'MAPA DE RIESGOS'!$AC$52),"")</f>
        <v/>
      </c>
      <c r="L53" s="77" t="str">
        <f>IF(AND('MAPA DE RIESGOS'!$AQ$53="Muy Baja",'MAPA DE RIESGOS'!$AS$53="Leve"),CONCATENATE("R8C",'MAPA DE RIESGOS'!$AC$53),"")</f>
        <v/>
      </c>
      <c r="M53" s="77" t="str">
        <f>IF(AND('MAPA DE RIESGOS'!$AQ$54="Muy Baja",'MAPA DE RIESGOS'!$AS$54="Leve"),CONCATENATE("R8C",'MAPA DE RIESGOS'!$AC$54),"")</f>
        <v/>
      </c>
      <c r="N53" s="77" t="str">
        <f>IF(AND('MAPA DE RIESGOS'!$AQ$55="Muy Baja",'MAPA DE RIESGOS'!$AS$55="Leve"),CONCATENATE("R8C",'MAPA DE RIESGOS'!$AC$55),"")</f>
        <v/>
      </c>
      <c r="O53" s="107" t="str">
        <f>IF(AND('MAPA DE RIESGOS'!$AQ$56="Muy Baja",'MAPA DE RIESGOS'!$AS$56="Leve"),CONCATENATE("R8C",'MAPA DE RIESGOS'!$AC$56),"")</f>
        <v/>
      </c>
      <c r="P53" s="106" t="str">
        <f>IF(AND('MAPA DE RIESGOS'!$AQ$51="Muy Baja",'MAPA DE RIESGOS'!$AS$51="Menor"),CONCATENATE("R8C",'MAPA DE RIESGOS'!$AC$51),"")</f>
        <v/>
      </c>
      <c r="Q53" s="77" t="str">
        <f>IF(AND('MAPA DE RIESGOS'!$AQ$52="Muy Baja",'MAPA DE RIESGOS'!$AS$52="Menor"),CONCATENATE("R8C",'MAPA DE RIESGOS'!$AC$52),"")</f>
        <v/>
      </c>
      <c r="R53" s="77" t="str">
        <f>IF(AND('MAPA DE RIESGOS'!$AQ$53="Muy Baja",'MAPA DE RIESGOS'!$AS$53="Menor"),CONCATENATE("R8C",'MAPA DE RIESGOS'!$AC$53),"")</f>
        <v/>
      </c>
      <c r="S53" s="77" t="str">
        <f>IF(AND('MAPA DE RIESGOS'!$AQ$54="Muy Baja",'MAPA DE RIESGOS'!$AS$54="Menor"),CONCATENATE("R8C",'MAPA DE RIESGOS'!$AC$54),"")</f>
        <v/>
      </c>
      <c r="T53" s="77" t="str">
        <f>IF(AND('MAPA DE RIESGOS'!$AQ$55="Muy Baja",'MAPA DE RIESGOS'!$AS$55="Menor"),CONCATENATE("R8C",'MAPA DE RIESGOS'!$AC$55),"")</f>
        <v/>
      </c>
      <c r="U53" s="107" t="str">
        <f>IF(AND('MAPA DE RIESGOS'!$AQ$56="Muy Baja",'MAPA DE RIESGOS'!$AS$56="Menor"),CONCATENATE("R8C",'MAPA DE RIESGOS'!$AC$56),"")</f>
        <v/>
      </c>
      <c r="V53" s="98" t="str">
        <f>IF(AND('MAPA DE RIESGOS'!$AQ$51="Muy Baja",'MAPA DE RIESGOS'!$AS$51="Moderado"),CONCATENATE("R8C",'MAPA DE RIESGOS'!$AC$51),"")</f>
        <v/>
      </c>
      <c r="W53" s="76" t="str">
        <f>IF(AND('MAPA DE RIESGOS'!$AQ$52="Muy Baja",'MAPA DE RIESGOS'!$AS$52="Moderado"),CONCATENATE("R8C",'MAPA DE RIESGOS'!$AC$52),"")</f>
        <v/>
      </c>
      <c r="X53" s="76" t="str">
        <f>IF(AND('MAPA DE RIESGOS'!$AQ$53="Muy Baja",'MAPA DE RIESGOS'!$AS$53="Moderado"),CONCATENATE("R8C",'MAPA DE RIESGOS'!$AC$53),"")</f>
        <v/>
      </c>
      <c r="Y53" s="76" t="str">
        <f>IF(AND('MAPA DE RIESGOS'!$AQ$54="Muy Baja",'MAPA DE RIESGOS'!$AS$54="Moderado"),CONCATENATE("R8C",'MAPA DE RIESGOS'!$AC$54),"")</f>
        <v/>
      </c>
      <c r="Z53" s="76" t="str">
        <f>IF(AND('MAPA DE RIESGOS'!$AQ$55="Muy Baja",'MAPA DE RIESGOS'!$AS$55="Moderado"),CONCATENATE("R8C",'MAPA DE RIESGOS'!$AC$55),"")</f>
        <v/>
      </c>
      <c r="AA53" s="99" t="str">
        <f>IF(AND('MAPA DE RIESGOS'!$AQ$56="Muy Baja",'MAPA DE RIESGOS'!$AS$56="Moderado"),CONCATENATE("R8C",'MAPA DE RIESGOS'!$AC$56),"")</f>
        <v/>
      </c>
      <c r="AB53" s="81" t="str">
        <f>IF(AND('MAPA DE RIESGOS'!$AQ$51="Muy Baja",'MAPA DE RIESGOS'!$AS$51="Mayor"),CONCATENATE("R8C",'MAPA DE RIESGOS'!$AC$51),"")</f>
        <v/>
      </c>
      <c r="AC53" s="75" t="str">
        <f>IF(AND('MAPA DE RIESGOS'!$AQ$52="Muy Baja",'MAPA DE RIESGOS'!$AS$52="Mayor"),CONCATENATE("R8C",'MAPA DE RIESGOS'!$AC$52),"")</f>
        <v/>
      </c>
      <c r="AD53" s="75" t="str">
        <f>IF(AND('MAPA DE RIESGOS'!$AQ$53="Muy Baja",'MAPA DE RIESGOS'!$AS$53="Mayor"),CONCATENATE("R8C",'MAPA DE RIESGOS'!$AC$53),"")</f>
        <v/>
      </c>
      <c r="AE53" s="75" t="str">
        <f>IF(AND('MAPA DE RIESGOS'!$AQ$54="Muy Baja",'MAPA DE RIESGOS'!$AS$54="Mayor"),CONCATENATE("R8C",'MAPA DE RIESGOS'!$AC$54),"")</f>
        <v/>
      </c>
      <c r="AF53" s="75" t="str">
        <f>IF(AND('MAPA DE RIESGOS'!$AQ$55="Muy Baja",'MAPA DE RIESGOS'!$AS$55="Mayor"),CONCATENATE("R8C",'MAPA DE RIESGOS'!$AC$55),"")</f>
        <v/>
      </c>
      <c r="AG53" s="82" t="str">
        <f>IF(AND('MAPA DE RIESGOS'!$AQ$56="Muy Baja",'MAPA DE RIESGOS'!$AS$56="Mayor"),CONCATENATE("R8C",'MAPA DE RIESGOS'!$AC$56),"")</f>
        <v/>
      </c>
      <c r="AH53" s="90" t="str">
        <f>IF(AND('MAPA DE RIESGOS'!$AQ$51="Muy Baja",'MAPA DE RIESGOS'!$AS$51="Catastrófico"),CONCATENATE("R8C",'MAPA DE RIESGOS'!$AC$51),"")</f>
        <v/>
      </c>
      <c r="AI53" s="86" t="str">
        <f>IF(AND('MAPA DE RIESGOS'!$AQ$52="Muy Baja",'MAPA DE RIESGOS'!$AS$52="Catastrófico"),CONCATENATE("R8C",'MAPA DE RIESGOS'!$AC$52),"")</f>
        <v/>
      </c>
      <c r="AJ53" s="86" t="str">
        <f>IF(AND('MAPA DE RIESGOS'!$AQ$53="Muy Baja",'MAPA DE RIESGOS'!$AS$53="Catastrófico"),CONCATENATE("R8C",'MAPA DE RIESGOS'!$AC$53),"")</f>
        <v/>
      </c>
      <c r="AK53" s="86" t="str">
        <f>IF(AND('MAPA DE RIESGOS'!$AQ$54="Muy Baja",'MAPA DE RIESGOS'!$AS$54="Catastrófico"),CONCATENATE("R8C",'MAPA DE RIESGOS'!$AC$54),"")</f>
        <v/>
      </c>
      <c r="AL53" s="86" t="str">
        <f>IF(AND('MAPA DE RIESGOS'!$AQ$55="Muy Baja",'MAPA DE RIESGOS'!$AS$55="Catastrófico"),CONCATENATE("R8C",'MAPA DE RIESGOS'!$AC$55),"")</f>
        <v/>
      </c>
      <c r="AM53" s="91" t="str">
        <f>IF(AND('MAPA DE RIESGOS'!$AQ$56="Muy Baja",'MAPA DE RIESGOS'!$AS$56="Catastrófico"),CONCATENATE("R8C",'MAPA DE RIESGOS'!$AC$56),"")</f>
        <v/>
      </c>
      <c r="AN53" s="74"/>
      <c r="AO53" s="74"/>
      <c r="AP53" s="74"/>
      <c r="AQ53" s="74"/>
      <c r="AR53" s="74"/>
      <c r="AS53" s="74"/>
      <c r="AT53" s="74"/>
    </row>
    <row r="54" spans="2:46" ht="14.5" customHeight="1">
      <c r="B54" s="391"/>
      <c r="C54" s="391"/>
      <c r="D54" s="391"/>
      <c r="E54" s="387"/>
      <c r="F54" s="387"/>
      <c r="G54" s="387"/>
      <c r="H54" s="387"/>
      <c r="I54" s="387"/>
      <c r="J54" s="106" t="str">
        <f>IF(AND('MAPA DE RIESGOS'!$AQ$57="Muy Baja",'MAPA DE RIESGOS'!$AS$57="Leve"),CONCATENATE("R9C",'MAPA DE RIESGOS'!$AC$57),"")</f>
        <v/>
      </c>
      <c r="K54" s="77" t="str">
        <f>IF(AND('MAPA DE RIESGOS'!$AQ$58="Muy Baja",'MAPA DE RIESGOS'!$AS$58="Leve"),CONCATENATE("R9C",'MAPA DE RIESGOS'!$AC$58),"")</f>
        <v/>
      </c>
      <c r="L54" s="77" t="str">
        <f>IF(AND('MAPA DE RIESGOS'!$AQ$59="Muy Baja",'MAPA DE RIESGOS'!$AS$59="Leve"),CONCATENATE("R9C",'MAPA DE RIESGOS'!$AC$59),"")</f>
        <v/>
      </c>
      <c r="M54" s="77" t="str">
        <f>IF(AND('MAPA DE RIESGOS'!$AQ$60="Muy Baja",'MAPA DE RIESGOS'!$AS$60="Leve"),CONCATENATE("R9C",'MAPA DE RIESGOS'!$AC$60),"")</f>
        <v/>
      </c>
      <c r="N54" s="77" t="str">
        <f>IF(AND('MAPA DE RIESGOS'!$AQ$61="Muy Baja",'MAPA DE RIESGOS'!$AS$61="Leve"),CONCATENATE("R9C",'MAPA DE RIESGOS'!$AC$61),"")</f>
        <v/>
      </c>
      <c r="O54" s="107" t="str">
        <f>IF(AND('MAPA DE RIESGOS'!$AQ$62="Muy Baja",'MAPA DE RIESGOS'!$AS$62="Leve"),CONCATENATE("R9C",'MAPA DE RIESGOS'!$AC$62),"")</f>
        <v/>
      </c>
      <c r="P54" s="106" t="str">
        <f>IF(AND('MAPA DE RIESGOS'!$AQ$57="Muy Baja",'MAPA DE RIESGOS'!$AS$57="Menor"),CONCATENATE("R9C",'MAPA DE RIESGOS'!$AC$57),"")</f>
        <v/>
      </c>
      <c r="Q54" s="77" t="str">
        <f>IF(AND('MAPA DE RIESGOS'!$AQ$58="Muy Baja",'MAPA DE RIESGOS'!$AS$58="Menor"),CONCATENATE("R9C",'MAPA DE RIESGOS'!$AC$58),"")</f>
        <v/>
      </c>
      <c r="R54" s="77" t="str">
        <f>IF(AND('MAPA DE RIESGOS'!$AQ$59="Muy Baja",'MAPA DE RIESGOS'!$AS$59="Menor"),CONCATENATE("R9C",'MAPA DE RIESGOS'!$AC$59),"")</f>
        <v/>
      </c>
      <c r="S54" s="77" t="str">
        <f>IF(AND('MAPA DE RIESGOS'!$AQ$60="Muy Baja",'MAPA DE RIESGOS'!$AS$60="Menor"),CONCATENATE("R9C",'MAPA DE RIESGOS'!$AC$60),"")</f>
        <v/>
      </c>
      <c r="T54" s="77" t="str">
        <f>IF(AND('MAPA DE RIESGOS'!$AQ$61="Muy Baja",'MAPA DE RIESGOS'!$AS$61="Menor"),CONCATENATE("R9C",'MAPA DE RIESGOS'!$AC$61),"")</f>
        <v/>
      </c>
      <c r="U54" s="107" t="str">
        <f>IF(AND('MAPA DE RIESGOS'!$AQ$62="Muy Baja",'MAPA DE RIESGOS'!$AS$62="Menor"),CONCATENATE("R9C",'MAPA DE RIESGOS'!$AC$62),"")</f>
        <v/>
      </c>
      <c r="V54" s="98" t="str">
        <f>IF(AND('MAPA DE RIESGOS'!$AQ$57="Muy Baja",'MAPA DE RIESGOS'!$AS$57="Moderado"),CONCATENATE("R9C",'MAPA DE RIESGOS'!$AC$57),"")</f>
        <v>R9C1</v>
      </c>
      <c r="W54" s="76" t="str">
        <f>IF(AND('MAPA DE RIESGOS'!$AQ$58="Muy Baja",'MAPA DE RIESGOS'!$AS$58="Moderado"),CONCATENATE("R9C",'MAPA DE RIESGOS'!$AC$58),"")</f>
        <v>R9C2</v>
      </c>
      <c r="X54" s="76" t="str">
        <f>IF(AND('MAPA DE RIESGOS'!$AQ$59="Muy Baja",'MAPA DE RIESGOS'!$AS$59="Moderado"),CONCATENATE("R9C",'MAPA DE RIESGOS'!$AC$59),"")</f>
        <v/>
      </c>
      <c r="Y54" s="76" t="str">
        <f>IF(AND('MAPA DE RIESGOS'!$AQ$60="Muy Baja",'MAPA DE RIESGOS'!$AS$60="Moderado"),CONCATENATE("R9C",'MAPA DE RIESGOS'!$AC$60),"")</f>
        <v/>
      </c>
      <c r="Z54" s="76" t="str">
        <f>IF(AND('MAPA DE RIESGOS'!$AQ$61="Muy Baja",'MAPA DE RIESGOS'!$AS$61="Moderado"),CONCATENATE("R9C",'MAPA DE RIESGOS'!$AC$61),"")</f>
        <v/>
      </c>
      <c r="AA54" s="99" t="str">
        <f>IF(AND('MAPA DE RIESGOS'!$AQ$62="Muy Baja",'MAPA DE RIESGOS'!$AS$62="Moderado"),CONCATENATE("R9C",'MAPA DE RIESGOS'!$AC$62),"")</f>
        <v/>
      </c>
      <c r="AB54" s="81" t="str">
        <f>IF(AND('MAPA DE RIESGOS'!$AQ$57="Muy Baja",'MAPA DE RIESGOS'!$AS$57="Mayor"),CONCATENATE("R9C",'MAPA DE RIESGOS'!$AC$57),"")</f>
        <v/>
      </c>
      <c r="AC54" s="75" t="str">
        <f>IF(AND('MAPA DE RIESGOS'!$AQ$58="Muy Baja",'MAPA DE RIESGOS'!$AS$58="Mayor"),CONCATENATE("R9C",'MAPA DE RIESGOS'!$AC$58),"")</f>
        <v/>
      </c>
      <c r="AD54" s="75" t="str">
        <f>IF(AND('MAPA DE RIESGOS'!$AQ$59="Muy Baja",'MAPA DE RIESGOS'!$AS$59="Mayor"),CONCATENATE("R9C",'MAPA DE RIESGOS'!$AC$59),"")</f>
        <v/>
      </c>
      <c r="AE54" s="75" t="str">
        <f>IF(AND('MAPA DE RIESGOS'!$AQ$60="Muy Baja",'MAPA DE RIESGOS'!$AS$60="Mayor"),CONCATENATE("R9C",'MAPA DE RIESGOS'!$AC$60),"")</f>
        <v/>
      </c>
      <c r="AF54" s="75" t="str">
        <f>IF(AND('MAPA DE RIESGOS'!$AQ$61="Muy Baja",'MAPA DE RIESGOS'!$AS$61="Mayor"),CONCATENATE("R9C",'MAPA DE RIESGOS'!$AC$61),"")</f>
        <v/>
      </c>
      <c r="AG54" s="82" t="str">
        <f>IF(AND('MAPA DE RIESGOS'!$AQ$62="Muy Baja",'MAPA DE RIESGOS'!$AS$62="Mayor"),CONCATENATE("R9C",'MAPA DE RIESGOS'!$AC$62),"")</f>
        <v/>
      </c>
      <c r="AH54" s="90" t="str">
        <f>IF(AND('MAPA DE RIESGOS'!$AQ$57="Muy Baja",'MAPA DE RIESGOS'!$AS$57="Catastrófico"),CONCATENATE("R9C",'MAPA DE RIESGOS'!$AC$57),"")</f>
        <v/>
      </c>
      <c r="AI54" s="86" t="str">
        <f>IF(AND('MAPA DE RIESGOS'!$AQ$58="Muy Baja",'MAPA DE RIESGOS'!$AS$58="Catastrófico"),CONCATENATE("R9C",'MAPA DE RIESGOS'!$AC$58),"")</f>
        <v/>
      </c>
      <c r="AJ54" s="86" t="str">
        <f>IF(AND('MAPA DE RIESGOS'!$AQ$59="Muy Baja",'MAPA DE RIESGOS'!$AS$59="Catastrófico"),CONCATENATE("R9C",'MAPA DE RIESGOS'!$AC$59),"")</f>
        <v/>
      </c>
      <c r="AK54" s="86" t="str">
        <f>IF(AND('MAPA DE RIESGOS'!$AQ$60="Muy Baja",'MAPA DE RIESGOS'!$AS$60="Catastrófico"),CONCATENATE("R9C",'MAPA DE RIESGOS'!$AC$60),"")</f>
        <v/>
      </c>
      <c r="AL54" s="86" t="str">
        <f>IF(AND('MAPA DE RIESGOS'!$AQ$61="Muy Baja",'MAPA DE RIESGOS'!$AS$61="Catastrófico"),CONCATENATE("R9C",'MAPA DE RIESGOS'!$AC$61),"")</f>
        <v/>
      </c>
      <c r="AM54" s="91" t="str">
        <f>IF(AND('MAPA DE RIESGOS'!$AQ$62="Muy Baja",'MAPA DE RIESGOS'!$AS$62="Catastrófico"),CONCATENATE("R9C",'MAPA DE RIESGOS'!$AC$62),"")</f>
        <v/>
      </c>
      <c r="AN54" s="74"/>
      <c r="AO54" s="74"/>
      <c r="AP54" s="74"/>
      <c r="AQ54" s="74"/>
      <c r="AR54" s="74"/>
      <c r="AS54" s="74"/>
      <c r="AT54" s="74"/>
    </row>
    <row r="55" spans="2:46" ht="14.5" customHeight="1">
      <c r="B55" s="391"/>
      <c r="C55" s="391"/>
      <c r="D55" s="391"/>
      <c r="E55" s="387"/>
      <c r="F55" s="387"/>
      <c r="G55" s="387"/>
      <c r="H55" s="387"/>
      <c r="I55" s="387"/>
      <c r="J55" s="108" t="str">
        <f>IF(AND('MAPA DE RIESGOS'!$AQ$63="Muy Baja",'MAPA DE RIESGOS'!$AS$63="Leve"),CONCATENATE("R10C",'MAPA DE RIESGOS'!$AC$63),"")</f>
        <v/>
      </c>
      <c r="K55" s="109" t="str">
        <f>IF(AND('MAPA DE RIESGOS'!$AQ$64="Muy Baja",'MAPA DE RIESGOS'!$AS$64="Leve"),CONCATENATE("R10C",'MAPA DE RIESGOS'!$AC$64),"")</f>
        <v/>
      </c>
      <c r="L55" s="109" t="str">
        <f>IF(AND('MAPA DE RIESGOS'!$AQ$65="Muy Baja",'MAPA DE RIESGOS'!$AS$65="Leve"),CONCATENATE("R10C",'MAPA DE RIESGOS'!$AC$65),"")</f>
        <v/>
      </c>
      <c r="M55" s="109" t="str">
        <f>IF(AND('MAPA DE RIESGOS'!$AQ$66="Muy Baja",'MAPA DE RIESGOS'!$AS$66="Leve"),CONCATENATE("R10C",'MAPA DE RIESGOS'!$AC$66),"")</f>
        <v/>
      </c>
      <c r="N55" s="109" t="str">
        <f>IF(AND('MAPA DE RIESGOS'!$AQ$67="Muy Baja",'MAPA DE RIESGOS'!$AS$67="Leve"),CONCATENATE("R10C",'MAPA DE RIESGOS'!$AC$67),"")</f>
        <v/>
      </c>
      <c r="O55" s="110" t="str">
        <f>IF(AND('MAPA DE RIESGOS'!$AQ$68="Muy Baja",'MAPA DE RIESGOS'!$AS$68="Leve"),CONCATENATE("R10C",'MAPA DE RIESGOS'!$AC$68),"")</f>
        <v/>
      </c>
      <c r="P55" s="108" t="str">
        <f>IF(AND('MAPA DE RIESGOS'!$AQ$63="Muy Baja",'MAPA DE RIESGOS'!$AS$63="Menor"),CONCATENATE("R10C",'MAPA DE RIESGOS'!$AC$63),"")</f>
        <v/>
      </c>
      <c r="Q55" s="109" t="str">
        <f>IF(AND('MAPA DE RIESGOS'!$AQ$64="Muy Baja",'MAPA DE RIESGOS'!$AS$64="Menor"),CONCATENATE("R10C",'MAPA DE RIESGOS'!$AC$64),"")</f>
        <v/>
      </c>
      <c r="R55" s="109" t="str">
        <f>IF(AND('MAPA DE RIESGOS'!$AQ$65="Muy Baja",'MAPA DE RIESGOS'!$AS$65="Menor"),CONCATENATE("R10C",'MAPA DE RIESGOS'!$AC$65),"")</f>
        <v/>
      </c>
      <c r="S55" s="109" t="str">
        <f>IF(AND('MAPA DE RIESGOS'!$AQ$66="Muy Baja",'MAPA DE RIESGOS'!$AS$66="Menor"),CONCATENATE("R10C",'MAPA DE RIESGOS'!$AC$66),"")</f>
        <v/>
      </c>
      <c r="T55" s="109" t="str">
        <f>IF(AND('MAPA DE RIESGOS'!$AQ$67="Muy Baja",'MAPA DE RIESGOS'!$AS$67="Menor"),CONCATENATE("R10C",'MAPA DE RIESGOS'!$AC$67),"")</f>
        <v/>
      </c>
      <c r="U55" s="110" t="str">
        <f>IF(AND('MAPA DE RIESGOS'!$AQ$68="Muy Baja",'MAPA DE RIESGOS'!$AS$68="Menor"),CONCATENATE("R10C",'MAPA DE RIESGOS'!$AC$68),"")</f>
        <v/>
      </c>
      <c r="V55" s="100" t="str">
        <f>IF(AND('MAPA DE RIESGOS'!$AQ$63="Muy Baja",'MAPA DE RIESGOS'!$AS$63="Moderado"),CONCATENATE("R10C",'MAPA DE RIESGOS'!$AC$63),"")</f>
        <v/>
      </c>
      <c r="W55" s="101" t="str">
        <f>IF(AND('MAPA DE RIESGOS'!$AQ$64="Muy Baja",'MAPA DE RIESGOS'!$AS$64="Moderado"),CONCATENATE("R10C",'MAPA DE RIESGOS'!$AC$64),"")</f>
        <v/>
      </c>
      <c r="X55" s="101" t="str">
        <f>IF(AND('MAPA DE RIESGOS'!$AQ$65="Muy Baja",'MAPA DE RIESGOS'!$AS$65="Moderado"),CONCATENATE("R10C",'MAPA DE RIESGOS'!$AC$65),"")</f>
        <v/>
      </c>
      <c r="Y55" s="101" t="str">
        <f>IF(AND('MAPA DE RIESGOS'!$AQ$66="Muy Baja",'MAPA DE RIESGOS'!$AS$66="Moderado"),CONCATENATE("R10C",'MAPA DE RIESGOS'!$AC$66),"")</f>
        <v/>
      </c>
      <c r="Z55" s="101" t="str">
        <f>IF(AND('MAPA DE RIESGOS'!$AQ$67="Muy Baja",'MAPA DE RIESGOS'!$AS$67="Moderado"),CONCATENATE("R10C",'MAPA DE RIESGOS'!$AC$67),"")</f>
        <v/>
      </c>
      <c r="AA55" s="102" t="str">
        <f>IF(AND('MAPA DE RIESGOS'!$AQ$68="Muy Baja",'MAPA DE RIESGOS'!$AS$68="Moderado"),CONCATENATE("R10C",'MAPA DE RIESGOS'!$AC$68),"")</f>
        <v/>
      </c>
      <c r="AB55" s="83" t="str">
        <f>IF(AND('MAPA DE RIESGOS'!$AQ$63="Muy Baja",'MAPA DE RIESGOS'!$AS$63="Mayor"),CONCATENATE("R10C",'MAPA DE RIESGOS'!$AC$63),"")</f>
        <v/>
      </c>
      <c r="AC55" s="84" t="str">
        <f>IF(AND('MAPA DE RIESGOS'!$AQ$64="Muy Baja",'MAPA DE RIESGOS'!$AS$64="Mayor"),CONCATENATE("R10C",'MAPA DE RIESGOS'!$AC$64),"")</f>
        <v/>
      </c>
      <c r="AD55" s="84" t="str">
        <f>IF(AND('MAPA DE RIESGOS'!$AQ$65="Muy Baja",'MAPA DE RIESGOS'!$AS$65="Mayor"),CONCATENATE("R10C",'MAPA DE RIESGOS'!$AC$65),"")</f>
        <v/>
      </c>
      <c r="AE55" s="84" t="str">
        <f>IF(AND('MAPA DE RIESGOS'!$AQ$66="Muy Baja",'MAPA DE RIESGOS'!$AS$66="Mayor"),CONCATENATE("R10C",'MAPA DE RIESGOS'!$AC$66),"")</f>
        <v/>
      </c>
      <c r="AF55" s="84" t="str">
        <f>IF(AND('MAPA DE RIESGOS'!$AQ$67="Muy Baja",'MAPA DE RIESGOS'!$AS$67="Mayor"),CONCATENATE("R10C",'MAPA DE RIESGOS'!$AC$67),"")</f>
        <v/>
      </c>
      <c r="AG55" s="85" t="str">
        <f>IF(AND('MAPA DE RIESGOS'!$AQ$68="Muy Baja",'MAPA DE RIESGOS'!$AS$68="Mayor"),CONCATENATE("R10C",'MAPA DE RIESGOS'!$AC$68),"")</f>
        <v/>
      </c>
      <c r="AH55" s="92" t="str">
        <f>IF(AND('MAPA DE RIESGOS'!$AQ$63="Muy Baja",'MAPA DE RIESGOS'!$AS$63="Catastrófico"),CONCATENATE("R10C",'MAPA DE RIESGOS'!$AC$63),"")</f>
        <v/>
      </c>
      <c r="AI55" s="93" t="str">
        <f>IF(AND('MAPA DE RIESGOS'!$AQ$64="Muy Baja",'MAPA DE RIESGOS'!$AS$64="Catastrófico"),CONCATENATE("R10C",'MAPA DE RIESGOS'!$AC$64),"")</f>
        <v/>
      </c>
      <c r="AJ55" s="93" t="str">
        <f>IF(AND('MAPA DE RIESGOS'!$AQ$65="Muy Baja",'MAPA DE RIESGOS'!$AS$65="Catastrófico"),CONCATENATE("R10C",'MAPA DE RIESGOS'!$AC$65),"")</f>
        <v/>
      </c>
      <c r="AK55" s="93" t="str">
        <f>IF(AND('MAPA DE RIESGOS'!$AQ$66="Muy Baja",'MAPA DE RIESGOS'!$AS$66="Catastrófico"),CONCATENATE("R10C",'MAPA DE RIESGOS'!$AC$66),"")</f>
        <v/>
      </c>
      <c r="AL55" s="93" t="str">
        <f>IF(AND('MAPA DE RIESGOS'!$AQ$67="Muy Baja",'MAPA DE RIESGOS'!$AS$67="Catastrófico"),CONCATENATE("R10C",'MAPA DE RIESGOS'!$AC$67),"")</f>
        <v/>
      </c>
      <c r="AM55" s="94" t="str">
        <f>IF(AND('MAPA DE RIESGOS'!$AQ$68="Muy Baja",'MAPA DE RIESGOS'!$AS$68="Catastrófico"),CONCATENATE("R10C",'MAPA DE RIESGOS'!$AC$68),"")</f>
        <v/>
      </c>
      <c r="AN55" s="74"/>
      <c r="AO55" s="74"/>
      <c r="AP55" s="74"/>
      <c r="AQ55" s="74"/>
      <c r="AR55" s="74"/>
      <c r="AS55" s="74"/>
      <c r="AT55" s="74"/>
    </row>
    <row r="56" spans="2:46" ht="9" customHeight="1">
      <c r="B56" s="74"/>
      <c r="C56" s="74"/>
      <c r="D56" s="74"/>
      <c r="E56" s="74"/>
      <c r="F56" s="74"/>
      <c r="G56" s="74"/>
      <c r="H56" s="74"/>
      <c r="I56" s="74"/>
      <c r="J56" s="387" t="s">
        <v>266</v>
      </c>
      <c r="K56" s="388"/>
      <c r="L56" s="388"/>
      <c r="M56" s="388"/>
      <c r="N56" s="388"/>
      <c r="O56" s="388"/>
      <c r="P56" s="387" t="s">
        <v>267</v>
      </c>
      <c r="Q56" s="388"/>
      <c r="R56" s="388"/>
      <c r="S56" s="388"/>
      <c r="T56" s="388"/>
      <c r="U56" s="388"/>
      <c r="V56" s="387" t="s">
        <v>268</v>
      </c>
      <c r="W56" s="388"/>
      <c r="X56" s="388"/>
      <c r="Y56" s="388"/>
      <c r="Z56" s="388"/>
      <c r="AA56" s="388"/>
      <c r="AB56" s="387" t="s">
        <v>269</v>
      </c>
      <c r="AC56" s="387"/>
      <c r="AD56" s="388"/>
      <c r="AE56" s="388"/>
      <c r="AF56" s="388"/>
      <c r="AG56" s="388"/>
      <c r="AH56" s="387" t="s">
        <v>270</v>
      </c>
      <c r="AI56" s="388"/>
      <c r="AJ56" s="388"/>
      <c r="AK56" s="388"/>
      <c r="AL56" s="388"/>
      <c r="AM56" s="388"/>
      <c r="AN56" s="74"/>
      <c r="AO56" s="74"/>
      <c r="AP56" s="74"/>
      <c r="AQ56" s="74"/>
      <c r="AR56" s="74"/>
      <c r="AS56" s="74"/>
      <c r="AT56" s="74"/>
    </row>
    <row r="57" spans="2:46" ht="9" customHeight="1">
      <c r="B57" s="74"/>
      <c r="C57" s="74"/>
      <c r="D57" s="74"/>
      <c r="E57" s="74"/>
      <c r="F57" s="74"/>
      <c r="G57" s="74"/>
      <c r="H57" s="74"/>
      <c r="I57" s="74"/>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8"/>
      <c r="AK57" s="388"/>
      <c r="AL57" s="388"/>
      <c r="AM57" s="388"/>
      <c r="AN57" s="74"/>
      <c r="AO57" s="74"/>
      <c r="AP57" s="74"/>
      <c r="AQ57" s="74"/>
      <c r="AR57" s="74"/>
      <c r="AS57" s="74"/>
      <c r="AT57" s="74"/>
    </row>
    <row r="58" spans="2:46" ht="9" customHeight="1">
      <c r="B58" s="74"/>
      <c r="C58" s="74"/>
      <c r="D58" s="74"/>
      <c r="E58" s="74"/>
      <c r="F58" s="74"/>
      <c r="G58" s="74"/>
      <c r="H58" s="74"/>
      <c r="I58" s="74"/>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74"/>
      <c r="AO58" s="74"/>
      <c r="AP58" s="74"/>
      <c r="AQ58" s="74"/>
      <c r="AR58" s="74"/>
      <c r="AS58" s="74"/>
      <c r="AT58" s="74"/>
    </row>
    <row r="59" spans="2:46" ht="9" customHeight="1">
      <c r="B59" s="74"/>
      <c r="C59" s="74"/>
      <c r="D59" s="74"/>
      <c r="E59" s="74"/>
      <c r="F59" s="74"/>
      <c r="G59" s="74"/>
      <c r="H59" s="74"/>
      <c r="I59" s="74"/>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74"/>
      <c r="AO59" s="74"/>
      <c r="AP59" s="74"/>
      <c r="AQ59" s="74"/>
      <c r="AR59" s="74"/>
      <c r="AS59" s="74"/>
      <c r="AT59" s="74"/>
    </row>
    <row r="60" spans="2:46" ht="9" customHeight="1">
      <c r="B60" s="74"/>
      <c r="C60" s="74"/>
      <c r="D60" s="74"/>
      <c r="E60" s="74"/>
      <c r="F60" s="74"/>
      <c r="G60" s="74"/>
      <c r="H60" s="74"/>
      <c r="I60" s="74"/>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74"/>
      <c r="AO60" s="74"/>
      <c r="AP60" s="74"/>
      <c r="AQ60" s="74"/>
      <c r="AR60" s="74"/>
      <c r="AS60" s="74"/>
      <c r="AT60" s="74"/>
    </row>
    <row r="61" spans="2:46" ht="9" customHeight="1">
      <c r="B61" s="74"/>
      <c r="C61" s="74"/>
      <c r="D61" s="74"/>
      <c r="E61" s="74"/>
      <c r="F61" s="74"/>
      <c r="G61" s="74"/>
      <c r="H61" s="74"/>
      <c r="I61" s="74"/>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74"/>
      <c r="AO61" s="74"/>
      <c r="AP61" s="74"/>
      <c r="AQ61" s="74"/>
      <c r="AR61" s="74"/>
      <c r="AS61" s="74"/>
      <c r="AT61" s="74"/>
    </row>
  </sheetData>
  <mergeCells count="17">
    <mergeCell ref="AO6:AT15"/>
    <mergeCell ref="AO16:AT25"/>
    <mergeCell ref="AO26:AT35"/>
    <mergeCell ref="AO36:AT45"/>
    <mergeCell ref="E46:I55"/>
    <mergeCell ref="B2:I4"/>
    <mergeCell ref="J2:AM4"/>
    <mergeCell ref="B6:D55"/>
    <mergeCell ref="E6:I15"/>
    <mergeCell ref="E16:I25"/>
    <mergeCell ref="E26:I35"/>
    <mergeCell ref="E36:I45"/>
    <mergeCell ref="J56:O61"/>
    <mergeCell ref="P56:U61"/>
    <mergeCell ref="V56:AA61"/>
    <mergeCell ref="AB56:AG61"/>
    <mergeCell ref="AH56:AM61"/>
  </mergeCells>
  <pageMargins left="0.7" right="0.7" top="0.75" bottom="0.75" header="0.3" footer="0.3"/>
  <pageSetup scale="3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EF70C-F5B6-40D0-987C-AEA40E5C03F7}">
  <dimension ref="A1:CU50"/>
  <sheetViews>
    <sheetView showGridLines="0" view="pageBreakPreview" zoomScale="77" zoomScaleNormal="47" zoomScaleSheetLayoutView="40" workbookViewId="0">
      <pane ySplit="1" topLeftCell="A2" activePane="bottomLeft" state="frozen"/>
      <selection pane="bottomLeft" activeCell="C1" sqref="C1:BE1"/>
    </sheetView>
  </sheetViews>
  <sheetFormatPr baseColWidth="10" defaultColWidth="11.453125" defaultRowHeight="13.5"/>
  <cols>
    <col min="1" max="1" width="18" style="65" customWidth="1"/>
    <col min="2" max="2" width="37" style="65" customWidth="1"/>
    <col min="3" max="3" width="33" style="65" customWidth="1"/>
    <col min="4" max="5" width="28.54296875" style="65" customWidth="1"/>
    <col min="6" max="7" width="26.453125" style="65" customWidth="1"/>
    <col min="8" max="9" width="16.26953125" style="65" customWidth="1"/>
    <col min="10" max="10" width="18" style="65" customWidth="1"/>
    <col min="11" max="11" width="16.81640625" style="65" customWidth="1"/>
    <col min="12" max="12" width="22.1796875" style="65" customWidth="1"/>
    <col min="13" max="13" width="19.453125" style="65" customWidth="1"/>
    <col min="14" max="14" width="19" style="65" customWidth="1"/>
    <col min="15" max="20" width="43.1796875" style="65" customWidth="1"/>
    <col min="21" max="21" width="39.26953125" style="65" customWidth="1"/>
    <col min="22" max="27" width="40" style="65" customWidth="1"/>
    <col min="28" max="28" width="11.453125" style="66"/>
    <col min="29" max="29" width="25.1796875" style="66" bestFit="1" customWidth="1"/>
    <col min="30" max="30" width="18.453125" style="66" customWidth="1"/>
    <col min="31" max="31" width="0.1796875" style="67" customWidth="1"/>
    <col min="32" max="32" width="11.1796875" style="67" hidden="1" customWidth="1"/>
    <col min="33" max="33" width="10.26953125" style="67" hidden="1" customWidth="1"/>
    <col min="34" max="34" width="20.1796875" style="66" bestFit="1" customWidth="1"/>
    <col min="35" max="35" width="20.54296875" style="65" bestFit="1" customWidth="1"/>
    <col min="36" max="36" width="15.54296875" style="68" hidden="1" customWidth="1"/>
    <col min="37" max="37" width="19.7265625" style="68" hidden="1" customWidth="1"/>
    <col min="38" max="38" width="25.81640625" style="68" hidden="1" customWidth="1"/>
    <col min="39" max="39" width="17.453125" style="68" hidden="1" customWidth="1"/>
    <col min="40" max="40" width="33" style="68" hidden="1" customWidth="1"/>
    <col min="41" max="41" width="14.26953125" style="68" hidden="1" customWidth="1"/>
    <col min="42" max="42" width="22.453125" style="65" customWidth="1"/>
    <col min="43" max="43" width="16.26953125" style="65" hidden="1" customWidth="1"/>
    <col min="44" max="44" width="41.81640625" style="65" hidden="1" customWidth="1"/>
    <col min="45" max="45" width="40.54296875" style="65" hidden="1" customWidth="1"/>
    <col min="46" max="46" width="32" style="65" hidden="1" customWidth="1"/>
    <col min="47" max="47" width="35.54296875" style="65" hidden="1" customWidth="1"/>
    <col min="48" max="48" width="18.453125" style="65" hidden="1" customWidth="1"/>
    <col min="49" max="54" width="18.453125" style="68" customWidth="1"/>
    <col min="55" max="55" width="18.453125" style="33" customWidth="1"/>
    <col min="56" max="58" width="11.453125" style="33"/>
    <col min="59" max="59" width="21.453125" style="33" customWidth="1"/>
    <col min="60" max="61" width="11.453125" style="33"/>
    <col min="62" max="62" width="17" style="33" customWidth="1"/>
    <col min="63" max="16384" width="11.453125" style="33"/>
  </cols>
  <sheetData>
    <row r="1" spans="1:99" ht="132" customHeight="1">
      <c r="A1" s="420"/>
      <c r="B1" s="420"/>
      <c r="C1" s="421" t="s">
        <v>1050</v>
      </c>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c r="AN1" s="421"/>
      <c r="AO1" s="421"/>
      <c r="AP1" s="421"/>
      <c r="AQ1" s="421"/>
      <c r="AR1" s="421"/>
      <c r="AS1" s="421"/>
      <c r="AT1" s="421"/>
      <c r="AU1" s="421"/>
      <c r="AV1" s="421"/>
      <c r="AW1" s="421"/>
      <c r="AX1" s="421"/>
      <c r="AY1" s="421"/>
      <c r="AZ1" s="421"/>
      <c r="BA1" s="421"/>
      <c r="BB1" s="421"/>
      <c r="BC1" s="421"/>
      <c r="BD1" s="421"/>
      <c r="BE1" s="421"/>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
      <c r="CS1" s="1"/>
      <c r="CT1" s="1"/>
      <c r="CU1" s="1"/>
    </row>
    <row r="2" spans="1:99" s="118" customFormat="1" ht="75" customHeight="1">
      <c r="A2" s="418" t="s">
        <v>858</v>
      </c>
      <c r="B2" s="418"/>
      <c r="C2" s="418"/>
      <c r="D2" s="120"/>
      <c r="E2" s="412" t="s">
        <v>859</v>
      </c>
      <c r="F2" s="412"/>
      <c r="G2" s="412"/>
      <c r="H2" s="412"/>
      <c r="I2" s="412"/>
      <c r="J2" s="412"/>
      <c r="K2" s="412"/>
      <c r="L2" s="412"/>
      <c r="M2" s="412"/>
      <c r="N2" s="412"/>
      <c r="O2" s="412"/>
      <c r="P2" s="412"/>
      <c r="Q2" s="412"/>
      <c r="R2" s="412" t="s">
        <v>953</v>
      </c>
      <c r="S2" s="412"/>
      <c r="T2" s="412" t="s">
        <v>954</v>
      </c>
      <c r="U2" s="412"/>
      <c r="V2" s="412"/>
      <c r="W2" s="412" t="s">
        <v>955</v>
      </c>
      <c r="X2" s="412"/>
      <c r="Y2" s="412"/>
      <c r="Z2" s="412"/>
      <c r="AA2" s="412"/>
      <c r="AB2" s="412" t="s">
        <v>860</v>
      </c>
      <c r="AC2" s="412"/>
      <c r="AD2" s="412"/>
      <c r="AE2" s="417"/>
      <c r="AF2" s="417"/>
      <c r="AG2" s="417"/>
      <c r="AH2" s="412"/>
      <c r="AI2" s="412"/>
      <c r="AJ2" s="412"/>
      <c r="AK2" s="121"/>
      <c r="AL2" s="418" t="s">
        <v>956</v>
      </c>
      <c r="AM2" s="418"/>
      <c r="AN2" s="418"/>
      <c r="AO2" s="418"/>
      <c r="AP2" s="418"/>
      <c r="AQ2" s="419"/>
      <c r="AR2" s="419"/>
      <c r="AS2" s="419"/>
      <c r="AT2" s="419"/>
      <c r="AU2" s="419"/>
      <c r="AV2" s="419"/>
      <c r="AW2" s="418"/>
      <c r="AX2" s="412" t="s">
        <v>978</v>
      </c>
      <c r="AY2" s="412"/>
      <c r="AZ2" s="412"/>
      <c r="BA2" s="412"/>
      <c r="BB2" s="412" t="s">
        <v>957</v>
      </c>
      <c r="BC2" s="412"/>
      <c r="BD2" s="412"/>
      <c r="BE2" s="412"/>
    </row>
    <row r="3" spans="1:99" s="118" customFormat="1" ht="24" customHeight="1">
      <c r="A3" s="413" t="s">
        <v>979</v>
      </c>
      <c r="B3" s="413" t="s">
        <v>980</v>
      </c>
      <c r="C3" s="413" t="s">
        <v>981</v>
      </c>
      <c r="D3" s="413" t="s">
        <v>982</v>
      </c>
      <c r="E3" s="414" t="s">
        <v>983</v>
      </c>
      <c r="F3" s="414" t="s">
        <v>984</v>
      </c>
      <c r="G3" s="414" t="s">
        <v>985</v>
      </c>
      <c r="H3" s="413" t="s">
        <v>986</v>
      </c>
      <c r="I3" s="414" t="s">
        <v>987</v>
      </c>
      <c r="J3" s="414" t="s">
        <v>988</v>
      </c>
      <c r="K3" s="414" t="s">
        <v>989</v>
      </c>
      <c r="L3" s="422" t="s">
        <v>958</v>
      </c>
      <c r="M3" s="423"/>
      <c r="N3" s="414" t="s">
        <v>990</v>
      </c>
      <c r="O3" s="414" t="s">
        <v>991</v>
      </c>
      <c r="P3" s="414" t="s">
        <v>992</v>
      </c>
      <c r="Q3" s="414" t="s">
        <v>993</v>
      </c>
      <c r="R3" s="413" t="s">
        <v>959</v>
      </c>
      <c r="S3" s="413"/>
      <c r="T3" s="413" t="s">
        <v>994</v>
      </c>
      <c r="U3" s="413" t="s">
        <v>995</v>
      </c>
      <c r="V3" s="413" t="s">
        <v>996</v>
      </c>
      <c r="W3" s="413" t="s">
        <v>960</v>
      </c>
      <c r="X3" s="413"/>
      <c r="Y3" s="413"/>
      <c r="Z3" s="123" t="s">
        <v>961</v>
      </c>
      <c r="AA3" s="123" t="s">
        <v>962</v>
      </c>
      <c r="AB3" s="414" t="s">
        <v>997</v>
      </c>
      <c r="AC3" s="414" t="s">
        <v>998</v>
      </c>
      <c r="AD3" s="414" t="s">
        <v>999</v>
      </c>
      <c r="AE3" s="124"/>
      <c r="AF3" s="124"/>
      <c r="AG3" s="124"/>
      <c r="AH3" s="414" t="s">
        <v>1000</v>
      </c>
      <c r="AI3" s="413" t="s">
        <v>1001</v>
      </c>
      <c r="AJ3" s="413" t="s">
        <v>1002</v>
      </c>
      <c r="AK3" s="413" t="s">
        <v>861</v>
      </c>
      <c r="AL3" s="414" t="s">
        <v>1003</v>
      </c>
      <c r="AM3" s="413" t="s">
        <v>1004</v>
      </c>
      <c r="AN3" s="413" t="s">
        <v>1005</v>
      </c>
      <c r="AO3" s="413" t="s">
        <v>1006</v>
      </c>
      <c r="AP3" s="413" t="s">
        <v>1007</v>
      </c>
      <c r="AQ3" s="134"/>
      <c r="AR3" s="134"/>
      <c r="AS3" s="134"/>
      <c r="AT3" s="134"/>
      <c r="AU3" s="134"/>
      <c r="AV3" s="134"/>
      <c r="AW3" s="413" t="s">
        <v>1008</v>
      </c>
      <c r="AX3" s="415" t="s">
        <v>963</v>
      </c>
      <c r="AY3" s="415"/>
      <c r="AZ3" s="415"/>
      <c r="BA3" s="416" t="s">
        <v>1009</v>
      </c>
      <c r="BB3" s="416" t="s">
        <v>1010</v>
      </c>
      <c r="BC3" s="416" t="s">
        <v>1011</v>
      </c>
      <c r="BD3" s="416" t="s">
        <v>1012</v>
      </c>
      <c r="BE3" s="416" t="s">
        <v>1013</v>
      </c>
    </row>
    <row r="4" spans="1:99" s="118" customFormat="1" ht="102" customHeight="1">
      <c r="A4" s="413"/>
      <c r="B4" s="413"/>
      <c r="C4" s="413"/>
      <c r="D4" s="413"/>
      <c r="E4" s="414"/>
      <c r="F4" s="414"/>
      <c r="G4" s="414"/>
      <c r="H4" s="413"/>
      <c r="I4" s="414"/>
      <c r="J4" s="414"/>
      <c r="K4" s="414"/>
      <c r="L4" s="122" t="s">
        <v>1014</v>
      </c>
      <c r="M4" s="122" t="s">
        <v>1015</v>
      </c>
      <c r="N4" s="414"/>
      <c r="O4" s="414"/>
      <c r="P4" s="414"/>
      <c r="Q4" s="414"/>
      <c r="R4" s="122" t="s">
        <v>1016</v>
      </c>
      <c r="S4" s="122" t="s">
        <v>1017</v>
      </c>
      <c r="T4" s="413"/>
      <c r="U4" s="413"/>
      <c r="V4" s="413"/>
      <c r="W4" s="122" t="s">
        <v>1018</v>
      </c>
      <c r="X4" s="122" t="s">
        <v>1019</v>
      </c>
      <c r="Y4" s="122" t="s">
        <v>1020</v>
      </c>
      <c r="Z4" s="122" t="s">
        <v>1021</v>
      </c>
      <c r="AA4" s="122" t="s">
        <v>964</v>
      </c>
      <c r="AB4" s="414"/>
      <c r="AC4" s="414"/>
      <c r="AD4" s="414"/>
      <c r="AE4" s="125" t="s">
        <v>84</v>
      </c>
      <c r="AF4" s="125" t="s">
        <v>83</v>
      </c>
      <c r="AG4" s="125" t="s">
        <v>109</v>
      </c>
      <c r="AH4" s="414"/>
      <c r="AI4" s="413"/>
      <c r="AJ4" s="413"/>
      <c r="AK4" s="413"/>
      <c r="AL4" s="414"/>
      <c r="AM4" s="413"/>
      <c r="AN4" s="413"/>
      <c r="AO4" s="413"/>
      <c r="AP4" s="413"/>
      <c r="AQ4" s="135" t="s">
        <v>1022</v>
      </c>
      <c r="AR4" s="136" t="s">
        <v>1023</v>
      </c>
      <c r="AS4" s="136" t="s">
        <v>1024</v>
      </c>
      <c r="AT4" s="136" t="s">
        <v>1025</v>
      </c>
      <c r="AU4" s="136" t="s">
        <v>1026</v>
      </c>
      <c r="AV4" s="136" t="s">
        <v>1027</v>
      </c>
      <c r="AW4" s="413"/>
      <c r="AX4" s="126" t="s">
        <v>965</v>
      </c>
      <c r="AY4" s="126" t="s">
        <v>966</v>
      </c>
      <c r="AZ4" s="126" t="s">
        <v>1028</v>
      </c>
      <c r="BA4" s="416"/>
      <c r="BB4" s="416"/>
      <c r="BC4" s="416"/>
      <c r="BD4" s="416"/>
      <c r="BE4" s="416"/>
    </row>
    <row r="5" spans="1:99" s="119" customFormat="1" ht="100.5" customHeight="1">
      <c r="A5" s="127"/>
      <c r="B5" s="128"/>
      <c r="C5" s="128"/>
      <c r="D5" s="128"/>
      <c r="E5" s="128"/>
      <c r="F5" s="128"/>
      <c r="G5" s="128"/>
      <c r="H5" s="128"/>
      <c r="I5" s="128"/>
      <c r="J5" s="128"/>
      <c r="K5" s="128"/>
      <c r="L5" s="128"/>
      <c r="M5" s="128"/>
      <c r="N5" s="128"/>
      <c r="O5" s="129"/>
      <c r="P5" s="128"/>
      <c r="Q5" s="128"/>
      <c r="R5" s="128"/>
      <c r="S5" s="128"/>
      <c r="T5" s="128"/>
      <c r="U5" s="128"/>
      <c r="V5" s="128"/>
      <c r="W5" s="128"/>
      <c r="X5" s="128"/>
      <c r="Y5" s="128"/>
      <c r="Z5" s="128"/>
      <c r="AA5" s="128"/>
      <c r="AB5" s="130"/>
      <c r="AC5" s="130"/>
      <c r="AD5" s="130"/>
      <c r="AE5" s="131" t="b">
        <f>IF(AB5="Alta",3,IF(AB5="Media",2,IF(AB5="Baja",1)))</f>
        <v>0</v>
      </c>
      <c r="AF5" s="131" t="b">
        <f>IF(AC5="Pública Reservada",3,IF(AC5="Pública Clasificada",2,IF(AC5="Pública",1)))</f>
        <v>0</v>
      </c>
      <c r="AG5" s="131" t="b">
        <f>IF(AD5="Alta",3,IF(AD5="Media",2,IF(AD5="Baja",1)))</f>
        <v>0</v>
      </c>
      <c r="AH5" s="130" t="str">
        <f>IF(COUNTIF(AE5:AG5,"FALSO")&gt;0,"",IF(COUNTIF(AE5:AG5,3)&gt;=2,"Alto",IF(COUNTIF(AE5:AG5,3)=1,"Medio",IF(SUM(AE5:AG5,)&gt;=4,"Medio","Bajo"))))</f>
        <v/>
      </c>
      <c r="AI5" s="132" t="str">
        <f>IF(AH5="","",IF(AH5="Alto","Se debe tener en cuenta para análisis de riesgos","No es obligatorio tener en cuenta para análisis de riesgos"))</f>
        <v/>
      </c>
      <c r="AJ5" s="128" t="s">
        <v>976</v>
      </c>
      <c r="AK5" s="128" t="s">
        <v>106</v>
      </c>
      <c r="AL5" s="128" t="s">
        <v>976</v>
      </c>
      <c r="AM5" s="128" t="s">
        <v>976</v>
      </c>
      <c r="AN5" s="128" t="s">
        <v>976</v>
      </c>
      <c r="AO5" s="128" t="s">
        <v>976</v>
      </c>
      <c r="AP5" s="128"/>
      <c r="AQ5" s="133"/>
      <c r="AR5" s="133"/>
      <c r="AS5" s="133"/>
      <c r="AT5" s="133"/>
      <c r="AU5" s="133"/>
      <c r="AV5" s="133"/>
      <c r="AW5" s="128"/>
      <c r="AX5" s="128"/>
      <c r="AY5" s="128"/>
      <c r="AZ5" s="128"/>
      <c r="BA5" s="128"/>
      <c r="BB5" s="128"/>
      <c r="BC5" s="128"/>
      <c r="BD5" s="128"/>
      <c r="BE5" s="128"/>
    </row>
    <row r="6" spans="1:99" s="119" customFormat="1" ht="82.5" customHeight="1">
      <c r="A6" s="127"/>
      <c r="B6" s="128"/>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30"/>
      <c r="AC6" s="130"/>
      <c r="AD6" s="130"/>
      <c r="AE6" s="131" t="b">
        <f t="shared" ref="AE6:AE14" si="0">IF(AB6="Alta",3,IF(AB6="Media",2,IF(AB6="Baja",1)))</f>
        <v>0</v>
      </c>
      <c r="AF6" s="131" t="b">
        <f t="shared" ref="AF6:AF14" si="1">IF(AC6="Pública Reservada",3,IF(AC6="Pública Clasificada",2,IF(AC6="Pública",1)))</f>
        <v>0</v>
      </c>
      <c r="AG6" s="131" t="b">
        <f t="shared" ref="AG6:AG14" si="2">IF(AD6="Alta",3,IF(AD6="Media",2,IF(AD6="Baja",1)))</f>
        <v>0</v>
      </c>
      <c r="AH6" s="130" t="str">
        <f t="shared" ref="AH6:AH14" si="3">IF(COUNTIF(AE6:AG6,"FALSO")&gt;0,"",IF(COUNTIF(AE6:AG6,3)&gt;=2,"Alto",IF(COUNTIF(AE6:AG6,3)=1,"Medio",IF(SUM(AE6:AG6,)&gt;=4,"Medio","Bajo"))))</f>
        <v/>
      </c>
      <c r="AI6" s="132" t="str">
        <f t="shared" ref="AI6:AI14" si="4">IF(AH6="","",IF(AH6="Alto","Se debe tener en cuenta para análisis de riesgos","No es obligatorio tener en cuenta para análisis de riesgos"))</f>
        <v/>
      </c>
      <c r="AJ6" s="128" t="s">
        <v>976</v>
      </c>
      <c r="AK6" s="128" t="s">
        <v>106</v>
      </c>
      <c r="AL6" s="128" t="s">
        <v>976</v>
      </c>
      <c r="AM6" s="128" t="s">
        <v>976</v>
      </c>
      <c r="AN6" s="128" t="s">
        <v>976</v>
      </c>
      <c r="AO6" s="128" t="s">
        <v>976</v>
      </c>
      <c r="AP6" s="128"/>
      <c r="AQ6" s="133"/>
      <c r="AR6" s="133"/>
      <c r="AS6" s="133"/>
      <c r="AT6" s="133"/>
      <c r="AU6" s="133"/>
      <c r="AV6" s="133"/>
      <c r="AW6" s="128"/>
      <c r="AX6" s="128"/>
      <c r="AY6" s="128"/>
      <c r="AZ6" s="128"/>
      <c r="BA6" s="128"/>
      <c r="BB6" s="128"/>
      <c r="BC6" s="128"/>
      <c r="BD6" s="128"/>
      <c r="BE6" s="128"/>
    </row>
    <row r="7" spans="1:99" s="119" customFormat="1" ht="65.25" customHeight="1">
      <c r="A7" s="127"/>
      <c r="B7" s="128"/>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30"/>
      <c r="AC7" s="130"/>
      <c r="AD7" s="130"/>
      <c r="AE7" s="131" t="b">
        <f t="shared" si="0"/>
        <v>0</v>
      </c>
      <c r="AF7" s="131" t="b">
        <f t="shared" si="1"/>
        <v>0</v>
      </c>
      <c r="AG7" s="131" t="b">
        <f t="shared" si="2"/>
        <v>0</v>
      </c>
      <c r="AH7" s="130" t="str">
        <f t="shared" si="3"/>
        <v/>
      </c>
      <c r="AI7" s="132" t="str">
        <f t="shared" si="4"/>
        <v/>
      </c>
      <c r="AJ7" s="128" t="s">
        <v>976</v>
      </c>
      <c r="AK7" s="128" t="s">
        <v>147</v>
      </c>
      <c r="AL7" s="128" t="s">
        <v>147</v>
      </c>
      <c r="AM7" s="128" t="s">
        <v>106</v>
      </c>
      <c r="AN7" s="128" t="s">
        <v>147</v>
      </c>
      <c r="AO7" s="128" t="s">
        <v>106</v>
      </c>
      <c r="AP7" s="128"/>
      <c r="AQ7" s="133"/>
      <c r="AR7" s="133"/>
      <c r="AS7" s="133"/>
      <c r="AT7" s="133"/>
      <c r="AU7" s="133"/>
      <c r="AV7" s="133"/>
      <c r="AW7" s="128"/>
      <c r="AX7" s="128"/>
      <c r="AY7" s="128"/>
      <c r="AZ7" s="130"/>
      <c r="BA7" s="128"/>
      <c r="BB7" s="128"/>
      <c r="BC7" s="128"/>
      <c r="BD7" s="128"/>
      <c r="BE7" s="128"/>
    </row>
    <row r="8" spans="1:99" s="119" customFormat="1" ht="76.5" customHeight="1">
      <c r="A8" s="127"/>
      <c r="B8" s="128"/>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30"/>
      <c r="AC8" s="130"/>
      <c r="AD8" s="130"/>
      <c r="AE8" s="131" t="b">
        <f t="shared" si="0"/>
        <v>0</v>
      </c>
      <c r="AF8" s="131" t="b">
        <f t="shared" si="1"/>
        <v>0</v>
      </c>
      <c r="AG8" s="131" t="b">
        <f t="shared" si="2"/>
        <v>0</v>
      </c>
      <c r="AH8" s="130" t="str">
        <f t="shared" si="3"/>
        <v/>
      </c>
      <c r="AI8" s="132" t="str">
        <f t="shared" si="4"/>
        <v/>
      </c>
      <c r="AJ8" s="128" t="s">
        <v>976</v>
      </c>
      <c r="AK8" s="128" t="s">
        <v>147</v>
      </c>
      <c r="AL8" s="128" t="s">
        <v>147</v>
      </c>
      <c r="AM8" s="128" t="s">
        <v>147</v>
      </c>
      <c r="AN8" s="128" t="s">
        <v>147</v>
      </c>
      <c r="AO8" s="128" t="s">
        <v>106</v>
      </c>
      <c r="AP8" s="128"/>
      <c r="AQ8" s="133"/>
      <c r="AR8" s="133"/>
      <c r="AS8" s="133"/>
      <c r="AT8" s="133"/>
      <c r="AU8" s="133"/>
      <c r="AV8" s="133"/>
      <c r="AW8" s="128"/>
      <c r="AX8" s="128"/>
      <c r="AY8" s="128"/>
      <c r="AZ8" s="130"/>
      <c r="BA8" s="128"/>
      <c r="BB8" s="128"/>
      <c r="BC8" s="128"/>
      <c r="BD8" s="128"/>
      <c r="BE8" s="128"/>
    </row>
    <row r="9" spans="1:99" s="119" customFormat="1" ht="74.25" customHeight="1">
      <c r="A9" s="127"/>
      <c r="B9" s="128"/>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30"/>
      <c r="AC9" s="130"/>
      <c r="AD9" s="130"/>
      <c r="AE9" s="131" t="b">
        <f t="shared" si="0"/>
        <v>0</v>
      </c>
      <c r="AF9" s="131" t="b">
        <f t="shared" si="1"/>
        <v>0</v>
      </c>
      <c r="AG9" s="131" t="b">
        <f t="shared" si="2"/>
        <v>0</v>
      </c>
      <c r="AH9" s="130" t="str">
        <f t="shared" si="3"/>
        <v/>
      </c>
      <c r="AI9" s="132" t="str">
        <f t="shared" si="4"/>
        <v/>
      </c>
      <c r="AJ9" s="128" t="s">
        <v>976</v>
      </c>
      <c r="AK9" s="128" t="s">
        <v>106</v>
      </c>
      <c r="AL9" s="128" t="s">
        <v>976</v>
      </c>
      <c r="AM9" s="128" t="s">
        <v>976</v>
      </c>
      <c r="AN9" s="128" t="s">
        <v>976</v>
      </c>
      <c r="AO9" s="128" t="s">
        <v>976</v>
      </c>
      <c r="AP9" s="128"/>
      <c r="AQ9" s="128"/>
      <c r="AR9" s="128"/>
      <c r="AS9" s="128"/>
      <c r="AT9" s="128"/>
      <c r="AU9" s="128"/>
      <c r="AV9" s="128"/>
      <c r="AW9" s="128"/>
      <c r="AX9" s="128"/>
      <c r="AY9" s="128"/>
      <c r="AZ9" s="128"/>
      <c r="BA9" s="128"/>
      <c r="BB9" s="128"/>
      <c r="BC9" s="128"/>
      <c r="BD9" s="128"/>
      <c r="BE9" s="128"/>
    </row>
    <row r="10" spans="1:99" s="119" customFormat="1" ht="66" customHeight="1">
      <c r="A10" s="127"/>
      <c r="B10" s="128"/>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30"/>
      <c r="AC10" s="130"/>
      <c r="AD10" s="130"/>
      <c r="AE10" s="131" t="b">
        <f t="shared" si="0"/>
        <v>0</v>
      </c>
      <c r="AF10" s="131" t="b">
        <f t="shared" si="1"/>
        <v>0</v>
      </c>
      <c r="AG10" s="131" t="b">
        <f t="shared" si="2"/>
        <v>0</v>
      </c>
      <c r="AH10" s="130" t="str">
        <f t="shared" si="3"/>
        <v/>
      </c>
      <c r="AI10" s="132" t="str">
        <f t="shared" si="4"/>
        <v/>
      </c>
      <c r="AJ10" s="128" t="s">
        <v>976</v>
      </c>
      <c r="AK10" s="128" t="s">
        <v>147</v>
      </c>
      <c r="AL10" s="128" t="s">
        <v>147</v>
      </c>
      <c r="AM10" s="128" t="s">
        <v>106</v>
      </c>
      <c r="AN10" s="128" t="s">
        <v>106</v>
      </c>
      <c r="AO10" s="128" t="s">
        <v>106</v>
      </c>
      <c r="AP10" s="128"/>
      <c r="AQ10" s="133"/>
      <c r="AR10" s="133"/>
      <c r="AS10" s="133"/>
      <c r="AT10" s="133"/>
      <c r="AU10" s="133"/>
      <c r="AV10" s="133"/>
      <c r="AW10" s="128"/>
      <c r="AX10" s="128"/>
      <c r="AY10" s="130"/>
      <c r="AZ10" s="130"/>
      <c r="BA10" s="128"/>
      <c r="BB10" s="128"/>
      <c r="BC10" s="128"/>
      <c r="BD10" s="128"/>
      <c r="BE10" s="128"/>
    </row>
    <row r="11" spans="1:99" s="119" customFormat="1" ht="73.5" customHeight="1">
      <c r="A11" s="127"/>
      <c r="B11" s="128"/>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30"/>
      <c r="AC11" s="130"/>
      <c r="AD11" s="130"/>
      <c r="AE11" s="131" t="b">
        <f t="shared" si="0"/>
        <v>0</v>
      </c>
      <c r="AF11" s="131" t="b">
        <f t="shared" si="1"/>
        <v>0</v>
      </c>
      <c r="AG11" s="131" t="b">
        <f t="shared" si="2"/>
        <v>0</v>
      </c>
      <c r="AH11" s="130" t="str">
        <f t="shared" si="3"/>
        <v/>
      </c>
      <c r="AI11" s="132" t="str">
        <f t="shared" si="4"/>
        <v/>
      </c>
      <c r="AJ11" s="128" t="s">
        <v>976</v>
      </c>
      <c r="AK11" s="128" t="s">
        <v>106</v>
      </c>
      <c r="AL11" s="128" t="s">
        <v>976</v>
      </c>
      <c r="AM11" s="128" t="s">
        <v>976</v>
      </c>
      <c r="AN11" s="128" t="s">
        <v>976</v>
      </c>
      <c r="AO11" s="128" t="s">
        <v>976</v>
      </c>
      <c r="AP11" s="128"/>
      <c r="AQ11" s="133"/>
      <c r="AR11" s="133"/>
      <c r="AS11" s="133"/>
      <c r="AT11" s="133"/>
      <c r="AU11" s="133"/>
      <c r="AV11" s="133"/>
      <c r="AW11" s="128"/>
      <c r="AX11" s="128"/>
      <c r="AY11" s="128"/>
      <c r="AZ11" s="128"/>
      <c r="BA11" s="128"/>
      <c r="BB11" s="128"/>
      <c r="BC11" s="128"/>
      <c r="BD11" s="128"/>
      <c r="BE11" s="128"/>
    </row>
    <row r="12" spans="1:99" s="119" customFormat="1" ht="40.5" customHeight="1">
      <c r="A12" s="127"/>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30"/>
      <c r="AC12" s="130"/>
      <c r="AD12" s="130"/>
      <c r="AE12" s="131" t="b">
        <f t="shared" si="0"/>
        <v>0</v>
      </c>
      <c r="AF12" s="131" t="b">
        <f t="shared" si="1"/>
        <v>0</v>
      </c>
      <c r="AG12" s="131" t="b">
        <f t="shared" si="2"/>
        <v>0</v>
      </c>
      <c r="AH12" s="130" t="str">
        <f t="shared" si="3"/>
        <v/>
      </c>
      <c r="AI12" s="132" t="str">
        <f t="shared" si="4"/>
        <v/>
      </c>
      <c r="AJ12" s="128" t="s">
        <v>976</v>
      </c>
      <c r="AK12" s="128" t="s">
        <v>106</v>
      </c>
      <c r="AL12" s="128" t="s">
        <v>976</v>
      </c>
      <c r="AM12" s="128" t="s">
        <v>976</v>
      </c>
      <c r="AN12" s="128" t="s">
        <v>976</v>
      </c>
      <c r="AO12" s="128" t="s">
        <v>976</v>
      </c>
      <c r="AP12" s="128"/>
      <c r="AQ12" s="133"/>
      <c r="AR12" s="133"/>
      <c r="AS12" s="133"/>
      <c r="AT12" s="133"/>
      <c r="AU12" s="133"/>
      <c r="AV12" s="133"/>
      <c r="AW12" s="128"/>
      <c r="AX12" s="128"/>
      <c r="AY12" s="128"/>
      <c r="AZ12" s="128"/>
      <c r="BA12" s="128"/>
      <c r="BB12" s="128"/>
      <c r="BC12" s="128"/>
      <c r="BD12" s="128"/>
      <c r="BE12" s="128"/>
    </row>
    <row r="13" spans="1:99" s="119" customFormat="1" ht="106.5" customHeight="1">
      <c r="A13" s="127"/>
      <c r="B13" s="128"/>
      <c r="C13" s="128"/>
      <c r="D13" s="128"/>
      <c r="E13" s="128"/>
      <c r="F13" s="128"/>
      <c r="G13" s="128"/>
      <c r="H13" s="128"/>
      <c r="I13" s="128"/>
      <c r="J13" s="128"/>
      <c r="K13" s="128"/>
      <c r="L13" s="128"/>
      <c r="M13" s="128"/>
      <c r="N13" s="128"/>
      <c r="O13" s="129"/>
      <c r="P13" s="128"/>
      <c r="Q13" s="128"/>
      <c r="R13" s="128"/>
      <c r="S13" s="128"/>
      <c r="T13" s="128"/>
      <c r="U13" s="128"/>
      <c r="V13" s="128"/>
      <c r="W13" s="128"/>
      <c r="X13" s="128"/>
      <c r="Y13" s="128"/>
      <c r="Z13" s="128"/>
      <c r="AA13" s="128"/>
      <c r="AB13" s="130"/>
      <c r="AC13" s="130"/>
      <c r="AD13" s="130"/>
      <c r="AE13" s="131" t="b">
        <f t="shared" si="0"/>
        <v>0</v>
      </c>
      <c r="AF13" s="131" t="b">
        <f t="shared" si="1"/>
        <v>0</v>
      </c>
      <c r="AG13" s="131" t="b">
        <f t="shared" si="2"/>
        <v>0</v>
      </c>
      <c r="AH13" s="130" t="str">
        <f t="shared" si="3"/>
        <v/>
      </c>
      <c r="AI13" s="132" t="str">
        <f t="shared" si="4"/>
        <v/>
      </c>
      <c r="AJ13" s="128" t="s">
        <v>976</v>
      </c>
      <c r="AK13" s="133" t="s">
        <v>105</v>
      </c>
      <c r="AL13" s="128" t="s">
        <v>147</v>
      </c>
      <c r="AM13" s="128" t="s">
        <v>106</v>
      </c>
      <c r="AN13" s="128" t="s">
        <v>147</v>
      </c>
      <c r="AO13" s="128" t="s">
        <v>106</v>
      </c>
      <c r="AP13" s="128"/>
      <c r="AQ13" s="133"/>
      <c r="AR13" s="133"/>
      <c r="AS13" s="133"/>
      <c r="AT13" s="133"/>
      <c r="AU13" s="133"/>
      <c r="AV13" s="133"/>
      <c r="AW13" s="128"/>
      <c r="AX13" s="128"/>
      <c r="AY13" s="130"/>
      <c r="AZ13" s="130"/>
      <c r="BA13" s="128"/>
      <c r="BB13" s="128"/>
      <c r="BC13" s="128"/>
      <c r="BD13" s="128"/>
      <c r="BE13" s="128"/>
    </row>
    <row r="14" spans="1:99" s="119" customFormat="1" ht="47.25" customHeight="1">
      <c r="A14" s="127"/>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30"/>
      <c r="AC14" s="130"/>
      <c r="AD14" s="130"/>
      <c r="AE14" s="131" t="b">
        <f t="shared" si="0"/>
        <v>0</v>
      </c>
      <c r="AF14" s="131" t="b">
        <f t="shared" si="1"/>
        <v>0</v>
      </c>
      <c r="AG14" s="131" t="b">
        <f t="shared" si="2"/>
        <v>0</v>
      </c>
      <c r="AH14" s="130" t="str">
        <f t="shared" si="3"/>
        <v/>
      </c>
      <c r="AI14" s="132" t="str">
        <f t="shared" si="4"/>
        <v/>
      </c>
      <c r="AJ14" s="128" t="s">
        <v>976</v>
      </c>
      <c r="AK14" s="133" t="s">
        <v>105</v>
      </c>
      <c r="AL14" s="128" t="s">
        <v>147</v>
      </c>
      <c r="AM14" s="128" t="s">
        <v>106</v>
      </c>
      <c r="AN14" s="128" t="s">
        <v>147</v>
      </c>
      <c r="AO14" s="128" t="s">
        <v>106</v>
      </c>
      <c r="AP14" s="128"/>
      <c r="AQ14" s="133"/>
      <c r="AR14" s="133"/>
      <c r="AS14" s="133"/>
      <c r="AT14" s="133"/>
      <c r="AU14" s="133"/>
      <c r="AV14" s="133"/>
      <c r="AW14" s="128"/>
      <c r="AX14" s="128"/>
      <c r="AY14" s="130"/>
      <c r="AZ14" s="130"/>
      <c r="BA14" s="128"/>
      <c r="BB14" s="128"/>
      <c r="BC14" s="128"/>
      <c r="BD14" s="128"/>
      <c r="BE14" s="128"/>
    </row>
    <row r="15" spans="1:99" s="119" customFormat="1" ht="47.25" customHeight="1">
      <c r="A15" s="127"/>
      <c r="B15" s="128"/>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30"/>
      <c r="AC15" s="130"/>
      <c r="AD15" s="130"/>
      <c r="AE15" s="131" t="b">
        <f t="shared" ref="AE15:AE50" si="5">IF(AB15="Alta",3,IF(AB15="Media",2,IF(AB15="Baja",1)))</f>
        <v>0</v>
      </c>
      <c r="AF15" s="131" t="b">
        <f t="shared" ref="AF15:AF50" si="6">IF(AC15="Pública Reservada",3,IF(AC15="Pública Clasificada",2,IF(AC15="Pública",1)))</f>
        <v>0</v>
      </c>
      <c r="AG15" s="131" t="b">
        <f t="shared" ref="AG15:AG50" si="7">IF(AD15="Alta",3,IF(AD15="Media",2,IF(AD15="Baja",1)))</f>
        <v>0</v>
      </c>
      <c r="AH15" s="130" t="str">
        <f t="shared" ref="AH15:AH50" si="8">IF(COUNTIF(AE15:AG15,"FALSO")&gt;0,"",IF(COUNTIF(AE15:AG15,3)&gt;=2,"Alto",IF(COUNTIF(AE15:AG15,3)=1,"Medio",IF(SUM(AE15:AG15,)&gt;=4,"Medio","Bajo"))))</f>
        <v/>
      </c>
      <c r="AI15" s="132" t="str">
        <f t="shared" ref="AI15:AI50" si="9">IF(AH15="","",IF(AH15="Alto","Se debe tener en cuenta para análisis de riesgos","No es obligatorio tener en cuenta para análisis de riesgos"))</f>
        <v/>
      </c>
      <c r="AJ15" s="128" t="s">
        <v>976</v>
      </c>
      <c r="AK15" s="133" t="s">
        <v>105</v>
      </c>
      <c r="AL15" s="128" t="s">
        <v>147</v>
      </c>
      <c r="AM15" s="128" t="s">
        <v>106</v>
      </c>
      <c r="AN15" s="128" t="s">
        <v>147</v>
      </c>
      <c r="AO15" s="128" t="s">
        <v>106</v>
      </c>
      <c r="AP15" s="128"/>
      <c r="AQ15" s="133"/>
      <c r="AR15" s="133"/>
      <c r="AS15" s="133"/>
      <c r="AT15" s="133"/>
      <c r="AU15" s="133"/>
      <c r="AV15" s="133"/>
      <c r="AW15" s="128"/>
      <c r="AX15" s="128"/>
      <c r="AY15" s="130"/>
      <c r="AZ15" s="130"/>
      <c r="BA15" s="128"/>
      <c r="BB15" s="128"/>
      <c r="BC15" s="128"/>
      <c r="BD15" s="128"/>
      <c r="BE15" s="128"/>
    </row>
    <row r="16" spans="1:99" s="119" customFormat="1" ht="47.25" customHeight="1">
      <c r="A16" s="127"/>
      <c r="B16" s="128"/>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30"/>
      <c r="AC16" s="130"/>
      <c r="AD16" s="130"/>
      <c r="AE16" s="131" t="b">
        <f t="shared" si="5"/>
        <v>0</v>
      </c>
      <c r="AF16" s="131" t="b">
        <f t="shared" si="6"/>
        <v>0</v>
      </c>
      <c r="AG16" s="131" t="b">
        <f t="shared" si="7"/>
        <v>0</v>
      </c>
      <c r="AH16" s="130" t="str">
        <f t="shared" si="8"/>
        <v/>
      </c>
      <c r="AI16" s="132" t="str">
        <f t="shared" si="9"/>
        <v/>
      </c>
      <c r="AJ16" s="128" t="s">
        <v>976</v>
      </c>
      <c r="AK16" s="133" t="s">
        <v>105</v>
      </c>
      <c r="AL16" s="128" t="s">
        <v>147</v>
      </c>
      <c r="AM16" s="128" t="s">
        <v>106</v>
      </c>
      <c r="AN16" s="128" t="s">
        <v>147</v>
      </c>
      <c r="AO16" s="128" t="s">
        <v>106</v>
      </c>
      <c r="AP16" s="128"/>
      <c r="AQ16" s="133"/>
      <c r="AR16" s="133"/>
      <c r="AS16" s="133"/>
      <c r="AT16" s="133"/>
      <c r="AU16" s="133"/>
      <c r="AV16" s="133"/>
      <c r="AW16" s="128"/>
      <c r="AX16" s="128"/>
      <c r="AY16" s="130"/>
      <c r="AZ16" s="130"/>
      <c r="BA16" s="128"/>
      <c r="BB16" s="128"/>
      <c r="BC16" s="128"/>
      <c r="BD16" s="128"/>
      <c r="BE16" s="128"/>
    </row>
    <row r="17" spans="1:57" s="119" customFormat="1" ht="47.25" customHeight="1">
      <c r="A17" s="127"/>
      <c r="B17" s="128"/>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30"/>
      <c r="AC17" s="130"/>
      <c r="AD17" s="130"/>
      <c r="AE17" s="131" t="b">
        <f t="shared" si="5"/>
        <v>0</v>
      </c>
      <c r="AF17" s="131" t="b">
        <f t="shared" si="6"/>
        <v>0</v>
      </c>
      <c r="AG17" s="131" t="b">
        <f t="shared" si="7"/>
        <v>0</v>
      </c>
      <c r="AH17" s="130" t="str">
        <f t="shared" si="8"/>
        <v/>
      </c>
      <c r="AI17" s="132" t="str">
        <f t="shared" si="9"/>
        <v/>
      </c>
      <c r="AJ17" s="128" t="s">
        <v>976</v>
      </c>
      <c r="AK17" s="133" t="s">
        <v>105</v>
      </c>
      <c r="AL17" s="128" t="s">
        <v>147</v>
      </c>
      <c r="AM17" s="128" t="s">
        <v>106</v>
      </c>
      <c r="AN17" s="128" t="s">
        <v>147</v>
      </c>
      <c r="AO17" s="128" t="s">
        <v>106</v>
      </c>
      <c r="AP17" s="128"/>
      <c r="AQ17" s="133"/>
      <c r="AR17" s="133"/>
      <c r="AS17" s="133"/>
      <c r="AT17" s="133"/>
      <c r="AU17" s="133"/>
      <c r="AV17" s="133"/>
      <c r="AW17" s="128"/>
      <c r="AX17" s="128"/>
      <c r="AY17" s="130"/>
      <c r="AZ17" s="130"/>
      <c r="BA17" s="128"/>
      <c r="BB17" s="128"/>
      <c r="BC17" s="128"/>
      <c r="BD17" s="128"/>
      <c r="BE17" s="128"/>
    </row>
    <row r="18" spans="1:57" s="119" customFormat="1" ht="47.25" customHeight="1">
      <c r="A18" s="127"/>
      <c r="B18" s="128"/>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30"/>
      <c r="AC18" s="130"/>
      <c r="AD18" s="130"/>
      <c r="AE18" s="131" t="b">
        <f t="shared" si="5"/>
        <v>0</v>
      </c>
      <c r="AF18" s="131" t="b">
        <f t="shared" si="6"/>
        <v>0</v>
      </c>
      <c r="AG18" s="131" t="b">
        <f t="shared" si="7"/>
        <v>0</v>
      </c>
      <c r="AH18" s="130" t="str">
        <f t="shared" si="8"/>
        <v/>
      </c>
      <c r="AI18" s="132" t="str">
        <f t="shared" si="9"/>
        <v/>
      </c>
      <c r="AJ18" s="128" t="s">
        <v>976</v>
      </c>
      <c r="AK18" s="133" t="s">
        <v>105</v>
      </c>
      <c r="AL18" s="128" t="s">
        <v>147</v>
      </c>
      <c r="AM18" s="128" t="s">
        <v>106</v>
      </c>
      <c r="AN18" s="128" t="s">
        <v>147</v>
      </c>
      <c r="AO18" s="128" t="s">
        <v>106</v>
      </c>
      <c r="AP18" s="128"/>
      <c r="AQ18" s="133"/>
      <c r="AR18" s="133"/>
      <c r="AS18" s="133"/>
      <c r="AT18" s="133"/>
      <c r="AU18" s="133"/>
      <c r="AV18" s="133"/>
      <c r="AW18" s="128"/>
      <c r="AX18" s="128"/>
      <c r="AY18" s="130"/>
      <c r="AZ18" s="130"/>
      <c r="BA18" s="128"/>
      <c r="BB18" s="128"/>
      <c r="BC18" s="128"/>
      <c r="BD18" s="128"/>
      <c r="BE18" s="128"/>
    </row>
    <row r="19" spans="1:57" s="119" customFormat="1" ht="47.25" customHeight="1">
      <c r="A19" s="127"/>
      <c r="B19" s="128"/>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30"/>
      <c r="AC19" s="130"/>
      <c r="AD19" s="130"/>
      <c r="AE19" s="131" t="b">
        <f t="shared" si="5"/>
        <v>0</v>
      </c>
      <c r="AF19" s="131" t="b">
        <f t="shared" si="6"/>
        <v>0</v>
      </c>
      <c r="AG19" s="131" t="b">
        <f t="shared" si="7"/>
        <v>0</v>
      </c>
      <c r="AH19" s="130" t="str">
        <f t="shared" si="8"/>
        <v/>
      </c>
      <c r="AI19" s="132" t="str">
        <f t="shared" si="9"/>
        <v/>
      </c>
      <c r="AJ19" s="128" t="s">
        <v>976</v>
      </c>
      <c r="AK19" s="133" t="s">
        <v>105</v>
      </c>
      <c r="AL19" s="128" t="s">
        <v>147</v>
      </c>
      <c r="AM19" s="128" t="s">
        <v>106</v>
      </c>
      <c r="AN19" s="128" t="s">
        <v>147</v>
      </c>
      <c r="AO19" s="128" t="s">
        <v>106</v>
      </c>
      <c r="AP19" s="128"/>
      <c r="AQ19" s="133"/>
      <c r="AR19" s="133"/>
      <c r="AS19" s="133"/>
      <c r="AT19" s="133"/>
      <c r="AU19" s="133"/>
      <c r="AV19" s="133"/>
      <c r="AW19" s="128"/>
      <c r="AX19" s="128"/>
      <c r="AY19" s="130"/>
      <c r="AZ19" s="130"/>
      <c r="BA19" s="128"/>
      <c r="BB19" s="128"/>
      <c r="BC19" s="128"/>
      <c r="BD19" s="128"/>
      <c r="BE19" s="128"/>
    </row>
    <row r="20" spans="1:57" s="119" customFormat="1" ht="47.25" customHeight="1">
      <c r="A20" s="127"/>
      <c r="B20" s="128"/>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30"/>
      <c r="AC20" s="130"/>
      <c r="AD20" s="130"/>
      <c r="AE20" s="131" t="b">
        <f t="shared" si="5"/>
        <v>0</v>
      </c>
      <c r="AF20" s="131" t="b">
        <f t="shared" si="6"/>
        <v>0</v>
      </c>
      <c r="AG20" s="131" t="b">
        <f t="shared" si="7"/>
        <v>0</v>
      </c>
      <c r="AH20" s="130" t="str">
        <f t="shared" si="8"/>
        <v/>
      </c>
      <c r="AI20" s="132" t="str">
        <f t="shared" si="9"/>
        <v/>
      </c>
      <c r="AJ20" s="128" t="s">
        <v>976</v>
      </c>
      <c r="AK20" s="133" t="s">
        <v>105</v>
      </c>
      <c r="AL20" s="128" t="s">
        <v>147</v>
      </c>
      <c r="AM20" s="128" t="s">
        <v>106</v>
      </c>
      <c r="AN20" s="128" t="s">
        <v>147</v>
      </c>
      <c r="AO20" s="128" t="s">
        <v>106</v>
      </c>
      <c r="AP20" s="128"/>
      <c r="AQ20" s="133"/>
      <c r="AR20" s="133"/>
      <c r="AS20" s="133"/>
      <c r="AT20" s="133"/>
      <c r="AU20" s="133"/>
      <c r="AV20" s="133"/>
      <c r="AW20" s="128"/>
      <c r="AX20" s="128"/>
      <c r="AY20" s="130"/>
      <c r="AZ20" s="130"/>
      <c r="BA20" s="128"/>
      <c r="BB20" s="128"/>
      <c r="BC20" s="128"/>
      <c r="BD20" s="128"/>
      <c r="BE20" s="128"/>
    </row>
    <row r="21" spans="1:57" s="119" customFormat="1" ht="47.25" customHeight="1">
      <c r="A21" s="127"/>
      <c r="B21" s="128"/>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30"/>
      <c r="AC21" s="130"/>
      <c r="AD21" s="130"/>
      <c r="AE21" s="131" t="b">
        <f t="shared" si="5"/>
        <v>0</v>
      </c>
      <c r="AF21" s="131" t="b">
        <f t="shared" si="6"/>
        <v>0</v>
      </c>
      <c r="AG21" s="131" t="b">
        <f t="shared" si="7"/>
        <v>0</v>
      </c>
      <c r="AH21" s="130" t="str">
        <f t="shared" si="8"/>
        <v/>
      </c>
      <c r="AI21" s="132" t="str">
        <f t="shared" si="9"/>
        <v/>
      </c>
      <c r="AJ21" s="128" t="s">
        <v>976</v>
      </c>
      <c r="AK21" s="133" t="s">
        <v>105</v>
      </c>
      <c r="AL21" s="128" t="s">
        <v>147</v>
      </c>
      <c r="AM21" s="128" t="s">
        <v>106</v>
      </c>
      <c r="AN21" s="128" t="s">
        <v>147</v>
      </c>
      <c r="AO21" s="128" t="s">
        <v>106</v>
      </c>
      <c r="AP21" s="128"/>
      <c r="AQ21" s="133"/>
      <c r="AR21" s="133"/>
      <c r="AS21" s="133"/>
      <c r="AT21" s="133"/>
      <c r="AU21" s="133"/>
      <c r="AV21" s="133"/>
      <c r="AW21" s="128"/>
      <c r="AX21" s="128"/>
      <c r="AY21" s="130"/>
      <c r="AZ21" s="130"/>
      <c r="BA21" s="128"/>
      <c r="BB21" s="128"/>
      <c r="BC21" s="128"/>
      <c r="BD21" s="128"/>
      <c r="BE21" s="128"/>
    </row>
    <row r="22" spans="1:57" s="119" customFormat="1" ht="47.25" customHeight="1">
      <c r="A22" s="127"/>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30"/>
      <c r="AC22" s="130"/>
      <c r="AD22" s="130"/>
      <c r="AE22" s="131" t="b">
        <f t="shared" si="5"/>
        <v>0</v>
      </c>
      <c r="AF22" s="131" t="b">
        <f t="shared" si="6"/>
        <v>0</v>
      </c>
      <c r="AG22" s="131" t="b">
        <f t="shared" si="7"/>
        <v>0</v>
      </c>
      <c r="AH22" s="130" t="str">
        <f t="shared" si="8"/>
        <v/>
      </c>
      <c r="AI22" s="132" t="str">
        <f t="shared" si="9"/>
        <v/>
      </c>
      <c r="AJ22" s="128" t="s">
        <v>976</v>
      </c>
      <c r="AK22" s="133" t="s">
        <v>105</v>
      </c>
      <c r="AL22" s="128" t="s">
        <v>147</v>
      </c>
      <c r="AM22" s="128" t="s">
        <v>106</v>
      </c>
      <c r="AN22" s="128" t="s">
        <v>147</v>
      </c>
      <c r="AO22" s="128" t="s">
        <v>106</v>
      </c>
      <c r="AP22" s="128"/>
      <c r="AQ22" s="133"/>
      <c r="AR22" s="133"/>
      <c r="AS22" s="133"/>
      <c r="AT22" s="133"/>
      <c r="AU22" s="133"/>
      <c r="AV22" s="133"/>
      <c r="AW22" s="128"/>
      <c r="AX22" s="128"/>
      <c r="AY22" s="130"/>
      <c r="AZ22" s="130"/>
      <c r="BA22" s="128"/>
      <c r="BB22" s="128"/>
      <c r="BC22" s="128"/>
      <c r="BD22" s="128"/>
      <c r="BE22" s="128"/>
    </row>
    <row r="23" spans="1:57" s="119" customFormat="1" ht="47.25" customHeight="1">
      <c r="A23" s="127"/>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30"/>
      <c r="AC23" s="130"/>
      <c r="AD23" s="130"/>
      <c r="AE23" s="131" t="b">
        <f t="shared" si="5"/>
        <v>0</v>
      </c>
      <c r="AF23" s="131" t="b">
        <f t="shared" si="6"/>
        <v>0</v>
      </c>
      <c r="AG23" s="131" t="b">
        <f t="shared" si="7"/>
        <v>0</v>
      </c>
      <c r="AH23" s="130" t="str">
        <f t="shared" si="8"/>
        <v/>
      </c>
      <c r="AI23" s="132" t="str">
        <f t="shared" si="9"/>
        <v/>
      </c>
      <c r="AJ23" s="128" t="s">
        <v>976</v>
      </c>
      <c r="AK23" s="133" t="s">
        <v>105</v>
      </c>
      <c r="AL23" s="128" t="s">
        <v>147</v>
      </c>
      <c r="AM23" s="128" t="s">
        <v>106</v>
      </c>
      <c r="AN23" s="128" t="s">
        <v>147</v>
      </c>
      <c r="AO23" s="128" t="s">
        <v>106</v>
      </c>
      <c r="AP23" s="128"/>
      <c r="AQ23" s="133"/>
      <c r="AR23" s="133"/>
      <c r="AS23" s="133"/>
      <c r="AT23" s="133"/>
      <c r="AU23" s="133"/>
      <c r="AV23" s="133"/>
      <c r="AW23" s="128"/>
      <c r="AX23" s="128"/>
      <c r="AY23" s="130"/>
      <c r="AZ23" s="130"/>
      <c r="BA23" s="128"/>
      <c r="BB23" s="128"/>
      <c r="BC23" s="128"/>
      <c r="BD23" s="128"/>
      <c r="BE23" s="128"/>
    </row>
    <row r="24" spans="1:57" s="119" customFormat="1" ht="47.25" customHeight="1">
      <c r="A24" s="127"/>
      <c r="B24" s="128"/>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30"/>
      <c r="AC24" s="130"/>
      <c r="AD24" s="130"/>
      <c r="AE24" s="131" t="b">
        <f t="shared" si="5"/>
        <v>0</v>
      </c>
      <c r="AF24" s="131" t="b">
        <f t="shared" si="6"/>
        <v>0</v>
      </c>
      <c r="AG24" s="131" t="b">
        <f t="shared" si="7"/>
        <v>0</v>
      </c>
      <c r="AH24" s="130" t="str">
        <f t="shared" si="8"/>
        <v/>
      </c>
      <c r="AI24" s="132" t="str">
        <f t="shared" si="9"/>
        <v/>
      </c>
      <c r="AJ24" s="128" t="s">
        <v>976</v>
      </c>
      <c r="AK24" s="133" t="s">
        <v>105</v>
      </c>
      <c r="AL24" s="128" t="s">
        <v>147</v>
      </c>
      <c r="AM24" s="128" t="s">
        <v>106</v>
      </c>
      <c r="AN24" s="128" t="s">
        <v>147</v>
      </c>
      <c r="AO24" s="128" t="s">
        <v>106</v>
      </c>
      <c r="AP24" s="128"/>
      <c r="AQ24" s="133"/>
      <c r="AR24" s="133"/>
      <c r="AS24" s="133"/>
      <c r="AT24" s="133"/>
      <c r="AU24" s="133"/>
      <c r="AV24" s="133"/>
      <c r="AW24" s="128"/>
      <c r="AX24" s="128"/>
      <c r="AY24" s="130"/>
      <c r="AZ24" s="130"/>
      <c r="BA24" s="128"/>
      <c r="BB24" s="128"/>
      <c r="BC24" s="128"/>
      <c r="BD24" s="128"/>
      <c r="BE24" s="128"/>
    </row>
    <row r="25" spans="1:57" s="119" customFormat="1" ht="47.25" customHeight="1">
      <c r="A25" s="127"/>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30"/>
      <c r="AC25" s="130"/>
      <c r="AD25" s="130"/>
      <c r="AE25" s="131" t="b">
        <f t="shared" si="5"/>
        <v>0</v>
      </c>
      <c r="AF25" s="131" t="b">
        <f t="shared" si="6"/>
        <v>0</v>
      </c>
      <c r="AG25" s="131" t="b">
        <f t="shared" si="7"/>
        <v>0</v>
      </c>
      <c r="AH25" s="130" t="str">
        <f t="shared" si="8"/>
        <v/>
      </c>
      <c r="AI25" s="132" t="str">
        <f t="shared" si="9"/>
        <v/>
      </c>
      <c r="AJ25" s="128" t="s">
        <v>976</v>
      </c>
      <c r="AK25" s="133" t="s">
        <v>105</v>
      </c>
      <c r="AL25" s="128" t="s">
        <v>147</v>
      </c>
      <c r="AM25" s="128" t="s">
        <v>106</v>
      </c>
      <c r="AN25" s="128" t="s">
        <v>147</v>
      </c>
      <c r="AO25" s="128" t="s">
        <v>106</v>
      </c>
      <c r="AP25" s="128"/>
      <c r="AQ25" s="133"/>
      <c r="AR25" s="133"/>
      <c r="AS25" s="133"/>
      <c r="AT25" s="133"/>
      <c r="AU25" s="133"/>
      <c r="AV25" s="133"/>
      <c r="AW25" s="128"/>
      <c r="AX25" s="128"/>
      <c r="AY25" s="130"/>
      <c r="AZ25" s="130"/>
      <c r="BA25" s="128"/>
      <c r="BB25" s="128"/>
      <c r="BC25" s="128"/>
      <c r="BD25" s="128"/>
      <c r="BE25" s="128"/>
    </row>
    <row r="26" spans="1:57" s="119" customFormat="1" ht="47.25" customHeight="1">
      <c r="A26" s="127"/>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30"/>
      <c r="AC26" s="130"/>
      <c r="AD26" s="130"/>
      <c r="AE26" s="131" t="b">
        <f t="shared" si="5"/>
        <v>0</v>
      </c>
      <c r="AF26" s="131" t="b">
        <f t="shared" si="6"/>
        <v>0</v>
      </c>
      <c r="AG26" s="131" t="b">
        <f t="shared" si="7"/>
        <v>0</v>
      </c>
      <c r="AH26" s="130" t="str">
        <f t="shared" si="8"/>
        <v/>
      </c>
      <c r="AI26" s="132" t="str">
        <f t="shared" si="9"/>
        <v/>
      </c>
      <c r="AJ26" s="128" t="s">
        <v>976</v>
      </c>
      <c r="AK26" s="133" t="s">
        <v>105</v>
      </c>
      <c r="AL26" s="128" t="s">
        <v>147</v>
      </c>
      <c r="AM26" s="128" t="s">
        <v>106</v>
      </c>
      <c r="AN26" s="128" t="s">
        <v>147</v>
      </c>
      <c r="AO26" s="128" t="s">
        <v>106</v>
      </c>
      <c r="AP26" s="128"/>
      <c r="AQ26" s="133"/>
      <c r="AR26" s="133"/>
      <c r="AS26" s="133"/>
      <c r="AT26" s="133"/>
      <c r="AU26" s="133"/>
      <c r="AV26" s="133"/>
      <c r="AW26" s="128"/>
      <c r="AX26" s="128"/>
      <c r="AY26" s="130"/>
      <c r="AZ26" s="130"/>
      <c r="BA26" s="128"/>
      <c r="BB26" s="128"/>
      <c r="BC26" s="128"/>
      <c r="BD26" s="128"/>
      <c r="BE26" s="128"/>
    </row>
    <row r="27" spans="1:57" s="119" customFormat="1" ht="47.25" customHeight="1">
      <c r="A27" s="127"/>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30"/>
      <c r="AC27" s="130"/>
      <c r="AD27" s="130"/>
      <c r="AE27" s="131" t="b">
        <f t="shared" si="5"/>
        <v>0</v>
      </c>
      <c r="AF27" s="131" t="b">
        <f t="shared" si="6"/>
        <v>0</v>
      </c>
      <c r="AG27" s="131" t="b">
        <f t="shared" si="7"/>
        <v>0</v>
      </c>
      <c r="AH27" s="130" t="str">
        <f t="shared" si="8"/>
        <v/>
      </c>
      <c r="AI27" s="132" t="str">
        <f t="shared" si="9"/>
        <v/>
      </c>
      <c r="AJ27" s="128" t="s">
        <v>976</v>
      </c>
      <c r="AK27" s="133" t="s">
        <v>105</v>
      </c>
      <c r="AL27" s="128" t="s">
        <v>147</v>
      </c>
      <c r="AM27" s="128" t="s">
        <v>106</v>
      </c>
      <c r="AN27" s="128" t="s">
        <v>147</v>
      </c>
      <c r="AO27" s="128" t="s">
        <v>106</v>
      </c>
      <c r="AP27" s="128"/>
      <c r="AQ27" s="133"/>
      <c r="AR27" s="133"/>
      <c r="AS27" s="133"/>
      <c r="AT27" s="133"/>
      <c r="AU27" s="133"/>
      <c r="AV27" s="133"/>
      <c r="AW27" s="128"/>
      <c r="AX27" s="128"/>
      <c r="AY27" s="130"/>
      <c r="AZ27" s="130"/>
      <c r="BA27" s="128"/>
      <c r="BB27" s="128"/>
      <c r="BC27" s="128"/>
      <c r="BD27" s="128"/>
      <c r="BE27" s="128"/>
    </row>
    <row r="28" spans="1:57" s="119" customFormat="1" ht="47.25" customHeight="1">
      <c r="A28" s="127"/>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30"/>
      <c r="AC28" s="130"/>
      <c r="AD28" s="130"/>
      <c r="AE28" s="131" t="b">
        <f t="shared" si="5"/>
        <v>0</v>
      </c>
      <c r="AF28" s="131" t="b">
        <f t="shared" si="6"/>
        <v>0</v>
      </c>
      <c r="AG28" s="131" t="b">
        <f t="shared" si="7"/>
        <v>0</v>
      </c>
      <c r="AH28" s="130" t="str">
        <f t="shared" si="8"/>
        <v/>
      </c>
      <c r="AI28" s="132" t="str">
        <f t="shared" si="9"/>
        <v/>
      </c>
      <c r="AJ28" s="128" t="s">
        <v>976</v>
      </c>
      <c r="AK28" s="133" t="s">
        <v>105</v>
      </c>
      <c r="AL28" s="128" t="s">
        <v>147</v>
      </c>
      <c r="AM28" s="128" t="s">
        <v>106</v>
      </c>
      <c r="AN28" s="128" t="s">
        <v>147</v>
      </c>
      <c r="AO28" s="128" t="s">
        <v>106</v>
      </c>
      <c r="AP28" s="128"/>
      <c r="AQ28" s="133"/>
      <c r="AR28" s="133"/>
      <c r="AS28" s="133"/>
      <c r="AT28" s="133"/>
      <c r="AU28" s="133"/>
      <c r="AV28" s="133"/>
      <c r="AW28" s="128"/>
      <c r="AX28" s="128"/>
      <c r="AY28" s="130"/>
      <c r="AZ28" s="130"/>
      <c r="BA28" s="128"/>
      <c r="BB28" s="128"/>
      <c r="BC28" s="128"/>
      <c r="BD28" s="128"/>
      <c r="BE28" s="128"/>
    </row>
    <row r="29" spans="1:57" s="119" customFormat="1" ht="47.25" customHeight="1">
      <c r="A29" s="127"/>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30"/>
      <c r="AC29" s="130"/>
      <c r="AD29" s="130"/>
      <c r="AE29" s="131" t="b">
        <f t="shared" si="5"/>
        <v>0</v>
      </c>
      <c r="AF29" s="131" t="b">
        <f t="shared" si="6"/>
        <v>0</v>
      </c>
      <c r="AG29" s="131" t="b">
        <f t="shared" si="7"/>
        <v>0</v>
      </c>
      <c r="AH29" s="130" t="str">
        <f t="shared" si="8"/>
        <v/>
      </c>
      <c r="AI29" s="132" t="str">
        <f t="shared" si="9"/>
        <v/>
      </c>
      <c r="AJ29" s="128" t="s">
        <v>976</v>
      </c>
      <c r="AK29" s="133" t="s">
        <v>105</v>
      </c>
      <c r="AL29" s="128" t="s">
        <v>147</v>
      </c>
      <c r="AM29" s="128" t="s">
        <v>106</v>
      </c>
      <c r="AN29" s="128" t="s">
        <v>147</v>
      </c>
      <c r="AO29" s="128" t="s">
        <v>106</v>
      </c>
      <c r="AP29" s="128"/>
      <c r="AQ29" s="133"/>
      <c r="AR29" s="133"/>
      <c r="AS29" s="133"/>
      <c r="AT29" s="133"/>
      <c r="AU29" s="133"/>
      <c r="AV29" s="133"/>
      <c r="AW29" s="128"/>
      <c r="AX29" s="128"/>
      <c r="AY29" s="130"/>
      <c r="AZ29" s="130"/>
      <c r="BA29" s="128"/>
      <c r="BB29" s="128"/>
      <c r="BC29" s="128"/>
      <c r="BD29" s="128"/>
      <c r="BE29" s="128"/>
    </row>
    <row r="30" spans="1:57" s="119" customFormat="1" ht="47.25" customHeight="1">
      <c r="A30" s="127"/>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30"/>
      <c r="AC30" s="130"/>
      <c r="AD30" s="130"/>
      <c r="AE30" s="131" t="b">
        <f t="shared" si="5"/>
        <v>0</v>
      </c>
      <c r="AF30" s="131" t="b">
        <f t="shared" si="6"/>
        <v>0</v>
      </c>
      <c r="AG30" s="131" t="b">
        <f t="shared" si="7"/>
        <v>0</v>
      </c>
      <c r="AH30" s="130" t="str">
        <f t="shared" si="8"/>
        <v/>
      </c>
      <c r="AI30" s="132" t="str">
        <f t="shared" si="9"/>
        <v/>
      </c>
      <c r="AJ30" s="128" t="s">
        <v>976</v>
      </c>
      <c r="AK30" s="133" t="s">
        <v>105</v>
      </c>
      <c r="AL30" s="128" t="s">
        <v>147</v>
      </c>
      <c r="AM30" s="128" t="s">
        <v>106</v>
      </c>
      <c r="AN30" s="128" t="s">
        <v>147</v>
      </c>
      <c r="AO30" s="128" t="s">
        <v>106</v>
      </c>
      <c r="AP30" s="128"/>
      <c r="AQ30" s="133"/>
      <c r="AR30" s="133"/>
      <c r="AS30" s="133"/>
      <c r="AT30" s="133"/>
      <c r="AU30" s="133"/>
      <c r="AV30" s="133"/>
      <c r="AW30" s="128"/>
      <c r="AX30" s="128"/>
      <c r="AY30" s="130"/>
      <c r="AZ30" s="130"/>
      <c r="BA30" s="128"/>
      <c r="BB30" s="128"/>
      <c r="BC30" s="128"/>
      <c r="BD30" s="128"/>
      <c r="BE30" s="128"/>
    </row>
    <row r="31" spans="1:57" s="119" customFormat="1" ht="47.25" customHeight="1">
      <c r="A31" s="127"/>
      <c r="B31" s="128"/>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30"/>
      <c r="AC31" s="130"/>
      <c r="AD31" s="130"/>
      <c r="AE31" s="131" t="b">
        <f t="shared" si="5"/>
        <v>0</v>
      </c>
      <c r="AF31" s="131" t="b">
        <f t="shared" si="6"/>
        <v>0</v>
      </c>
      <c r="AG31" s="131" t="b">
        <f t="shared" si="7"/>
        <v>0</v>
      </c>
      <c r="AH31" s="130" t="str">
        <f t="shared" si="8"/>
        <v/>
      </c>
      <c r="AI31" s="132" t="str">
        <f t="shared" si="9"/>
        <v/>
      </c>
      <c r="AJ31" s="128" t="s">
        <v>976</v>
      </c>
      <c r="AK31" s="133" t="s">
        <v>105</v>
      </c>
      <c r="AL31" s="128" t="s">
        <v>147</v>
      </c>
      <c r="AM31" s="128" t="s">
        <v>106</v>
      </c>
      <c r="AN31" s="128" t="s">
        <v>147</v>
      </c>
      <c r="AO31" s="128" t="s">
        <v>106</v>
      </c>
      <c r="AP31" s="128"/>
      <c r="AQ31" s="133"/>
      <c r="AR31" s="133"/>
      <c r="AS31" s="133"/>
      <c r="AT31" s="133"/>
      <c r="AU31" s="133"/>
      <c r="AV31" s="133"/>
      <c r="AW31" s="128"/>
      <c r="AX31" s="128"/>
      <c r="AY31" s="130"/>
      <c r="AZ31" s="130"/>
      <c r="BA31" s="128"/>
      <c r="BB31" s="128"/>
      <c r="BC31" s="128"/>
      <c r="BD31" s="128"/>
      <c r="BE31" s="128"/>
    </row>
    <row r="32" spans="1:57" s="119" customFormat="1" ht="47.25" customHeight="1">
      <c r="A32" s="127"/>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30"/>
      <c r="AC32" s="130"/>
      <c r="AD32" s="130"/>
      <c r="AE32" s="131" t="b">
        <f t="shared" si="5"/>
        <v>0</v>
      </c>
      <c r="AF32" s="131" t="b">
        <f t="shared" si="6"/>
        <v>0</v>
      </c>
      <c r="AG32" s="131" t="b">
        <f t="shared" si="7"/>
        <v>0</v>
      </c>
      <c r="AH32" s="130" t="str">
        <f t="shared" si="8"/>
        <v/>
      </c>
      <c r="AI32" s="132" t="str">
        <f t="shared" si="9"/>
        <v/>
      </c>
      <c r="AJ32" s="128" t="s">
        <v>976</v>
      </c>
      <c r="AK32" s="133" t="s">
        <v>105</v>
      </c>
      <c r="AL32" s="128" t="s">
        <v>147</v>
      </c>
      <c r="AM32" s="128" t="s">
        <v>106</v>
      </c>
      <c r="AN32" s="128" t="s">
        <v>147</v>
      </c>
      <c r="AO32" s="128" t="s">
        <v>106</v>
      </c>
      <c r="AP32" s="128"/>
      <c r="AQ32" s="133"/>
      <c r="AR32" s="133"/>
      <c r="AS32" s="133"/>
      <c r="AT32" s="133"/>
      <c r="AU32" s="133"/>
      <c r="AV32" s="133"/>
      <c r="AW32" s="128"/>
      <c r="AX32" s="128"/>
      <c r="AY32" s="130"/>
      <c r="AZ32" s="130"/>
      <c r="BA32" s="128"/>
      <c r="BB32" s="128"/>
      <c r="BC32" s="128"/>
      <c r="BD32" s="128"/>
      <c r="BE32" s="128"/>
    </row>
    <row r="33" spans="1:57" s="119" customFormat="1" ht="47.25" customHeight="1">
      <c r="A33" s="127"/>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30"/>
      <c r="AC33" s="130"/>
      <c r="AD33" s="130"/>
      <c r="AE33" s="131" t="b">
        <f t="shared" si="5"/>
        <v>0</v>
      </c>
      <c r="AF33" s="131" t="b">
        <f t="shared" si="6"/>
        <v>0</v>
      </c>
      <c r="AG33" s="131" t="b">
        <f t="shared" si="7"/>
        <v>0</v>
      </c>
      <c r="AH33" s="130" t="str">
        <f t="shared" si="8"/>
        <v/>
      </c>
      <c r="AI33" s="132" t="str">
        <f t="shared" si="9"/>
        <v/>
      </c>
      <c r="AJ33" s="128" t="s">
        <v>976</v>
      </c>
      <c r="AK33" s="133" t="s">
        <v>105</v>
      </c>
      <c r="AL33" s="128" t="s">
        <v>147</v>
      </c>
      <c r="AM33" s="128" t="s">
        <v>106</v>
      </c>
      <c r="AN33" s="128" t="s">
        <v>147</v>
      </c>
      <c r="AO33" s="128" t="s">
        <v>106</v>
      </c>
      <c r="AP33" s="128"/>
      <c r="AQ33" s="133"/>
      <c r="AR33" s="133"/>
      <c r="AS33" s="133"/>
      <c r="AT33" s="133"/>
      <c r="AU33" s="133"/>
      <c r="AV33" s="133"/>
      <c r="AW33" s="128"/>
      <c r="AX33" s="128"/>
      <c r="AY33" s="130"/>
      <c r="AZ33" s="130"/>
      <c r="BA33" s="128"/>
      <c r="BB33" s="128"/>
      <c r="BC33" s="128"/>
      <c r="BD33" s="128"/>
      <c r="BE33" s="128"/>
    </row>
    <row r="34" spans="1:57" s="119" customFormat="1" ht="47.25" customHeight="1">
      <c r="A34" s="127"/>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30"/>
      <c r="AC34" s="130"/>
      <c r="AD34" s="130"/>
      <c r="AE34" s="131" t="b">
        <f t="shared" si="5"/>
        <v>0</v>
      </c>
      <c r="AF34" s="131" t="b">
        <f t="shared" si="6"/>
        <v>0</v>
      </c>
      <c r="AG34" s="131" t="b">
        <f t="shared" si="7"/>
        <v>0</v>
      </c>
      <c r="AH34" s="130" t="str">
        <f t="shared" si="8"/>
        <v/>
      </c>
      <c r="AI34" s="132" t="str">
        <f t="shared" si="9"/>
        <v/>
      </c>
      <c r="AJ34" s="128" t="s">
        <v>976</v>
      </c>
      <c r="AK34" s="133" t="s">
        <v>105</v>
      </c>
      <c r="AL34" s="128" t="s">
        <v>147</v>
      </c>
      <c r="AM34" s="128" t="s">
        <v>106</v>
      </c>
      <c r="AN34" s="128" t="s">
        <v>147</v>
      </c>
      <c r="AO34" s="128" t="s">
        <v>106</v>
      </c>
      <c r="AP34" s="128"/>
      <c r="AQ34" s="133"/>
      <c r="AR34" s="133"/>
      <c r="AS34" s="133"/>
      <c r="AT34" s="133"/>
      <c r="AU34" s="133"/>
      <c r="AV34" s="133"/>
      <c r="AW34" s="128"/>
      <c r="AX34" s="128"/>
      <c r="AY34" s="130"/>
      <c r="AZ34" s="130"/>
      <c r="BA34" s="128"/>
      <c r="BB34" s="128"/>
      <c r="BC34" s="128"/>
      <c r="BD34" s="128"/>
      <c r="BE34" s="128"/>
    </row>
    <row r="35" spans="1:57" s="119" customFormat="1" ht="47.25" customHeight="1">
      <c r="A35" s="127"/>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30"/>
      <c r="AC35" s="130"/>
      <c r="AD35" s="130"/>
      <c r="AE35" s="131" t="b">
        <f t="shared" si="5"/>
        <v>0</v>
      </c>
      <c r="AF35" s="131" t="b">
        <f t="shared" si="6"/>
        <v>0</v>
      </c>
      <c r="AG35" s="131" t="b">
        <f t="shared" si="7"/>
        <v>0</v>
      </c>
      <c r="AH35" s="130" t="str">
        <f t="shared" si="8"/>
        <v/>
      </c>
      <c r="AI35" s="132" t="str">
        <f t="shared" si="9"/>
        <v/>
      </c>
      <c r="AJ35" s="128" t="s">
        <v>976</v>
      </c>
      <c r="AK35" s="133" t="s">
        <v>105</v>
      </c>
      <c r="AL35" s="128" t="s">
        <v>147</v>
      </c>
      <c r="AM35" s="128" t="s">
        <v>106</v>
      </c>
      <c r="AN35" s="128" t="s">
        <v>147</v>
      </c>
      <c r="AO35" s="128" t="s">
        <v>106</v>
      </c>
      <c r="AP35" s="128"/>
      <c r="AQ35" s="133"/>
      <c r="AR35" s="133"/>
      <c r="AS35" s="133"/>
      <c r="AT35" s="133"/>
      <c r="AU35" s="133"/>
      <c r="AV35" s="133"/>
      <c r="AW35" s="128"/>
      <c r="AX35" s="128"/>
      <c r="AY35" s="130"/>
      <c r="AZ35" s="130"/>
      <c r="BA35" s="128"/>
      <c r="BB35" s="128"/>
      <c r="BC35" s="128"/>
      <c r="BD35" s="128"/>
      <c r="BE35" s="128"/>
    </row>
    <row r="36" spans="1:57" s="119" customFormat="1" ht="47.25" customHeight="1">
      <c r="A36" s="127"/>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30"/>
      <c r="AC36" s="130"/>
      <c r="AD36" s="130"/>
      <c r="AE36" s="131" t="b">
        <f t="shared" si="5"/>
        <v>0</v>
      </c>
      <c r="AF36" s="131" t="b">
        <f t="shared" si="6"/>
        <v>0</v>
      </c>
      <c r="AG36" s="131" t="b">
        <f t="shared" si="7"/>
        <v>0</v>
      </c>
      <c r="AH36" s="130" t="str">
        <f t="shared" si="8"/>
        <v/>
      </c>
      <c r="AI36" s="132" t="str">
        <f t="shared" si="9"/>
        <v/>
      </c>
      <c r="AJ36" s="128" t="s">
        <v>976</v>
      </c>
      <c r="AK36" s="133" t="s">
        <v>105</v>
      </c>
      <c r="AL36" s="128" t="s">
        <v>147</v>
      </c>
      <c r="AM36" s="128" t="s">
        <v>106</v>
      </c>
      <c r="AN36" s="128" t="s">
        <v>147</v>
      </c>
      <c r="AO36" s="128" t="s">
        <v>106</v>
      </c>
      <c r="AP36" s="128"/>
      <c r="AQ36" s="133"/>
      <c r="AR36" s="133"/>
      <c r="AS36" s="133"/>
      <c r="AT36" s="133"/>
      <c r="AU36" s="133"/>
      <c r="AV36" s="133"/>
      <c r="AW36" s="128"/>
      <c r="AX36" s="128"/>
      <c r="AY36" s="130"/>
      <c r="AZ36" s="130"/>
      <c r="BA36" s="128"/>
      <c r="BB36" s="128"/>
      <c r="BC36" s="128"/>
      <c r="BD36" s="128"/>
      <c r="BE36" s="128"/>
    </row>
    <row r="37" spans="1:57" s="119" customFormat="1" ht="47.25" customHeight="1">
      <c r="A37" s="127"/>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30"/>
      <c r="AC37" s="130"/>
      <c r="AD37" s="130"/>
      <c r="AE37" s="131" t="b">
        <f t="shared" si="5"/>
        <v>0</v>
      </c>
      <c r="AF37" s="131" t="b">
        <f t="shared" si="6"/>
        <v>0</v>
      </c>
      <c r="AG37" s="131" t="b">
        <f t="shared" si="7"/>
        <v>0</v>
      </c>
      <c r="AH37" s="130" t="str">
        <f t="shared" si="8"/>
        <v/>
      </c>
      <c r="AI37" s="132" t="str">
        <f t="shared" si="9"/>
        <v/>
      </c>
      <c r="AJ37" s="128" t="s">
        <v>976</v>
      </c>
      <c r="AK37" s="133" t="s">
        <v>105</v>
      </c>
      <c r="AL37" s="128" t="s">
        <v>147</v>
      </c>
      <c r="AM37" s="128" t="s">
        <v>106</v>
      </c>
      <c r="AN37" s="128" t="s">
        <v>147</v>
      </c>
      <c r="AO37" s="128" t="s">
        <v>106</v>
      </c>
      <c r="AP37" s="128"/>
      <c r="AQ37" s="133"/>
      <c r="AR37" s="133"/>
      <c r="AS37" s="133"/>
      <c r="AT37" s="133"/>
      <c r="AU37" s="133"/>
      <c r="AV37" s="133"/>
      <c r="AW37" s="128"/>
      <c r="AX37" s="128"/>
      <c r="AY37" s="130"/>
      <c r="AZ37" s="130"/>
      <c r="BA37" s="128"/>
      <c r="BB37" s="128"/>
      <c r="BC37" s="128"/>
      <c r="BD37" s="128"/>
      <c r="BE37" s="128"/>
    </row>
    <row r="38" spans="1:57" s="119" customFormat="1" ht="47.25" customHeight="1">
      <c r="A38" s="127"/>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30"/>
      <c r="AC38" s="130"/>
      <c r="AD38" s="130"/>
      <c r="AE38" s="131" t="b">
        <f t="shared" si="5"/>
        <v>0</v>
      </c>
      <c r="AF38" s="131" t="b">
        <f t="shared" si="6"/>
        <v>0</v>
      </c>
      <c r="AG38" s="131" t="b">
        <f t="shared" si="7"/>
        <v>0</v>
      </c>
      <c r="AH38" s="130" t="str">
        <f t="shared" si="8"/>
        <v/>
      </c>
      <c r="AI38" s="132" t="str">
        <f t="shared" si="9"/>
        <v/>
      </c>
      <c r="AJ38" s="128" t="s">
        <v>976</v>
      </c>
      <c r="AK38" s="133" t="s">
        <v>105</v>
      </c>
      <c r="AL38" s="128" t="s">
        <v>147</v>
      </c>
      <c r="AM38" s="128" t="s">
        <v>106</v>
      </c>
      <c r="AN38" s="128" t="s">
        <v>147</v>
      </c>
      <c r="AO38" s="128" t="s">
        <v>106</v>
      </c>
      <c r="AP38" s="128"/>
      <c r="AQ38" s="133"/>
      <c r="AR38" s="133"/>
      <c r="AS38" s="133"/>
      <c r="AT38" s="133"/>
      <c r="AU38" s="133"/>
      <c r="AV38" s="133"/>
      <c r="AW38" s="128"/>
      <c r="AX38" s="128"/>
      <c r="AY38" s="130"/>
      <c r="AZ38" s="130"/>
      <c r="BA38" s="128"/>
      <c r="BB38" s="128"/>
      <c r="BC38" s="128"/>
      <c r="BD38" s="128"/>
      <c r="BE38" s="128"/>
    </row>
    <row r="39" spans="1:57" s="119" customFormat="1" ht="47.25" customHeight="1">
      <c r="A39" s="127"/>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30"/>
      <c r="AC39" s="130"/>
      <c r="AD39" s="130"/>
      <c r="AE39" s="131" t="b">
        <f t="shared" si="5"/>
        <v>0</v>
      </c>
      <c r="AF39" s="131" t="b">
        <f t="shared" si="6"/>
        <v>0</v>
      </c>
      <c r="AG39" s="131" t="b">
        <f t="shared" si="7"/>
        <v>0</v>
      </c>
      <c r="AH39" s="130" t="str">
        <f t="shared" si="8"/>
        <v/>
      </c>
      <c r="AI39" s="132" t="str">
        <f t="shared" si="9"/>
        <v/>
      </c>
      <c r="AJ39" s="128" t="s">
        <v>976</v>
      </c>
      <c r="AK39" s="133" t="s">
        <v>105</v>
      </c>
      <c r="AL39" s="128" t="s">
        <v>147</v>
      </c>
      <c r="AM39" s="128" t="s">
        <v>106</v>
      </c>
      <c r="AN39" s="128" t="s">
        <v>147</v>
      </c>
      <c r="AO39" s="128" t="s">
        <v>106</v>
      </c>
      <c r="AP39" s="128"/>
      <c r="AQ39" s="133"/>
      <c r="AR39" s="133"/>
      <c r="AS39" s="133"/>
      <c r="AT39" s="133"/>
      <c r="AU39" s="133"/>
      <c r="AV39" s="133"/>
      <c r="AW39" s="128"/>
      <c r="AX39" s="128"/>
      <c r="AY39" s="130"/>
      <c r="AZ39" s="130"/>
      <c r="BA39" s="128"/>
      <c r="BB39" s="128"/>
      <c r="BC39" s="128"/>
      <c r="BD39" s="128"/>
      <c r="BE39" s="128"/>
    </row>
    <row r="40" spans="1:57" s="119" customFormat="1" ht="47.25" customHeight="1">
      <c r="A40" s="127"/>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30"/>
      <c r="AC40" s="130"/>
      <c r="AD40" s="130"/>
      <c r="AE40" s="131" t="b">
        <f t="shared" si="5"/>
        <v>0</v>
      </c>
      <c r="AF40" s="131" t="b">
        <f t="shared" si="6"/>
        <v>0</v>
      </c>
      <c r="AG40" s="131" t="b">
        <f t="shared" si="7"/>
        <v>0</v>
      </c>
      <c r="AH40" s="130" t="str">
        <f t="shared" si="8"/>
        <v/>
      </c>
      <c r="AI40" s="132" t="str">
        <f t="shared" si="9"/>
        <v/>
      </c>
      <c r="AJ40" s="128" t="s">
        <v>976</v>
      </c>
      <c r="AK40" s="133" t="s">
        <v>105</v>
      </c>
      <c r="AL40" s="128" t="s">
        <v>147</v>
      </c>
      <c r="AM40" s="128" t="s">
        <v>106</v>
      </c>
      <c r="AN40" s="128" t="s">
        <v>147</v>
      </c>
      <c r="AO40" s="128" t="s">
        <v>106</v>
      </c>
      <c r="AP40" s="128"/>
      <c r="AQ40" s="133"/>
      <c r="AR40" s="133"/>
      <c r="AS40" s="133"/>
      <c r="AT40" s="133"/>
      <c r="AU40" s="133"/>
      <c r="AV40" s="133"/>
      <c r="AW40" s="128"/>
      <c r="AX40" s="128"/>
      <c r="AY40" s="130"/>
      <c r="AZ40" s="130"/>
      <c r="BA40" s="128"/>
      <c r="BB40" s="128"/>
      <c r="BC40" s="128"/>
      <c r="BD40" s="128"/>
      <c r="BE40" s="128"/>
    </row>
    <row r="41" spans="1:57" s="119" customFormat="1" ht="47.25" customHeight="1">
      <c r="A41" s="127"/>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30"/>
      <c r="AC41" s="130"/>
      <c r="AD41" s="130"/>
      <c r="AE41" s="131" t="b">
        <f t="shared" si="5"/>
        <v>0</v>
      </c>
      <c r="AF41" s="131" t="b">
        <f t="shared" si="6"/>
        <v>0</v>
      </c>
      <c r="AG41" s="131" t="b">
        <f t="shared" si="7"/>
        <v>0</v>
      </c>
      <c r="AH41" s="130" t="str">
        <f t="shared" si="8"/>
        <v/>
      </c>
      <c r="AI41" s="132" t="str">
        <f t="shared" si="9"/>
        <v/>
      </c>
      <c r="AJ41" s="128" t="s">
        <v>976</v>
      </c>
      <c r="AK41" s="133" t="s">
        <v>105</v>
      </c>
      <c r="AL41" s="128" t="s">
        <v>147</v>
      </c>
      <c r="AM41" s="128" t="s">
        <v>106</v>
      </c>
      <c r="AN41" s="128" t="s">
        <v>147</v>
      </c>
      <c r="AO41" s="128" t="s">
        <v>106</v>
      </c>
      <c r="AP41" s="128"/>
      <c r="AQ41" s="133"/>
      <c r="AR41" s="133"/>
      <c r="AS41" s="133"/>
      <c r="AT41" s="133"/>
      <c r="AU41" s="133"/>
      <c r="AV41" s="133"/>
      <c r="AW41" s="128"/>
      <c r="AX41" s="128"/>
      <c r="AY41" s="130"/>
      <c r="AZ41" s="130"/>
      <c r="BA41" s="128"/>
      <c r="BB41" s="128"/>
      <c r="BC41" s="128"/>
      <c r="BD41" s="128"/>
      <c r="BE41" s="128"/>
    </row>
    <row r="42" spans="1:57" s="119" customFormat="1" ht="47.25" customHeight="1">
      <c r="A42" s="127"/>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30"/>
      <c r="AC42" s="130"/>
      <c r="AD42" s="130"/>
      <c r="AE42" s="131" t="b">
        <f t="shared" si="5"/>
        <v>0</v>
      </c>
      <c r="AF42" s="131" t="b">
        <f t="shared" si="6"/>
        <v>0</v>
      </c>
      <c r="AG42" s="131" t="b">
        <f t="shared" si="7"/>
        <v>0</v>
      </c>
      <c r="AH42" s="130" t="str">
        <f t="shared" si="8"/>
        <v/>
      </c>
      <c r="AI42" s="132" t="str">
        <f t="shared" si="9"/>
        <v/>
      </c>
      <c r="AJ42" s="128" t="s">
        <v>976</v>
      </c>
      <c r="AK42" s="133" t="s">
        <v>105</v>
      </c>
      <c r="AL42" s="128" t="s">
        <v>147</v>
      </c>
      <c r="AM42" s="128" t="s">
        <v>106</v>
      </c>
      <c r="AN42" s="128" t="s">
        <v>147</v>
      </c>
      <c r="AO42" s="128" t="s">
        <v>106</v>
      </c>
      <c r="AP42" s="128"/>
      <c r="AQ42" s="133"/>
      <c r="AR42" s="133"/>
      <c r="AS42" s="133"/>
      <c r="AT42" s="133"/>
      <c r="AU42" s="133"/>
      <c r="AV42" s="133"/>
      <c r="AW42" s="128"/>
      <c r="AX42" s="128"/>
      <c r="AY42" s="130"/>
      <c r="AZ42" s="130"/>
      <c r="BA42" s="128"/>
      <c r="BB42" s="128"/>
      <c r="BC42" s="128"/>
      <c r="BD42" s="128"/>
      <c r="BE42" s="128"/>
    </row>
    <row r="43" spans="1:57" s="119" customFormat="1" ht="47.25" customHeight="1">
      <c r="A43" s="127"/>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30"/>
      <c r="AC43" s="130"/>
      <c r="AD43" s="130"/>
      <c r="AE43" s="131" t="b">
        <f t="shared" si="5"/>
        <v>0</v>
      </c>
      <c r="AF43" s="131" t="b">
        <f t="shared" si="6"/>
        <v>0</v>
      </c>
      <c r="AG43" s="131" t="b">
        <f t="shared" si="7"/>
        <v>0</v>
      </c>
      <c r="AH43" s="130" t="str">
        <f t="shared" si="8"/>
        <v/>
      </c>
      <c r="AI43" s="132" t="str">
        <f t="shared" si="9"/>
        <v/>
      </c>
      <c r="AJ43" s="128" t="s">
        <v>976</v>
      </c>
      <c r="AK43" s="133" t="s">
        <v>105</v>
      </c>
      <c r="AL43" s="128" t="s">
        <v>147</v>
      </c>
      <c r="AM43" s="128" t="s">
        <v>106</v>
      </c>
      <c r="AN43" s="128" t="s">
        <v>147</v>
      </c>
      <c r="AO43" s="128" t="s">
        <v>106</v>
      </c>
      <c r="AP43" s="128"/>
      <c r="AQ43" s="133"/>
      <c r="AR43" s="133"/>
      <c r="AS43" s="133"/>
      <c r="AT43" s="133"/>
      <c r="AU43" s="133"/>
      <c r="AV43" s="133"/>
      <c r="AW43" s="128"/>
      <c r="AX43" s="128"/>
      <c r="AY43" s="130"/>
      <c r="AZ43" s="130"/>
      <c r="BA43" s="128"/>
      <c r="BB43" s="128"/>
      <c r="BC43" s="128"/>
      <c r="BD43" s="128"/>
      <c r="BE43" s="128"/>
    </row>
    <row r="44" spans="1:57" s="119" customFormat="1" ht="47.25" customHeight="1">
      <c r="A44" s="127"/>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30"/>
      <c r="AC44" s="130"/>
      <c r="AD44" s="130"/>
      <c r="AE44" s="131" t="b">
        <f t="shared" si="5"/>
        <v>0</v>
      </c>
      <c r="AF44" s="131" t="b">
        <f t="shared" si="6"/>
        <v>0</v>
      </c>
      <c r="AG44" s="131" t="b">
        <f t="shared" si="7"/>
        <v>0</v>
      </c>
      <c r="AH44" s="130" t="str">
        <f t="shared" si="8"/>
        <v/>
      </c>
      <c r="AI44" s="132" t="str">
        <f t="shared" si="9"/>
        <v/>
      </c>
      <c r="AJ44" s="128" t="s">
        <v>976</v>
      </c>
      <c r="AK44" s="133" t="s">
        <v>105</v>
      </c>
      <c r="AL44" s="128" t="s">
        <v>147</v>
      </c>
      <c r="AM44" s="128" t="s">
        <v>106</v>
      </c>
      <c r="AN44" s="128" t="s">
        <v>147</v>
      </c>
      <c r="AO44" s="128" t="s">
        <v>106</v>
      </c>
      <c r="AP44" s="128"/>
      <c r="AQ44" s="133"/>
      <c r="AR44" s="133"/>
      <c r="AS44" s="133"/>
      <c r="AT44" s="133"/>
      <c r="AU44" s="133"/>
      <c r="AV44" s="133"/>
      <c r="AW44" s="128"/>
      <c r="AX44" s="128"/>
      <c r="AY44" s="130"/>
      <c r="AZ44" s="130"/>
      <c r="BA44" s="128"/>
      <c r="BB44" s="128"/>
      <c r="BC44" s="128"/>
      <c r="BD44" s="128"/>
      <c r="BE44" s="128"/>
    </row>
    <row r="45" spans="1:57" s="119" customFormat="1" ht="47.25" customHeight="1">
      <c r="A45" s="127"/>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30"/>
      <c r="AC45" s="130"/>
      <c r="AD45" s="130"/>
      <c r="AE45" s="131" t="b">
        <f t="shared" si="5"/>
        <v>0</v>
      </c>
      <c r="AF45" s="131" t="b">
        <f t="shared" si="6"/>
        <v>0</v>
      </c>
      <c r="AG45" s="131" t="b">
        <f t="shared" si="7"/>
        <v>0</v>
      </c>
      <c r="AH45" s="130" t="str">
        <f t="shared" si="8"/>
        <v/>
      </c>
      <c r="AI45" s="132" t="str">
        <f t="shared" si="9"/>
        <v/>
      </c>
      <c r="AJ45" s="128" t="s">
        <v>976</v>
      </c>
      <c r="AK45" s="133" t="s">
        <v>105</v>
      </c>
      <c r="AL45" s="128" t="s">
        <v>147</v>
      </c>
      <c r="AM45" s="128" t="s">
        <v>106</v>
      </c>
      <c r="AN45" s="128" t="s">
        <v>147</v>
      </c>
      <c r="AO45" s="128" t="s">
        <v>106</v>
      </c>
      <c r="AP45" s="128"/>
      <c r="AQ45" s="133"/>
      <c r="AR45" s="133"/>
      <c r="AS45" s="133"/>
      <c r="AT45" s="133"/>
      <c r="AU45" s="133"/>
      <c r="AV45" s="133"/>
      <c r="AW45" s="128"/>
      <c r="AX45" s="128"/>
      <c r="AY45" s="130"/>
      <c r="AZ45" s="130"/>
      <c r="BA45" s="128"/>
      <c r="BB45" s="128"/>
      <c r="BC45" s="128"/>
      <c r="BD45" s="128"/>
      <c r="BE45" s="128"/>
    </row>
    <row r="46" spans="1:57" s="119" customFormat="1" ht="47.25" customHeight="1">
      <c r="A46" s="127"/>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30"/>
      <c r="AC46" s="130"/>
      <c r="AD46" s="130"/>
      <c r="AE46" s="131" t="b">
        <f t="shared" si="5"/>
        <v>0</v>
      </c>
      <c r="AF46" s="131" t="b">
        <f t="shared" si="6"/>
        <v>0</v>
      </c>
      <c r="AG46" s="131" t="b">
        <f t="shared" si="7"/>
        <v>0</v>
      </c>
      <c r="AH46" s="130" t="str">
        <f t="shared" si="8"/>
        <v/>
      </c>
      <c r="AI46" s="132" t="str">
        <f t="shared" si="9"/>
        <v/>
      </c>
      <c r="AJ46" s="128" t="s">
        <v>976</v>
      </c>
      <c r="AK46" s="133" t="s">
        <v>105</v>
      </c>
      <c r="AL46" s="128" t="s">
        <v>147</v>
      </c>
      <c r="AM46" s="128" t="s">
        <v>106</v>
      </c>
      <c r="AN46" s="128" t="s">
        <v>147</v>
      </c>
      <c r="AO46" s="128" t="s">
        <v>106</v>
      </c>
      <c r="AP46" s="128"/>
      <c r="AQ46" s="133"/>
      <c r="AR46" s="133"/>
      <c r="AS46" s="133"/>
      <c r="AT46" s="133"/>
      <c r="AU46" s="133"/>
      <c r="AV46" s="133"/>
      <c r="AW46" s="128"/>
      <c r="AX46" s="128"/>
      <c r="AY46" s="130"/>
      <c r="AZ46" s="130"/>
      <c r="BA46" s="128"/>
      <c r="BB46" s="128"/>
      <c r="BC46" s="128"/>
      <c r="BD46" s="128"/>
      <c r="BE46" s="128"/>
    </row>
    <row r="47" spans="1:57" s="119" customFormat="1" ht="47.25" customHeight="1">
      <c r="A47" s="127"/>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30"/>
      <c r="AC47" s="130"/>
      <c r="AD47" s="130"/>
      <c r="AE47" s="131" t="b">
        <f t="shared" si="5"/>
        <v>0</v>
      </c>
      <c r="AF47" s="131" t="b">
        <f t="shared" si="6"/>
        <v>0</v>
      </c>
      <c r="AG47" s="131" t="b">
        <f t="shared" si="7"/>
        <v>0</v>
      </c>
      <c r="AH47" s="130" t="str">
        <f t="shared" si="8"/>
        <v/>
      </c>
      <c r="AI47" s="132" t="str">
        <f t="shared" si="9"/>
        <v/>
      </c>
      <c r="AJ47" s="128" t="s">
        <v>976</v>
      </c>
      <c r="AK47" s="133" t="s">
        <v>105</v>
      </c>
      <c r="AL47" s="128" t="s">
        <v>147</v>
      </c>
      <c r="AM47" s="128" t="s">
        <v>106</v>
      </c>
      <c r="AN47" s="128" t="s">
        <v>147</v>
      </c>
      <c r="AO47" s="128" t="s">
        <v>106</v>
      </c>
      <c r="AP47" s="128"/>
      <c r="AQ47" s="133"/>
      <c r="AR47" s="133"/>
      <c r="AS47" s="133"/>
      <c r="AT47" s="133"/>
      <c r="AU47" s="133"/>
      <c r="AV47" s="133"/>
      <c r="AW47" s="128"/>
      <c r="AX47" s="128"/>
      <c r="AY47" s="130"/>
      <c r="AZ47" s="130"/>
      <c r="BA47" s="128"/>
      <c r="BB47" s="128"/>
      <c r="BC47" s="128"/>
      <c r="BD47" s="128"/>
      <c r="BE47" s="128"/>
    </row>
    <row r="48" spans="1:57" s="119" customFormat="1" ht="47.25" customHeight="1">
      <c r="A48" s="127"/>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30"/>
      <c r="AC48" s="130"/>
      <c r="AD48" s="130"/>
      <c r="AE48" s="131" t="b">
        <f t="shared" si="5"/>
        <v>0</v>
      </c>
      <c r="AF48" s="131" t="b">
        <f t="shared" si="6"/>
        <v>0</v>
      </c>
      <c r="AG48" s="131" t="b">
        <f t="shared" si="7"/>
        <v>0</v>
      </c>
      <c r="AH48" s="130" t="str">
        <f t="shared" si="8"/>
        <v/>
      </c>
      <c r="AI48" s="132" t="str">
        <f t="shared" si="9"/>
        <v/>
      </c>
      <c r="AJ48" s="128" t="s">
        <v>976</v>
      </c>
      <c r="AK48" s="133" t="s">
        <v>105</v>
      </c>
      <c r="AL48" s="128" t="s">
        <v>147</v>
      </c>
      <c r="AM48" s="128" t="s">
        <v>106</v>
      </c>
      <c r="AN48" s="128" t="s">
        <v>147</v>
      </c>
      <c r="AO48" s="128" t="s">
        <v>106</v>
      </c>
      <c r="AP48" s="128"/>
      <c r="AQ48" s="133"/>
      <c r="AR48" s="133"/>
      <c r="AS48" s="133"/>
      <c r="AT48" s="133"/>
      <c r="AU48" s="133"/>
      <c r="AV48" s="133"/>
      <c r="AW48" s="128"/>
      <c r="AX48" s="128"/>
      <c r="AY48" s="130"/>
      <c r="AZ48" s="130"/>
      <c r="BA48" s="128"/>
      <c r="BB48" s="128"/>
      <c r="BC48" s="128"/>
      <c r="BD48" s="128"/>
      <c r="BE48" s="128"/>
    </row>
    <row r="49" spans="1:57" s="119" customFormat="1" ht="47.25" customHeight="1">
      <c r="A49" s="127"/>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30"/>
      <c r="AC49" s="130"/>
      <c r="AD49" s="130"/>
      <c r="AE49" s="131" t="b">
        <f t="shared" si="5"/>
        <v>0</v>
      </c>
      <c r="AF49" s="131" t="b">
        <f t="shared" si="6"/>
        <v>0</v>
      </c>
      <c r="AG49" s="131" t="b">
        <f t="shared" si="7"/>
        <v>0</v>
      </c>
      <c r="AH49" s="130" t="str">
        <f t="shared" si="8"/>
        <v/>
      </c>
      <c r="AI49" s="132" t="str">
        <f t="shared" si="9"/>
        <v/>
      </c>
      <c r="AJ49" s="128" t="s">
        <v>976</v>
      </c>
      <c r="AK49" s="133" t="s">
        <v>105</v>
      </c>
      <c r="AL49" s="128" t="s">
        <v>147</v>
      </c>
      <c r="AM49" s="128" t="s">
        <v>106</v>
      </c>
      <c r="AN49" s="128" t="s">
        <v>147</v>
      </c>
      <c r="AO49" s="128" t="s">
        <v>106</v>
      </c>
      <c r="AP49" s="128"/>
      <c r="AQ49" s="133"/>
      <c r="AR49" s="133"/>
      <c r="AS49" s="133"/>
      <c r="AT49" s="133"/>
      <c r="AU49" s="133"/>
      <c r="AV49" s="133"/>
      <c r="AW49" s="128"/>
      <c r="AX49" s="128"/>
      <c r="AY49" s="130"/>
      <c r="AZ49" s="130"/>
      <c r="BA49" s="128"/>
      <c r="BB49" s="128"/>
      <c r="BC49" s="128"/>
      <c r="BD49" s="128"/>
      <c r="BE49" s="128"/>
    </row>
    <row r="50" spans="1:57" s="119" customFormat="1" ht="47.25" customHeight="1">
      <c r="A50" s="127"/>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30"/>
      <c r="AC50" s="130"/>
      <c r="AD50" s="130"/>
      <c r="AE50" s="131" t="b">
        <f t="shared" si="5"/>
        <v>0</v>
      </c>
      <c r="AF50" s="131" t="b">
        <f t="shared" si="6"/>
        <v>0</v>
      </c>
      <c r="AG50" s="131" t="b">
        <f t="shared" si="7"/>
        <v>0</v>
      </c>
      <c r="AH50" s="130" t="str">
        <f t="shared" si="8"/>
        <v/>
      </c>
      <c r="AI50" s="132" t="str">
        <f t="shared" si="9"/>
        <v/>
      </c>
      <c r="AJ50" s="128" t="s">
        <v>976</v>
      </c>
      <c r="AK50" s="133" t="s">
        <v>105</v>
      </c>
      <c r="AL50" s="128" t="s">
        <v>147</v>
      </c>
      <c r="AM50" s="128" t="s">
        <v>106</v>
      </c>
      <c r="AN50" s="128" t="s">
        <v>147</v>
      </c>
      <c r="AO50" s="128" t="s">
        <v>106</v>
      </c>
      <c r="AP50" s="128"/>
      <c r="AQ50" s="133"/>
      <c r="AR50" s="133"/>
      <c r="AS50" s="133"/>
      <c r="AT50" s="133"/>
      <c r="AU50" s="133"/>
      <c r="AV50" s="133"/>
      <c r="AW50" s="128"/>
      <c r="AX50" s="128"/>
      <c r="AY50" s="130"/>
      <c r="AZ50" s="130"/>
      <c r="BA50" s="128"/>
      <c r="BB50" s="128"/>
      <c r="BC50" s="128"/>
      <c r="BD50" s="128"/>
      <c r="BE50" s="128"/>
    </row>
  </sheetData>
  <protectedRanges>
    <protectedRange algorithmName="SHA-512" hashValue="7uUK22pUI2FNELJKi5xAUd45mvzS6Nsx6ERpdE7CZMJ1fCexOFiksfFpwrkfTrNoDtap+n9mpQXAb/YqMTn64A==" saltValue="mrSoSBfLxUfMaW7W0G//Xw==" spinCount="100000" sqref="AE5:AG50" name="Rango1_13_3"/>
    <protectedRange algorithmName="SHA-512" hashValue="7uUK22pUI2FNELJKi5xAUd45mvzS6Nsx6ERpdE7CZMJ1fCexOFiksfFpwrkfTrNoDtap+n9mpQXAb/YqMTn64A==" saltValue="mrSoSBfLxUfMaW7W0G//Xw==" spinCount="100000" sqref="AI5:AI50" name="Rango1_13_2_1"/>
    <protectedRange algorithmName="SHA-512" hashValue="7uUK22pUI2FNELJKi5xAUd45mvzS6Nsx6ERpdE7CZMJ1fCexOFiksfFpwrkfTrNoDtap+n9mpQXAb/YqMTn64A==" saltValue="mrSoSBfLxUfMaW7W0G//Xw==" spinCount="100000" sqref="AH5:AH50" name="Rango1_1_2"/>
  </protectedRanges>
  <mergeCells count="51">
    <mergeCell ref="AB3:AB4"/>
    <mergeCell ref="AC3:AC4"/>
    <mergeCell ref="AD3:AD4"/>
    <mergeCell ref="AH3:AH4"/>
    <mergeCell ref="AI3:AI4"/>
    <mergeCell ref="Q3:Q4"/>
    <mergeCell ref="R3:S3"/>
    <mergeCell ref="T3:T4"/>
    <mergeCell ref="U3:U4"/>
    <mergeCell ref="V3:V4"/>
    <mergeCell ref="K3:K4"/>
    <mergeCell ref="L3:M3"/>
    <mergeCell ref="N3:N4"/>
    <mergeCell ref="O3:O4"/>
    <mergeCell ref="P3:P4"/>
    <mergeCell ref="A1:B1"/>
    <mergeCell ref="C1:BE1"/>
    <mergeCell ref="A3:A4"/>
    <mergeCell ref="B3:B4"/>
    <mergeCell ref="C3:C4"/>
    <mergeCell ref="D3:D4"/>
    <mergeCell ref="E3:E4"/>
    <mergeCell ref="F3:F4"/>
    <mergeCell ref="G3:G4"/>
    <mergeCell ref="H3:H4"/>
    <mergeCell ref="I3:I4"/>
    <mergeCell ref="A2:C2"/>
    <mergeCell ref="E2:Q2"/>
    <mergeCell ref="R2:S2"/>
    <mergeCell ref="W3:Y3"/>
    <mergeCell ref="J3:J4"/>
    <mergeCell ref="T2:V2"/>
    <mergeCell ref="W2:AA2"/>
    <mergeCell ref="AB2:AJ2"/>
    <mergeCell ref="AL2:AW2"/>
    <mergeCell ref="AX2:BA2"/>
    <mergeCell ref="BB2:BE2"/>
    <mergeCell ref="AJ3:AJ4"/>
    <mergeCell ref="AK3:AK4"/>
    <mergeCell ref="AL3:AL4"/>
    <mergeCell ref="AM3:AM4"/>
    <mergeCell ref="AN3:AN4"/>
    <mergeCell ref="AO3:AO4"/>
    <mergeCell ref="AW3:AW4"/>
    <mergeCell ref="AX3:AZ3"/>
    <mergeCell ref="BA3:BA4"/>
    <mergeCell ref="BB3:BB4"/>
    <mergeCell ref="BD3:BD4"/>
    <mergeCell ref="BE3:BE4"/>
    <mergeCell ref="AP3:AP4"/>
    <mergeCell ref="BC3:BC4"/>
  </mergeCells>
  <conditionalFormatting sqref="A5:A50">
    <cfRule type="beginsWith" dxfId="3996" priority="24" operator="beginsWith" text="No aplica">
      <formula>LEFT(A5,LEN("No aplica"))="No aplica"</formula>
    </cfRule>
    <cfRule type="containsBlanks" dxfId="3995" priority="25">
      <formula>LEN(TRIM(A5))=0</formula>
    </cfRule>
  </conditionalFormatting>
  <conditionalFormatting sqref="B14:B50">
    <cfRule type="beginsWith" dxfId="3994" priority="74" operator="beginsWith" text="No aplica">
      <formula>LEFT(B14,LEN("No aplica"))="No aplica"</formula>
    </cfRule>
    <cfRule type="containsBlanks" dxfId="3993" priority="75">
      <formula>LEN(TRIM(B14))=0</formula>
    </cfRule>
  </conditionalFormatting>
  <conditionalFormatting sqref="B5:F14 AE5:AJ14">
    <cfRule type="beginsWith" dxfId="3992" priority="78" operator="beginsWith" text="No aplica">
      <formula>LEFT(B5,LEN("No aplica"))="No aplica"</formula>
    </cfRule>
    <cfRule type="containsBlanks" dxfId="3991" priority="79">
      <formula>LEN(TRIM(B5))=0</formula>
    </cfRule>
  </conditionalFormatting>
  <conditionalFormatting sqref="C5:C50">
    <cfRule type="beginsWith" dxfId="3990" priority="26" operator="beginsWith" text="No aplica">
      <formula>LEFT(C5,LEN("No aplica"))="No aplica"</formula>
    </cfRule>
    <cfRule type="containsBlanks" dxfId="3989" priority="27">
      <formula>LEN(TRIM(C5))=0</formula>
    </cfRule>
  </conditionalFormatting>
  <conditionalFormatting sqref="E5:K12">
    <cfRule type="beginsWith" dxfId="3988" priority="72" operator="beginsWith" text="No aplica">
      <formula>LEFT(E5,LEN("No aplica"))="No aplica"</formula>
    </cfRule>
    <cfRule type="containsBlanks" dxfId="3987" priority="73">
      <formula>LEN(TRIM(E5))=0</formula>
    </cfRule>
  </conditionalFormatting>
  <conditionalFormatting sqref="F13">
    <cfRule type="beginsWith" dxfId="3986" priority="68" operator="beginsWith" text="No aplica">
      <formula>LEFT(F13,LEN("No aplica"))="No aplica"</formula>
    </cfRule>
    <cfRule type="containsBlanks" dxfId="3985" priority="69">
      <formula>LEN(TRIM(F13))=0</formula>
    </cfRule>
  </conditionalFormatting>
  <conditionalFormatting sqref="G13:K50">
    <cfRule type="beginsWith" dxfId="3984" priority="16" operator="beginsWith" text="No aplica">
      <formula>LEFT(G13,LEN("No aplica"))="No aplica"</formula>
    </cfRule>
    <cfRule type="containsBlanks" dxfId="3983" priority="17">
      <formula>LEN(TRIM(G13))=0</formula>
    </cfRule>
  </conditionalFormatting>
  <conditionalFormatting sqref="L15:AA50">
    <cfRule type="beginsWith" dxfId="3982" priority="1" operator="beginsWith" text="No aplica">
      <formula>LEFT(L15,LEN("No aplica"))="No aplica"</formula>
    </cfRule>
    <cfRule type="containsBlanks" dxfId="3981" priority="2">
      <formula>LEN(TRIM(L15))=0</formula>
    </cfRule>
  </conditionalFormatting>
  <conditionalFormatting sqref="L5:AD14">
    <cfRule type="beginsWith" dxfId="3980" priority="22" operator="beginsWith" text="No aplica">
      <formula>LEFT(L5,LEN("No aplica"))="No aplica"</formula>
    </cfRule>
    <cfRule type="containsBlanks" dxfId="3979" priority="23">
      <formula>LEN(TRIM(L5))=0</formula>
    </cfRule>
  </conditionalFormatting>
  <conditionalFormatting sqref="Y8:Y50">
    <cfRule type="beginsWith" dxfId="3978" priority="46" operator="beginsWith" text="No aplica">
      <formula>LEFT(Y8,LEN("No aplica"))="No aplica"</formula>
    </cfRule>
    <cfRule type="containsBlanks" dxfId="3977" priority="47">
      <formula>LEN(TRIM(Y8))=0</formula>
    </cfRule>
  </conditionalFormatting>
  <conditionalFormatting sqref="AB15:AJ50">
    <cfRule type="beginsWith" dxfId="3976" priority="14" operator="beginsWith" text="No aplica">
      <formula>LEFT(AB15,LEN("No aplica"))="No aplica"</formula>
    </cfRule>
    <cfRule type="containsBlanks" dxfId="3975" priority="15">
      <formula>LEN(TRIM(AB15))=0</formula>
    </cfRule>
  </conditionalFormatting>
  <conditionalFormatting sqref="AE5:AH14">
    <cfRule type="beginsWith" dxfId="3974" priority="51" operator="beginsWith" text="Bajo">
      <formula>LEFT(AE5,LEN("Bajo"))="Bajo"</formula>
    </cfRule>
    <cfRule type="beginsWith" dxfId="3973" priority="52" operator="beginsWith" text="Medio">
      <formula>LEFT(AE5,LEN("Medio"))="Medio"</formula>
    </cfRule>
    <cfRule type="beginsWith" dxfId="3972" priority="53" operator="beginsWith" text="Alto">
      <formula>LEFT(AE5,LEN("Alto"))="Alto"</formula>
    </cfRule>
  </conditionalFormatting>
  <conditionalFormatting sqref="AE15:AH50">
    <cfRule type="beginsWith" dxfId="3971" priority="9" operator="beginsWith" text="Bajo">
      <formula>LEFT(AE15,LEN("Bajo"))="Bajo"</formula>
    </cfRule>
    <cfRule type="beginsWith" dxfId="3970" priority="10" operator="beginsWith" text="Medio">
      <formula>LEFT(AE15,LEN("Medio"))="Medio"</formula>
    </cfRule>
    <cfRule type="beginsWith" dxfId="3969" priority="11" operator="beginsWith" text="Alto">
      <formula>LEFT(AE15,LEN("Alto"))="Alto"</formula>
    </cfRule>
  </conditionalFormatting>
  <conditionalFormatting sqref="AF5:AF50 AI5:AI50">
    <cfRule type="containsText" dxfId="3968" priority="50" operator="containsText" text="Se debe tener en cuenta para análisis de riesgos">
      <formula>NOT(ISERROR(SEARCH("Se debe tener en cuenta para análisis de riesgos",AF5)))</formula>
    </cfRule>
    <cfRule type="containsText" dxfId="3967" priority="54" operator="containsText" text="Revise y ajuste los riesgos del subproceso">
      <formula>NOT(ISERROR(SEARCH("Revise y ajuste los riesgos del subproceso",AF5)))</formula>
    </cfRule>
    <cfRule type="containsText" dxfId="3966" priority="55" operator="containsText" text="No requiere indentificar riesgos">
      <formula>NOT(ISERROR(SEARCH("No requiere indentificar riesgos",AF5)))</formula>
    </cfRule>
  </conditionalFormatting>
  <conditionalFormatting sqref="AF5:AF50">
    <cfRule type="colorScale" priority="80">
      <colorScale>
        <cfvo type="min"/>
        <cfvo type="percentile" val="50"/>
        <cfvo type="max"/>
        <color rgb="FFF8696B"/>
        <color rgb="FFFFEB84"/>
        <color rgb="FF63BE7B"/>
      </colorScale>
    </cfRule>
  </conditionalFormatting>
  <conditionalFormatting sqref="AI5:AI50">
    <cfRule type="colorScale" priority="81">
      <colorScale>
        <cfvo type="min"/>
        <cfvo type="percentile" val="50"/>
        <cfvo type="max"/>
        <color rgb="FFF8696B"/>
        <color rgb="FFFFEB84"/>
        <color rgb="FF63BE7B"/>
      </colorScale>
    </cfRule>
  </conditionalFormatting>
  <conditionalFormatting sqref="AL13:AP50">
    <cfRule type="beginsWith" dxfId="3965" priority="12" operator="beginsWith" text="No aplica">
      <formula>LEFT(AL13,LEN("No aplica"))="No aplica"</formula>
    </cfRule>
    <cfRule type="containsBlanks" dxfId="3964" priority="13">
      <formula>LEN(TRIM(AL13))=0</formula>
    </cfRule>
  </conditionalFormatting>
  <conditionalFormatting sqref="AQ5:BA9 AK5:AP12 AW10:BA12">
    <cfRule type="containsBlanks" dxfId="3963" priority="59">
      <formula>LEN(TRIM(AK5))=0</formula>
    </cfRule>
  </conditionalFormatting>
  <conditionalFormatting sqref="AQ5:BA9 AW10:BA12 AK5:AP12">
    <cfRule type="beginsWith" dxfId="3962" priority="58" operator="beginsWith" text="No aplica">
      <formula>LEFT(AK5,LEN("No aplica"))="No aplica"</formula>
    </cfRule>
  </conditionalFormatting>
  <conditionalFormatting sqref="AW7:AW8">
    <cfRule type="beginsWith" dxfId="3961" priority="36" operator="beginsWith" text="No aplica">
      <formula>LEFT(AW7,LEN("No aplica"))="No aplica"</formula>
    </cfRule>
    <cfRule type="containsBlanks" dxfId="3960" priority="37">
      <formula>LEN(TRIM(AW7))=0</formula>
    </cfRule>
  </conditionalFormatting>
  <conditionalFormatting sqref="AW10">
    <cfRule type="beginsWith" dxfId="3959" priority="30" operator="beginsWith" text="No aplica">
      <formula>LEFT(AW10,LEN("No aplica"))="No aplica"</formula>
    </cfRule>
    <cfRule type="containsBlanks" dxfId="3958" priority="31">
      <formula>LEN(TRIM(AW10))=0</formula>
    </cfRule>
    <cfRule type="beginsWith" dxfId="3957" priority="34" operator="beginsWith" text="No aplica">
      <formula>LEFT(AW10,LEN("No aplica"))="No aplica"</formula>
    </cfRule>
    <cfRule type="containsBlanks" dxfId="3956" priority="35">
      <formula>LEN(TRIM(AW10))=0</formula>
    </cfRule>
  </conditionalFormatting>
  <conditionalFormatting sqref="AW13:AW50">
    <cfRule type="beginsWith" dxfId="3955" priority="28" operator="beginsWith" text="No aplica">
      <formula>LEFT(AW13,LEN("No aplica"))="No aplica"</formula>
    </cfRule>
    <cfRule type="containsBlanks" dxfId="3954" priority="29">
      <formula>LEN(TRIM(AW13))=0</formula>
    </cfRule>
    <cfRule type="beginsWith" dxfId="3953" priority="32" operator="beginsWith" text="No aplica">
      <formula>LEFT(AW13,LEN("No aplica"))="No aplica"</formula>
    </cfRule>
    <cfRule type="containsBlanks" dxfId="3952" priority="33">
      <formula>LEN(TRIM(AW13))=0</formula>
    </cfRule>
  </conditionalFormatting>
  <conditionalFormatting sqref="AW13:BA14">
    <cfRule type="beginsWith" dxfId="3951" priority="38" operator="beginsWith" text="No aplica">
      <formula>LEFT(AW13,LEN("No aplica"))="No aplica"</formula>
    </cfRule>
    <cfRule type="containsBlanks" dxfId="3950" priority="39">
      <formula>LEN(TRIM(AW13))=0</formula>
    </cfRule>
  </conditionalFormatting>
  <conditionalFormatting sqref="AW15:BA50">
    <cfRule type="beginsWith" dxfId="3949" priority="3" operator="beginsWith" text="No aplica">
      <formula>LEFT(AW15,LEN("No aplica"))="No aplica"</formula>
    </cfRule>
    <cfRule type="containsBlanks" dxfId="3948" priority="4">
      <formula>LEN(TRIM(AW15))=0</formula>
    </cfRule>
  </conditionalFormatting>
  <conditionalFormatting sqref="AY7:AZ8">
    <cfRule type="beginsWith" dxfId="3947" priority="42" operator="beginsWith" text="No aplica">
      <formula>LEFT(AY7,LEN("No aplica"))="No aplica"</formula>
    </cfRule>
    <cfRule type="containsBlanks" dxfId="3946" priority="43">
      <formula>LEN(TRIM(AY7))=0</formula>
    </cfRule>
  </conditionalFormatting>
  <conditionalFormatting sqref="AY10:AZ10">
    <cfRule type="beginsWith" dxfId="3945" priority="40" operator="beginsWith" text="No aplica">
      <formula>LEFT(AY10,LEN("No aplica"))="No aplica"</formula>
    </cfRule>
    <cfRule type="containsBlanks" dxfId="3944" priority="41">
      <formula>LEN(TRIM(AY10))=0</formula>
    </cfRule>
  </conditionalFormatting>
  <conditionalFormatting sqref="AY13:AZ14">
    <cfRule type="beginsWith" dxfId="3943" priority="76" operator="beginsWith" text="No aplica">
      <formula>LEFT(AY13,LEN("No aplica"))="No aplica"</formula>
    </cfRule>
    <cfRule type="containsBlanks" dxfId="3942" priority="77">
      <formula>LEN(TRIM(AY13))=0</formula>
    </cfRule>
  </conditionalFormatting>
  <conditionalFormatting sqref="AY15:AZ50">
    <cfRule type="beginsWith" dxfId="3941" priority="18" operator="beginsWith" text="No aplica">
      <formula>LEFT(AY15,LEN("No aplica"))="No aplica"</formula>
    </cfRule>
    <cfRule type="containsBlanks" dxfId="3940" priority="19">
      <formula>LEN(TRIM(AY15))=0</formula>
    </cfRule>
  </conditionalFormatting>
  <conditionalFormatting sqref="BB5:BE50 AQ10:AV50 B15:F50">
    <cfRule type="beginsWith" dxfId="3939" priority="20" operator="beginsWith" text="No aplica">
      <formula>LEFT(B5,LEN("No aplica"))="No aplica"</formula>
    </cfRule>
    <cfRule type="containsBlanks" dxfId="3938" priority="21">
      <formula>LEN(TRIM(B5))=0</formula>
    </cfRule>
  </conditionalFormatting>
  <pageMargins left="0.7" right="0.7" top="0.75" bottom="0.75" header="0.3" footer="0.3"/>
  <pageSetup scale="10" orientation="portrait" r:id="rId1"/>
  <colBreaks count="1" manualBreakCount="1">
    <brk id="5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0ABC8-06A2-43C4-B923-1B3A9C53EA24}">
  <dimension ref="A1:E64"/>
  <sheetViews>
    <sheetView view="pageBreakPreview" zoomScale="90" zoomScaleNormal="85" zoomScaleSheetLayoutView="90" workbookViewId="0">
      <selection sqref="A1:B64"/>
    </sheetView>
  </sheetViews>
  <sheetFormatPr baseColWidth="10" defaultColWidth="10.81640625" defaultRowHeight="13.5"/>
  <cols>
    <col min="1" max="1" width="41.81640625" style="31" customWidth="1"/>
    <col min="2" max="2" width="75.1796875" style="31" customWidth="1"/>
    <col min="3" max="3" width="10.81640625" style="28"/>
    <col min="4" max="4" width="19.81640625" style="31" customWidth="1"/>
    <col min="5" max="5" width="77.26953125" style="31" customWidth="1"/>
    <col min="6" max="16384" width="10.81640625" style="28"/>
  </cols>
  <sheetData>
    <row r="1" spans="1:2" ht="15">
      <c r="A1" s="427" t="s">
        <v>424</v>
      </c>
      <c r="B1" s="427"/>
    </row>
    <row r="2" spans="1:2" ht="15">
      <c r="A2" s="138" t="s">
        <v>407</v>
      </c>
      <c r="B2" s="138" t="s">
        <v>425</v>
      </c>
    </row>
    <row r="3" spans="1:2" ht="15">
      <c r="A3" s="426" t="s">
        <v>426</v>
      </c>
      <c r="B3" s="139" t="s">
        <v>427</v>
      </c>
    </row>
    <row r="4" spans="1:2" ht="15">
      <c r="A4" s="426"/>
      <c r="B4" s="139" t="s">
        <v>428</v>
      </c>
    </row>
    <row r="5" spans="1:2" ht="15">
      <c r="A5" s="426" t="s">
        <v>429</v>
      </c>
      <c r="B5" s="139" t="s">
        <v>430</v>
      </c>
    </row>
    <row r="6" spans="1:2" ht="15">
      <c r="A6" s="426"/>
      <c r="B6" s="139" t="s">
        <v>431</v>
      </c>
    </row>
    <row r="7" spans="1:2" ht="15">
      <c r="A7" s="426" t="s">
        <v>432</v>
      </c>
      <c r="B7" s="139" t="s">
        <v>433</v>
      </c>
    </row>
    <row r="8" spans="1:2" ht="15">
      <c r="A8" s="426"/>
      <c r="B8" s="139" t="s">
        <v>434</v>
      </c>
    </row>
    <row r="9" spans="1:2" ht="15">
      <c r="A9" s="426" t="s">
        <v>435</v>
      </c>
      <c r="B9" s="139" t="s">
        <v>436</v>
      </c>
    </row>
    <row r="10" spans="1:2" ht="15">
      <c r="A10" s="426"/>
      <c r="B10" s="139" t="s">
        <v>437</v>
      </c>
    </row>
    <row r="11" spans="1:2" ht="30">
      <c r="A11" s="426" t="s">
        <v>438</v>
      </c>
      <c r="B11" s="139" t="s">
        <v>439</v>
      </c>
    </row>
    <row r="12" spans="1:2" ht="15">
      <c r="A12" s="426"/>
      <c r="B12" s="139" t="s">
        <v>440</v>
      </c>
    </row>
    <row r="13" spans="1:2" ht="15">
      <c r="A13" s="426" t="s">
        <v>441</v>
      </c>
      <c r="B13" s="139" t="s">
        <v>442</v>
      </c>
    </row>
    <row r="14" spans="1:2" ht="15">
      <c r="A14" s="426"/>
      <c r="B14" s="139" t="s">
        <v>443</v>
      </c>
    </row>
    <row r="15" spans="1:2" ht="15">
      <c r="A15" s="426"/>
      <c r="B15" s="139" t="s">
        <v>444</v>
      </c>
    </row>
    <row r="16" spans="1:2" ht="15">
      <c r="A16" s="426"/>
      <c r="B16" s="139" t="s">
        <v>445</v>
      </c>
    </row>
    <row r="17" spans="1:3" ht="15">
      <c r="A17" s="426"/>
      <c r="B17" s="139" t="s">
        <v>446</v>
      </c>
    </row>
    <row r="18" spans="1:3" ht="15">
      <c r="A18" s="139" t="s">
        <v>447</v>
      </c>
      <c r="B18" s="139" t="s">
        <v>448</v>
      </c>
    </row>
    <row r="19" spans="1:3" ht="15">
      <c r="A19" s="139" t="s">
        <v>449</v>
      </c>
      <c r="B19" s="139" t="s">
        <v>450</v>
      </c>
    </row>
    <row r="20" spans="1:3" ht="15">
      <c r="A20" s="426" t="s">
        <v>451</v>
      </c>
      <c r="B20" s="139" t="s">
        <v>452</v>
      </c>
    </row>
    <row r="21" spans="1:3" ht="15">
      <c r="A21" s="426"/>
      <c r="B21" s="139" t="s">
        <v>453</v>
      </c>
    </row>
    <row r="22" spans="1:3">
      <c r="A22" s="140" t="s">
        <v>969</v>
      </c>
      <c r="B22" s="141"/>
    </row>
    <row r="23" spans="1:3" ht="15">
      <c r="A23" s="142"/>
      <c r="B23" s="141"/>
    </row>
    <row r="24" spans="1:3">
      <c r="A24" s="141"/>
      <c r="B24" s="141"/>
    </row>
    <row r="25" spans="1:3" s="31" customFormat="1" ht="15">
      <c r="A25" s="427" t="s">
        <v>454</v>
      </c>
      <c r="B25" s="427"/>
      <c r="C25" s="28"/>
    </row>
    <row r="26" spans="1:3" s="31" customFormat="1" ht="15">
      <c r="A26" s="138" t="s">
        <v>407</v>
      </c>
      <c r="B26" s="138" t="s">
        <v>455</v>
      </c>
      <c r="C26" s="28"/>
    </row>
    <row r="27" spans="1:3" s="31" customFormat="1" ht="15">
      <c r="A27" s="424" t="s">
        <v>339</v>
      </c>
      <c r="B27" s="139" t="s">
        <v>456</v>
      </c>
      <c r="C27" s="28"/>
    </row>
    <row r="28" spans="1:3" s="31" customFormat="1" ht="15">
      <c r="A28" s="424"/>
      <c r="B28" s="139" t="s">
        <v>457</v>
      </c>
      <c r="C28" s="28"/>
    </row>
    <row r="29" spans="1:3" s="31" customFormat="1" ht="15">
      <c r="A29" s="424"/>
      <c r="B29" s="139" t="s">
        <v>458</v>
      </c>
      <c r="C29" s="28"/>
    </row>
    <row r="30" spans="1:3" s="31" customFormat="1" ht="30">
      <c r="A30" s="424"/>
      <c r="B30" s="139" t="s">
        <v>459</v>
      </c>
      <c r="C30" s="28"/>
    </row>
    <row r="31" spans="1:3" s="31" customFormat="1" ht="15">
      <c r="A31" s="424"/>
      <c r="B31" s="139" t="s">
        <v>460</v>
      </c>
      <c r="C31" s="28"/>
    </row>
    <row r="32" spans="1:3" s="31" customFormat="1" ht="15">
      <c r="A32" s="424"/>
      <c r="B32" s="139" t="s">
        <v>461</v>
      </c>
      <c r="C32" s="28"/>
    </row>
    <row r="33" spans="1:4" s="31" customFormat="1" ht="15">
      <c r="A33" s="424"/>
      <c r="B33" s="139" t="s">
        <v>462</v>
      </c>
      <c r="C33" s="28"/>
      <c r="D33" s="32"/>
    </row>
    <row r="34" spans="1:4" s="31" customFormat="1" ht="15">
      <c r="A34" s="424" t="s">
        <v>340</v>
      </c>
      <c r="B34" s="139" t="s">
        <v>463</v>
      </c>
      <c r="C34" s="28"/>
    </row>
    <row r="35" spans="1:4" s="31" customFormat="1" ht="15">
      <c r="A35" s="424"/>
      <c r="B35" s="139" t="s">
        <v>464</v>
      </c>
      <c r="C35" s="28"/>
    </row>
    <row r="36" spans="1:4" s="31" customFormat="1" ht="15">
      <c r="A36" s="424"/>
      <c r="B36" s="139" t="s">
        <v>465</v>
      </c>
      <c r="C36" s="28"/>
    </row>
    <row r="37" spans="1:4" s="31" customFormat="1" ht="15">
      <c r="A37" s="424"/>
      <c r="B37" s="139" t="s">
        <v>466</v>
      </c>
      <c r="C37" s="28"/>
    </row>
    <row r="38" spans="1:4" s="31" customFormat="1" ht="15">
      <c r="A38" s="424"/>
      <c r="B38" s="139" t="s">
        <v>467</v>
      </c>
      <c r="C38" s="28"/>
    </row>
    <row r="39" spans="1:4" s="31" customFormat="1" ht="15">
      <c r="A39" s="424"/>
      <c r="B39" s="139" t="s">
        <v>468</v>
      </c>
      <c r="C39" s="28"/>
    </row>
    <row r="40" spans="1:4" s="31" customFormat="1" ht="15">
      <c r="A40" s="424"/>
      <c r="B40" s="139" t="s">
        <v>469</v>
      </c>
      <c r="C40" s="28"/>
    </row>
    <row r="41" spans="1:4" s="31" customFormat="1" ht="30">
      <c r="A41" s="424"/>
      <c r="B41" s="139" t="s">
        <v>470</v>
      </c>
      <c r="C41" s="28"/>
    </row>
    <row r="42" spans="1:4" s="31" customFormat="1" ht="15">
      <c r="A42" s="424"/>
      <c r="B42" s="139" t="s">
        <v>471</v>
      </c>
      <c r="C42" s="28"/>
    </row>
    <row r="43" spans="1:4" s="31" customFormat="1" ht="15">
      <c r="A43" s="424"/>
      <c r="B43" s="139" t="s">
        <v>472</v>
      </c>
      <c r="C43" s="28"/>
    </row>
    <row r="44" spans="1:4" s="31" customFormat="1" ht="15">
      <c r="A44" s="424" t="s">
        <v>341</v>
      </c>
      <c r="B44" s="139" t="s">
        <v>473</v>
      </c>
      <c r="C44" s="28"/>
    </row>
    <row r="45" spans="1:4" s="31" customFormat="1" ht="15">
      <c r="A45" s="424"/>
      <c r="B45" s="139" t="s">
        <v>474</v>
      </c>
      <c r="C45" s="28"/>
    </row>
    <row r="46" spans="1:4" s="31" customFormat="1" ht="15">
      <c r="A46" s="424"/>
      <c r="B46" s="139" t="s">
        <v>475</v>
      </c>
      <c r="C46" s="28"/>
    </row>
    <row r="47" spans="1:4" s="31" customFormat="1" ht="15">
      <c r="A47" s="424"/>
      <c r="B47" s="139" t="s">
        <v>476</v>
      </c>
      <c r="C47" s="28"/>
    </row>
    <row r="48" spans="1:4" s="31" customFormat="1" ht="15">
      <c r="A48" s="424"/>
      <c r="B48" s="139" t="s">
        <v>477</v>
      </c>
      <c r="C48" s="28"/>
    </row>
    <row r="49" spans="1:3" s="31" customFormat="1" ht="15">
      <c r="A49" s="424" t="s">
        <v>343</v>
      </c>
      <c r="B49" s="139" t="s">
        <v>478</v>
      </c>
      <c r="C49" s="28"/>
    </row>
    <row r="50" spans="1:3" s="31" customFormat="1" ht="15">
      <c r="A50" s="424"/>
      <c r="B50" s="139" t="s">
        <v>479</v>
      </c>
      <c r="C50" s="28"/>
    </row>
    <row r="51" spans="1:3" s="31" customFormat="1" ht="15">
      <c r="A51" s="424"/>
      <c r="B51" s="139" t="s">
        <v>480</v>
      </c>
      <c r="C51" s="28"/>
    </row>
    <row r="52" spans="1:3" s="31" customFormat="1" ht="15">
      <c r="A52" s="424"/>
      <c r="B52" s="139" t="s">
        <v>481</v>
      </c>
      <c r="C52" s="28"/>
    </row>
    <row r="53" spans="1:3" s="31" customFormat="1" ht="15">
      <c r="A53" s="424"/>
      <c r="B53" s="139" t="s">
        <v>482</v>
      </c>
      <c r="C53" s="28"/>
    </row>
    <row r="54" spans="1:3" s="31" customFormat="1" ht="15">
      <c r="A54" s="425" t="s">
        <v>483</v>
      </c>
      <c r="B54" s="139" t="s">
        <v>484</v>
      </c>
      <c r="C54" s="28"/>
    </row>
    <row r="55" spans="1:3" s="31" customFormat="1" ht="15">
      <c r="A55" s="425"/>
      <c r="B55" s="139" t="s">
        <v>485</v>
      </c>
      <c r="C55" s="28"/>
    </row>
    <row r="56" spans="1:3" s="31" customFormat="1" ht="15">
      <c r="A56" s="425"/>
      <c r="B56" s="139" t="s">
        <v>486</v>
      </c>
      <c r="C56" s="28"/>
    </row>
    <row r="57" spans="1:3" s="31" customFormat="1" ht="15">
      <c r="A57" s="425"/>
      <c r="B57" s="139" t="s">
        <v>487</v>
      </c>
      <c r="C57" s="28"/>
    </row>
    <row r="58" spans="1:3" s="31" customFormat="1" ht="15">
      <c r="A58" s="425" t="s">
        <v>344</v>
      </c>
      <c r="B58" s="139" t="s">
        <v>488</v>
      </c>
      <c r="C58" s="28"/>
    </row>
    <row r="59" spans="1:3" s="31" customFormat="1" ht="15">
      <c r="A59" s="425"/>
      <c r="B59" s="139" t="s">
        <v>489</v>
      </c>
      <c r="C59" s="28"/>
    </row>
    <row r="60" spans="1:3" s="31" customFormat="1" ht="30">
      <c r="A60" s="425"/>
      <c r="B60" s="139" t="s">
        <v>490</v>
      </c>
      <c r="C60" s="28"/>
    </row>
    <row r="61" spans="1:3" s="31" customFormat="1" ht="15">
      <c r="A61" s="425"/>
      <c r="B61" s="139" t="s">
        <v>491</v>
      </c>
      <c r="C61" s="28"/>
    </row>
    <row r="62" spans="1:3" s="31" customFormat="1" ht="30">
      <c r="A62" s="425"/>
      <c r="B62" s="139" t="s">
        <v>492</v>
      </c>
      <c r="C62" s="28"/>
    </row>
    <row r="63" spans="1:3" s="31" customFormat="1" ht="75">
      <c r="A63" s="425"/>
      <c r="B63" s="139" t="s">
        <v>493</v>
      </c>
      <c r="C63" s="28"/>
    </row>
    <row r="64" spans="1:3" s="31" customFormat="1">
      <c r="A64" s="140" t="s">
        <v>970</v>
      </c>
      <c r="B64" s="141"/>
      <c r="C64" s="28"/>
    </row>
  </sheetData>
  <mergeCells count="15">
    <mergeCell ref="A11:A12"/>
    <mergeCell ref="A1:B1"/>
    <mergeCell ref="A3:A4"/>
    <mergeCell ref="A5:A6"/>
    <mergeCell ref="A7:A8"/>
    <mergeCell ref="A9:A10"/>
    <mergeCell ref="A44:A48"/>
    <mergeCell ref="A49:A53"/>
    <mergeCell ref="A54:A57"/>
    <mergeCell ref="A58:A63"/>
    <mergeCell ref="A13:A17"/>
    <mergeCell ref="A20:A21"/>
    <mergeCell ref="A25:B25"/>
    <mergeCell ref="A27:A33"/>
    <mergeCell ref="A34:A43"/>
  </mergeCells>
  <pageMargins left="0.7" right="0.7" top="0.75" bottom="0.75" header="0.3" footer="0.3"/>
  <pageSetup scale="37" orientation="portrait" r:id="rId1"/>
  <colBreaks count="2" manualBreakCount="2">
    <brk id="2" max="39" man="1"/>
    <brk id="5" max="30"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8C3D-7619-45DA-9525-AE6FBBC00D24}">
  <dimension ref="A1:B167"/>
  <sheetViews>
    <sheetView view="pageBreakPreview" zoomScale="130" zoomScaleNormal="85" zoomScaleSheetLayoutView="130" workbookViewId="0">
      <selection activeCell="B11" sqref="B11"/>
    </sheetView>
  </sheetViews>
  <sheetFormatPr baseColWidth="10" defaultColWidth="10.81640625" defaultRowHeight="13.5"/>
  <cols>
    <col min="1" max="1" width="10.81640625" style="30"/>
    <col min="2" max="2" width="63.54296875" style="30" customWidth="1"/>
    <col min="3" max="16384" width="10.81640625" style="30"/>
  </cols>
  <sheetData>
    <row r="1" spans="1:2">
      <c r="A1" s="429" t="s">
        <v>806</v>
      </c>
      <c r="B1" s="429"/>
    </row>
    <row r="2" spans="1:2">
      <c r="A2" s="428" t="s">
        <v>494</v>
      </c>
      <c r="B2" s="428"/>
    </row>
    <row r="3" spans="1:2">
      <c r="A3" s="143" t="s">
        <v>495</v>
      </c>
      <c r="B3" s="143" t="s">
        <v>496</v>
      </c>
    </row>
    <row r="4" spans="1:2">
      <c r="A4" s="144" t="s">
        <v>497</v>
      </c>
      <c r="B4" s="144" t="s">
        <v>752</v>
      </c>
    </row>
    <row r="5" spans="1:2">
      <c r="A5" s="144" t="s">
        <v>498</v>
      </c>
      <c r="B5" s="144" t="s">
        <v>753</v>
      </c>
    </row>
    <row r="6" spans="1:2">
      <c r="A6" s="428" t="s">
        <v>499</v>
      </c>
      <c r="B6" s="428"/>
    </row>
    <row r="7" spans="1:2">
      <c r="A7" s="143" t="s">
        <v>500</v>
      </c>
      <c r="B7" s="143" t="s">
        <v>501</v>
      </c>
    </row>
    <row r="8" spans="1:2">
      <c r="A8" s="144" t="s">
        <v>502</v>
      </c>
      <c r="B8" s="144" t="s">
        <v>754</v>
      </c>
    </row>
    <row r="9" spans="1:2">
      <c r="A9" s="144" t="s">
        <v>503</v>
      </c>
      <c r="B9" s="144" t="s">
        <v>504</v>
      </c>
    </row>
    <row r="10" spans="1:2">
      <c r="A10" s="144" t="s">
        <v>505</v>
      </c>
      <c r="B10" s="144" t="s">
        <v>755</v>
      </c>
    </row>
    <row r="11" spans="1:2">
      <c r="A11" s="144" t="s">
        <v>506</v>
      </c>
      <c r="B11" s="144" t="s">
        <v>507</v>
      </c>
    </row>
    <row r="12" spans="1:2">
      <c r="A12" s="144" t="s">
        <v>508</v>
      </c>
      <c r="B12" s="144" t="s">
        <v>756</v>
      </c>
    </row>
    <row r="13" spans="1:2">
      <c r="A13" s="143" t="s">
        <v>509</v>
      </c>
      <c r="B13" s="143" t="s">
        <v>510</v>
      </c>
    </row>
    <row r="14" spans="1:2">
      <c r="A14" s="144" t="s">
        <v>511</v>
      </c>
      <c r="B14" s="144" t="s">
        <v>512</v>
      </c>
    </row>
    <row r="15" spans="1:2">
      <c r="A15" s="144" t="s">
        <v>513</v>
      </c>
      <c r="B15" s="144" t="s">
        <v>514</v>
      </c>
    </row>
    <row r="16" spans="1:2">
      <c r="A16" s="428" t="s">
        <v>515</v>
      </c>
      <c r="B16" s="428"/>
    </row>
    <row r="17" spans="1:2">
      <c r="A17" s="143" t="s">
        <v>516</v>
      </c>
      <c r="B17" s="143" t="s">
        <v>517</v>
      </c>
    </row>
    <row r="18" spans="1:2">
      <c r="A18" s="144" t="s">
        <v>518</v>
      </c>
      <c r="B18" s="144" t="s">
        <v>519</v>
      </c>
    </row>
    <row r="19" spans="1:2">
      <c r="A19" s="144" t="s">
        <v>520</v>
      </c>
      <c r="B19" s="144" t="s">
        <v>521</v>
      </c>
    </row>
    <row r="20" spans="1:2">
      <c r="A20" s="143" t="s">
        <v>522</v>
      </c>
      <c r="B20" s="143" t="s">
        <v>523</v>
      </c>
    </row>
    <row r="21" spans="1:2">
      <c r="A21" s="144" t="s">
        <v>524</v>
      </c>
      <c r="B21" s="144" t="s">
        <v>525</v>
      </c>
    </row>
    <row r="22" spans="1:2">
      <c r="A22" s="144" t="s">
        <v>526</v>
      </c>
      <c r="B22" s="144" t="s">
        <v>757</v>
      </c>
    </row>
    <row r="23" spans="1:2">
      <c r="A23" s="144" t="s">
        <v>527</v>
      </c>
      <c r="B23" s="144" t="s">
        <v>528</v>
      </c>
    </row>
    <row r="24" spans="1:2">
      <c r="A24" s="143" t="s">
        <v>529</v>
      </c>
      <c r="B24" s="143" t="s">
        <v>530</v>
      </c>
    </row>
    <row r="25" spans="1:2">
      <c r="A25" s="144" t="s">
        <v>531</v>
      </c>
      <c r="B25" s="144" t="s">
        <v>532</v>
      </c>
    </row>
    <row r="26" spans="1:2">
      <c r="A26" s="428" t="s">
        <v>533</v>
      </c>
      <c r="B26" s="428"/>
    </row>
    <row r="27" spans="1:2">
      <c r="A27" s="143" t="s">
        <v>534</v>
      </c>
      <c r="B27" s="143" t="s">
        <v>535</v>
      </c>
    </row>
    <row r="28" spans="1:2">
      <c r="A28" s="144" t="s">
        <v>536</v>
      </c>
      <c r="B28" s="144" t="s">
        <v>537</v>
      </c>
    </row>
    <row r="29" spans="1:2">
      <c r="A29" s="144" t="s">
        <v>538</v>
      </c>
      <c r="B29" s="144" t="s">
        <v>539</v>
      </c>
    </row>
    <row r="30" spans="1:2">
      <c r="A30" s="144" t="s">
        <v>540</v>
      </c>
      <c r="B30" s="144" t="s">
        <v>759</v>
      </c>
    </row>
    <row r="31" spans="1:2">
      <c r="A31" s="144" t="s">
        <v>541</v>
      </c>
      <c r="B31" s="144" t="s">
        <v>542</v>
      </c>
    </row>
    <row r="32" spans="1:2">
      <c r="A32" s="143" t="s">
        <v>543</v>
      </c>
      <c r="B32" s="143" t="s">
        <v>758</v>
      </c>
    </row>
    <row r="33" spans="1:2">
      <c r="A33" s="144" t="s">
        <v>544</v>
      </c>
      <c r="B33" s="144" t="s">
        <v>758</v>
      </c>
    </row>
    <row r="34" spans="1:2">
      <c r="A34" s="144" t="s">
        <v>545</v>
      </c>
      <c r="B34" s="144" t="s">
        <v>760</v>
      </c>
    </row>
    <row r="35" spans="1:2">
      <c r="A35" s="144" t="s">
        <v>546</v>
      </c>
      <c r="B35" s="144" t="s">
        <v>547</v>
      </c>
    </row>
    <row r="36" spans="1:2">
      <c r="A36" s="143" t="s">
        <v>548</v>
      </c>
      <c r="B36" s="143" t="s">
        <v>549</v>
      </c>
    </row>
    <row r="37" spans="1:2">
      <c r="A37" s="144" t="s">
        <v>550</v>
      </c>
      <c r="B37" s="144" t="s">
        <v>761</v>
      </c>
    </row>
    <row r="38" spans="1:2">
      <c r="A38" s="144" t="s">
        <v>551</v>
      </c>
      <c r="B38" s="144" t="s">
        <v>762</v>
      </c>
    </row>
    <row r="39" spans="1:2">
      <c r="A39" s="144" t="s">
        <v>552</v>
      </c>
      <c r="B39" s="144" t="s">
        <v>763</v>
      </c>
    </row>
    <row r="40" spans="1:2">
      <c r="A40" s="428" t="s">
        <v>553</v>
      </c>
      <c r="B40" s="428"/>
    </row>
    <row r="41" spans="1:2">
      <c r="A41" s="143" t="s">
        <v>554</v>
      </c>
      <c r="B41" s="143" t="s">
        <v>555</v>
      </c>
    </row>
    <row r="42" spans="1:2">
      <c r="A42" s="144" t="s">
        <v>556</v>
      </c>
      <c r="B42" s="144" t="s">
        <v>557</v>
      </c>
    </row>
    <row r="43" spans="1:2">
      <c r="A43" s="144" t="s">
        <v>558</v>
      </c>
      <c r="B43" s="144" t="s">
        <v>559</v>
      </c>
    </row>
    <row r="44" spans="1:2">
      <c r="A44" s="143" t="s">
        <v>560</v>
      </c>
      <c r="B44" s="143" t="s">
        <v>561</v>
      </c>
    </row>
    <row r="45" spans="1:2">
      <c r="A45" s="144" t="s">
        <v>562</v>
      </c>
      <c r="B45" s="144" t="s">
        <v>563</v>
      </c>
    </row>
    <row r="46" spans="1:2">
      <c r="A46" s="144" t="s">
        <v>564</v>
      </c>
      <c r="B46" s="144" t="s">
        <v>565</v>
      </c>
    </row>
    <row r="47" spans="1:2">
      <c r="A47" s="144" t="s">
        <v>566</v>
      </c>
      <c r="B47" s="144" t="s">
        <v>764</v>
      </c>
    </row>
    <row r="48" spans="1:2">
      <c r="A48" s="144" t="s">
        <v>567</v>
      </c>
      <c r="B48" s="144" t="s">
        <v>765</v>
      </c>
    </row>
    <row r="49" spans="1:2">
      <c r="A49" s="144" t="s">
        <v>568</v>
      </c>
      <c r="B49" s="144" t="s">
        <v>766</v>
      </c>
    </row>
    <row r="50" spans="1:2">
      <c r="A50" s="144" t="s">
        <v>569</v>
      </c>
      <c r="B50" s="144" t="s">
        <v>570</v>
      </c>
    </row>
    <row r="51" spans="1:2">
      <c r="A51" s="143" t="s">
        <v>571</v>
      </c>
      <c r="B51" s="143" t="s">
        <v>572</v>
      </c>
    </row>
    <row r="52" spans="1:2">
      <c r="A52" s="144" t="s">
        <v>573</v>
      </c>
      <c r="B52" s="144" t="s">
        <v>574</v>
      </c>
    </row>
    <row r="53" spans="1:2">
      <c r="A53" s="143" t="s">
        <v>575</v>
      </c>
      <c r="B53" s="143" t="s">
        <v>576</v>
      </c>
    </row>
    <row r="54" spans="1:2">
      <c r="A54" s="144" t="s">
        <v>577</v>
      </c>
      <c r="B54" s="144" t="s">
        <v>578</v>
      </c>
    </row>
    <row r="55" spans="1:2">
      <c r="A55" s="144" t="s">
        <v>579</v>
      </c>
      <c r="B55" s="144" t="s">
        <v>580</v>
      </c>
    </row>
    <row r="56" spans="1:2">
      <c r="A56" s="144" t="s">
        <v>581</v>
      </c>
      <c r="B56" s="144" t="s">
        <v>767</v>
      </c>
    </row>
    <row r="57" spans="1:2">
      <c r="A57" s="144" t="s">
        <v>582</v>
      </c>
      <c r="B57" s="144" t="s">
        <v>583</v>
      </c>
    </row>
    <row r="58" spans="1:2">
      <c r="A58" s="144" t="s">
        <v>584</v>
      </c>
      <c r="B58" s="144" t="s">
        <v>768</v>
      </c>
    </row>
    <row r="59" spans="1:2">
      <c r="A59" s="428" t="s">
        <v>769</v>
      </c>
      <c r="B59" s="428"/>
    </row>
    <row r="60" spans="1:2">
      <c r="A60" s="143" t="s">
        <v>585</v>
      </c>
      <c r="B60" s="143" t="s">
        <v>586</v>
      </c>
    </row>
    <row r="61" spans="1:2">
      <c r="A61" s="144" t="s">
        <v>587</v>
      </c>
      <c r="B61" s="144" t="s">
        <v>588</v>
      </c>
    </row>
    <row r="62" spans="1:2">
      <c r="A62" s="144" t="s">
        <v>589</v>
      </c>
      <c r="B62" s="144" t="s">
        <v>590</v>
      </c>
    </row>
    <row r="63" spans="1:2">
      <c r="A63" s="428" t="s">
        <v>591</v>
      </c>
      <c r="B63" s="428"/>
    </row>
    <row r="64" spans="1:2">
      <c r="A64" s="143" t="s">
        <v>592</v>
      </c>
      <c r="B64" s="143" t="s">
        <v>593</v>
      </c>
    </row>
    <row r="65" spans="1:2">
      <c r="A65" s="144" t="s">
        <v>594</v>
      </c>
      <c r="B65" s="144" t="s">
        <v>595</v>
      </c>
    </row>
    <row r="66" spans="1:2">
      <c r="A66" s="144" t="s">
        <v>596</v>
      </c>
      <c r="B66" s="144" t="s">
        <v>597</v>
      </c>
    </row>
    <row r="67" spans="1:2">
      <c r="A67" s="144" t="s">
        <v>598</v>
      </c>
      <c r="B67" s="144" t="s">
        <v>770</v>
      </c>
    </row>
    <row r="68" spans="1:2">
      <c r="A68" s="144" t="s">
        <v>599</v>
      </c>
      <c r="B68" s="144" t="s">
        <v>600</v>
      </c>
    </row>
    <row r="69" spans="1:2">
      <c r="A69" s="144" t="s">
        <v>601</v>
      </c>
      <c r="B69" s="144" t="s">
        <v>602</v>
      </c>
    </row>
    <row r="70" spans="1:2">
      <c r="A70" s="144" t="s">
        <v>603</v>
      </c>
      <c r="B70" s="144" t="s">
        <v>604</v>
      </c>
    </row>
    <row r="71" spans="1:2">
      <c r="A71" s="143" t="s">
        <v>605</v>
      </c>
      <c r="B71" s="143" t="s">
        <v>606</v>
      </c>
    </row>
    <row r="72" spans="1:2">
      <c r="A72" s="144" t="s">
        <v>607</v>
      </c>
      <c r="B72" s="144" t="s">
        <v>771</v>
      </c>
    </row>
    <row r="73" spans="1:2">
      <c r="A73" s="144" t="s">
        <v>608</v>
      </c>
      <c r="B73" s="144" t="s">
        <v>609</v>
      </c>
    </row>
    <row r="74" spans="1:2">
      <c r="A74" s="144" t="s">
        <v>610</v>
      </c>
      <c r="B74" s="144" t="s">
        <v>611</v>
      </c>
    </row>
    <row r="75" spans="1:2">
      <c r="A75" s="144" t="s">
        <v>612</v>
      </c>
      <c r="B75" s="144" t="s">
        <v>772</v>
      </c>
    </row>
    <row r="76" spans="1:2">
      <c r="A76" s="144" t="s">
        <v>613</v>
      </c>
      <c r="B76" s="144" t="s">
        <v>614</v>
      </c>
    </row>
    <row r="77" spans="1:2">
      <c r="A77" s="144" t="s">
        <v>615</v>
      </c>
      <c r="B77" s="144" t="s">
        <v>616</v>
      </c>
    </row>
    <row r="78" spans="1:2">
      <c r="A78" s="144" t="s">
        <v>617</v>
      </c>
      <c r="B78" s="144" t="s">
        <v>618</v>
      </c>
    </row>
    <row r="79" spans="1:2">
      <c r="A79" s="144" t="s">
        <v>619</v>
      </c>
      <c r="B79" s="144" t="s">
        <v>773</v>
      </c>
    </row>
    <row r="80" spans="1:2">
      <c r="A80" s="144" t="s">
        <v>620</v>
      </c>
      <c r="B80" s="144" t="s">
        <v>621</v>
      </c>
    </row>
    <row r="81" spans="1:2">
      <c r="A81" s="428" t="s">
        <v>774</v>
      </c>
      <c r="B81" s="428"/>
    </row>
    <row r="82" spans="1:2">
      <c r="A82" s="143" t="s">
        <v>622</v>
      </c>
      <c r="B82" s="143" t="s">
        <v>623</v>
      </c>
    </row>
    <row r="83" spans="1:2">
      <c r="A83" s="144" t="s">
        <v>624</v>
      </c>
      <c r="B83" s="144" t="s">
        <v>775</v>
      </c>
    </row>
    <row r="84" spans="1:2">
      <c r="A84" s="144" t="s">
        <v>625</v>
      </c>
      <c r="B84" s="144" t="s">
        <v>626</v>
      </c>
    </row>
    <row r="85" spans="1:2">
      <c r="A85" s="144" t="s">
        <v>627</v>
      </c>
      <c r="B85" s="144" t="s">
        <v>628</v>
      </c>
    </row>
    <row r="86" spans="1:2">
      <c r="A86" s="144" t="s">
        <v>629</v>
      </c>
      <c r="B86" s="144" t="s">
        <v>776</v>
      </c>
    </row>
    <row r="87" spans="1:2">
      <c r="A87" s="143" t="s">
        <v>630</v>
      </c>
      <c r="B87" s="143" t="s">
        <v>631</v>
      </c>
    </row>
    <row r="88" spans="1:2">
      <c r="A88" s="144" t="s">
        <v>632</v>
      </c>
      <c r="B88" s="144" t="s">
        <v>633</v>
      </c>
    </row>
    <row r="89" spans="1:2">
      <c r="A89" s="143" t="s">
        <v>634</v>
      </c>
      <c r="B89" s="143" t="s">
        <v>635</v>
      </c>
    </row>
    <row r="90" spans="1:2">
      <c r="A90" s="144" t="s">
        <v>636</v>
      </c>
      <c r="B90" s="144" t="s">
        <v>637</v>
      </c>
    </row>
    <row r="91" spans="1:2">
      <c r="A91" s="143" t="s">
        <v>638</v>
      </c>
      <c r="B91" s="143" t="s">
        <v>639</v>
      </c>
    </row>
    <row r="92" spans="1:2">
      <c r="A92" s="144" t="s">
        <v>640</v>
      </c>
      <c r="B92" s="144" t="s">
        <v>641</v>
      </c>
    </row>
    <row r="93" spans="1:2">
      <c r="A93" s="144" t="s">
        <v>642</v>
      </c>
      <c r="B93" s="144" t="s">
        <v>643</v>
      </c>
    </row>
    <row r="94" spans="1:2">
      <c r="A94" s="144" t="s">
        <v>644</v>
      </c>
      <c r="B94" s="144" t="s">
        <v>777</v>
      </c>
    </row>
    <row r="95" spans="1:2">
      <c r="A95" s="144" t="s">
        <v>645</v>
      </c>
      <c r="B95" s="144" t="s">
        <v>646</v>
      </c>
    </row>
    <row r="96" spans="1:2">
      <c r="A96" s="143" t="s">
        <v>647</v>
      </c>
      <c r="B96" s="143" t="s">
        <v>648</v>
      </c>
    </row>
    <row r="97" spans="1:2">
      <c r="A97" s="144" t="s">
        <v>649</v>
      </c>
      <c r="B97" s="144" t="s">
        <v>778</v>
      </c>
    </row>
    <row r="98" spans="1:2">
      <c r="A98" s="143" t="s">
        <v>650</v>
      </c>
      <c r="B98" s="143" t="s">
        <v>651</v>
      </c>
    </row>
    <row r="99" spans="1:2">
      <c r="A99" s="144" t="s">
        <v>652</v>
      </c>
      <c r="B99" s="144" t="s">
        <v>653</v>
      </c>
    </row>
    <row r="100" spans="1:2">
      <c r="A100" s="144" t="s">
        <v>654</v>
      </c>
      <c r="B100" s="144" t="s">
        <v>779</v>
      </c>
    </row>
    <row r="101" spans="1:2">
      <c r="A101" s="143" t="s">
        <v>655</v>
      </c>
      <c r="B101" s="143" t="s">
        <v>656</v>
      </c>
    </row>
    <row r="102" spans="1:2">
      <c r="A102" s="144" t="s">
        <v>657</v>
      </c>
      <c r="B102" s="144" t="s">
        <v>658</v>
      </c>
    </row>
    <row r="103" spans="1:2">
      <c r="A103" s="428" t="s">
        <v>659</v>
      </c>
      <c r="B103" s="428"/>
    </row>
    <row r="104" spans="1:2">
      <c r="A104" s="143" t="s">
        <v>660</v>
      </c>
      <c r="B104" s="143" t="s">
        <v>661</v>
      </c>
    </row>
    <row r="105" spans="1:2">
      <c r="A105" s="144" t="s">
        <v>662</v>
      </c>
      <c r="B105" s="144" t="s">
        <v>663</v>
      </c>
    </row>
    <row r="106" spans="1:2">
      <c r="A106" s="144" t="s">
        <v>664</v>
      </c>
      <c r="B106" s="144" t="s">
        <v>665</v>
      </c>
    </row>
    <row r="107" spans="1:2">
      <c r="A107" s="144" t="s">
        <v>666</v>
      </c>
      <c r="B107" s="144" t="s">
        <v>667</v>
      </c>
    </row>
    <row r="108" spans="1:2">
      <c r="A108" s="143" t="s">
        <v>668</v>
      </c>
      <c r="B108" s="143" t="s">
        <v>669</v>
      </c>
    </row>
    <row r="109" spans="1:2">
      <c r="A109" s="144" t="s">
        <v>670</v>
      </c>
      <c r="B109" s="144" t="s">
        <v>780</v>
      </c>
    </row>
    <row r="110" spans="1:2">
      <c r="A110" s="144" t="s">
        <v>671</v>
      </c>
      <c r="B110" s="144" t="s">
        <v>781</v>
      </c>
    </row>
    <row r="111" spans="1:2">
      <c r="A111" s="144" t="s">
        <v>672</v>
      </c>
      <c r="B111" s="144" t="s">
        <v>673</v>
      </c>
    </row>
    <row r="112" spans="1:2">
      <c r="A112" s="144" t="s">
        <v>674</v>
      </c>
      <c r="B112" s="144" t="s">
        <v>782</v>
      </c>
    </row>
    <row r="113" spans="1:2">
      <c r="A113" s="428" t="s">
        <v>675</v>
      </c>
      <c r="B113" s="428"/>
    </row>
    <row r="114" spans="1:2">
      <c r="A114" s="143" t="s">
        <v>676</v>
      </c>
      <c r="B114" s="143" t="s">
        <v>677</v>
      </c>
    </row>
    <row r="115" spans="1:2">
      <c r="A115" s="144" t="s">
        <v>678</v>
      </c>
      <c r="B115" s="144" t="s">
        <v>783</v>
      </c>
    </row>
    <row r="116" spans="1:2">
      <c r="A116" s="144" t="s">
        <v>679</v>
      </c>
      <c r="B116" s="144" t="s">
        <v>784</v>
      </c>
    </row>
    <row r="117" spans="1:2">
      <c r="A117" s="144" t="s">
        <v>680</v>
      </c>
      <c r="B117" s="144" t="s">
        <v>785</v>
      </c>
    </row>
    <row r="118" spans="1:2">
      <c r="A118" s="143" t="s">
        <v>681</v>
      </c>
      <c r="B118" s="143" t="s">
        <v>682</v>
      </c>
    </row>
    <row r="119" spans="1:2">
      <c r="A119" s="144" t="s">
        <v>683</v>
      </c>
      <c r="B119" s="144" t="s">
        <v>684</v>
      </c>
    </row>
    <row r="120" spans="1:2">
      <c r="A120" s="144" t="s">
        <v>685</v>
      </c>
      <c r="B120" s="144" t="s">
        <v>786</v>
      </c>
    </row>
    <row r="121" spans="1:2" ht="24">
      <c r="A121" s="144" t="s">
        <v>686</v>
      </c>
      <c r="B121" s="144" t="s">
        <v>787</v>
      </c>
    </row>
    <row r="122" spans="1:2">
      <c r="A122" s="144" t="s">
        <v>687</v>
      </c>
      <c r="B122" s="144" t="s">
        <v>788</v>
      </c>
    </row>
    <row r="123" spans="1:2">
      <c r="A123" s="144" t="s">
        <v>688</v>
      </c>
      <c r="B123" s="144" t="s">
        <v>789</v>
      </c>
    </row>
    <row r="124" spans="1:2">
      <c r="A124" s="144" t="s">
        <v>689</v>
      </c>
      <c r="B124" s="144" t="s">
        <v>690</v>
      </c>
    </row>
    <row r="125" spans="1:2">
      <c r="A125" s="144" t="s">
        <v>691</v>
      </c>
      <c r="B125" s="144" t="s">
        <v>790</v>
      </c>
    </row>
    <row r="126" spans="1:2">
      <c r="A126" s="144" t="s">
        <v>692</v>
      </c>
      <c r="B126" s="144" t="s">
        <v>791</v>
      </c>
    </row>
    <row r="127" spans="1:2">
      <c r="A127" s="144" t="s">
        <v>693</v>
      </c>
      <c r="B127" s="144" t="s">
        <v>694</v>
      </c>
    </row>
    <row r="128" spans="1:2">
      <c r="A128" s="143" t="s">
        <v>695</v>
      </c>
      <c r="B128" s="143" t="s">
        <v>696</v>
      </c>
    </row>
    <row r="129" spans="1:2">
      <c r="A129" s="144" t="s">
        <v>697</v>
      </c>
      <c r="B129" s="144" t="s">
        <v>698</v>
      </c>
    </row>
    <row r="130" spans="1:2">
      <c r="A130" s="428" t="s">
        <v>792</v>
      </c>
      <c r="B130" s="428"/>
    </row>
    <row r="131" spans="1:2">
      <c r="A131" s="143" t="s">
        <v>699</v>
      </c>
      <c r="B131" s="143" t="s">
        <v>700</v>
      </c>
    </row>
    <row r="132" spans="1:2">
      <c r="A132" s="144" t="s">
        <v>701</v>
      </c>
      <c r="B132" s="144" t="s">
        <v>793</v>
      </c>
    </row>
    <row r="133" spans="1:2">
      <c r="A133" s="144" t="s">
        <v>702</v>
      </c>
      <c r="B133" s="144" t="s">
        <v>703</v>
      </c>
    </row>
    <row r="134" spans="1:2">
      <c r="A134" s="144" t="s">
        <v>704</v>
      </c>
      <c r="B134" s="144" t="s">
        <v>805</v>
      </c>
    </row>
    <row r="135" spans="1:2">
      <c r="A135" s="143" t="s">
        <v>705</v>
      </c>
      <c r="B135" s="143" t="s">
        <v>706</v>
      </c>
    </row>
    <row r="136" spans="1:2">
      <c r="A136" s="144" t="s">
        <v>707</v>
      </c>
      <c r="B136" s="144" t="s">
        <v>794</v>
      </c>
    </row>
    <row r="137" spans="1:2">
      <c r="A137" s="144" t="s">
        <v>708</v>
      </c>
      <c r="B137" s="144" t="s">
        <v>709</v>
      </c>
    </row>
    <row r="138" spans="1:2">
      <c r="A138" s="428" t="s">
        <v>710</v>
      </c>
      <c r="B138" s="428"/>
    </row>
    <row r="139" spans="1:2">
      <c r="A139" s="143" t="s">
        <v>711</v>
      </c>
      <c r="B139" s="143" t="s">
        <v>712</v>
      </c>
    </row>
    <row r="140" spans="1:2">
      <c r="A140" s="144" t="s">
        <v>713</v>
      </c>
      <c r="B140" s="144" t="s">
        <v>714</v>
      </c>
    </row>
    <row r="141" spans="1:2">
      <c r="A141" s="144" t="s">
        <v>715</v>
      </c>
      <c r="B141" s="144" t="s">
        <v>795</v>
      </c>
    </row>
    <row r="142" spans="1:2">
      <c r="A142" s="144" t="s">
        <v>716</v>
      </c>
      <c r="B142" s="144" t="s">
        <v>717</v>
      </c>
    </row>
    <row r="143" spans="1:2">
      <c r="A143" s="144" t="s">
        <v>718</v>
      </c>
      <c r="B143" s="144" t="s">
        <v>796</v>
      </c>
    </row>
    <row r="144" spans="1:2">
      <c r="A144" s="144" t="s">
        <v>719</v>
      </c>
      <c r="B144" s="144" t="s">
        <v>720</v>
      </c>
    </row>
    <row r="145" spans="1:2">
      <c r="A145" s="144" t="s">
        <v>721</v>
      </c>
      <c r="B145" s="144" t="s">
        <v>797</v>
      </c>
    </row>
    <row r="146" spans="1:2">
      <c r="A146" s="144" t="s">
        <v>722</v>
      </c>
      <c r="B146" s="144" t="s">
        <v>723</v>
      </c>
    </row>
    <row r="147" spans="1:2">
      <c r="A147" s="144"/>
      <c r="B147" s="144"/>
    </row>
    <row r="148" spans="1:2">
      <c r="A148" s="428" t="s">
        <v>724</v>
      </c>
      <c r="B148" s="428"/>
    </row>
    <row r="149" spans="1:2">
      <c r="A149" s="430" t="s">
        <v>725</v>
      </c>
      <c r="B149" s="143" t="s">
        <v>798</v>
      </c>
    </row>
    <row r="150" spans="1:2">
      <c r="A150" s="430"/>
      <c r="B150" s="143"/>
    </row>
    <row r="151" spans="1:2">
      <c r="A151" s="144" t="s">
        <v>726</v>
      </c>
      <c r="B151" s="144" t="s">
        <v>799</v>
      </c>
    </row>
    <row r="152" spans="1:2">
      <c r="A152" s="144" t="s">
        <v>727</v>
      </c>
      <c r="B152" s="144" t="s">
        <v>728</v>
      </c>
    </row>
    <row r="153" spans="1:2" ht="24">
      <c r="A153" s="144" t="s">
        <v>729</v>
      </c>
      <c r="B153" s="144" t="s">
        <v>800</v>
      </c>
    </row>
    <row r="154" spans="1:2">
      <c r="A154" s="143" t="s">
        <v>730</v>
      </c>
      <c r="B154" s="143" t="s">
        <v>731</v>
      </c>
    </row>
    <row r="155" spans="1:2">
      <c r="A155" s="144" t="s">
        <v>732</v>
      </c>
      <c r="B155" s="144" t="s">
        <v>801</v>
      </c>
    </row>
    <row r="156" spans="1:2">
      <c r="A156" s="428" t="s">
        <v>733</v>
      </c>
      <c r="B156" s="428"/>
    </row>
    <row r="157" spans="1:2">
      <c r="A157" s="143" t="s">
        <v>734</v>
      </c>
      <c r="B157" s="143" t="s">
        <v>735</v>
      </c>
    </row>
    <row r="158" spans="1:2">
      <c r="A158" s="144" t="s">
        <v>736</v>
      </c>
      <c r="B158" s="144" t="s">
        <v>802</v>
      </c>
    </row>
    <row r="159" spans="1:2">
      <c r="A159" s="144" t="s">
        <v>737</v>
      </c>
      <c r="B159" s="144" t="s">
        <v>738</v>
      </c>
    </row>
    <row r="160" spans="1:2">
      <c r="A160" s="144" t="s">
        <v>739</v>
      </c>
      <c r="B160" s="144" t="s">
        <v>740</v>
      </c>
    </row>
    <row r="161" spans="1:2">
      <c r="A161" s="144" t="s">
        <v>741</v>
      </c>
      <c r="B161" s="144" t="s">
        <v>742</v>
      </c>
    </row>
    <row r="162" spans="1:2">
      <c r="A162" s="144" t="s">
        <v>743</v>
      </c>
      <c r="B162" s="144" t="s">
        <v>803</v>
      </c>
    </row>
    <row r="163" spans="1:2">
      <c r="A163" s="143" t="s">
        <v>744</v>
      </c>
      <c r="B163" s="143" t="s">
        <v>745</v>
      </c>
    </row>
    <row r="164" spans="1:2">
      <c r="A164" s="144" t="s">
        <v>746</v>
      </c>
      <c r="B164" s="144" t="s">
        <v>747</v>
      </c>
    </row>
    <row r="165" spans="1:2">
      <c r="A165" s="144" t="s">
        <v>748</v>
      </c>
      <c r="B165" s="144" t="s">
        <v>749</v>
      </c>
    </row>
    <row r="166" spans="1:2">
      <c r="A166" s="144" t="s">
        <v>750</v>
      </c>
      <c r="B166" s="144" t="s">
        <v>804</v>
      </c>
    </row>
    <row r="167" spans="1:2">
      <c r="A167" s="145" t="s">
        <v>751</v>
      </c>
      <c r="B167" s="145"/>
    </row>
  </sheetData>
  <mergeCells count="16">
    <mergeCell ref="A130:B130"/>
    <mergeCell ref="A156:B156"/>
    <mergeCell ref="A1:B1"/>
    <mergeCell ref="A148:B148"/>
    <mergeCell ref="A149:A150"/>
    <mergeCell ref="A138:B138"/>
    <mergeCell ref="A113:B113"/>
    <mergeCell ref="A103:B103"/>
    <mergeCell ref="A81:B81"/>
    <mergeCell ref="A63:B63"/>
    <mergeCell ref="A59:B59"/>
    <mergeCell ref="A40:B40"/>
    <mergeCell ref="A26:B26"/>
    <mergeCell ref="A16:B16"/>
    <mergeCell ref="A6:B6"/>
    <mergeCell ref="A2:B2"/>
  </mergeCells>
  <phoneticPr fontId="1" type="noConversion"/>
  <pageMargins left="0.7" right="0.7" top="0.75" bottom="0.75" header="0.3" footer="0.3"/>
  <pageSetup scale="94" orientation="portrait" r:id="rId1"/>
  <rowBreaks count="3" manualBreakCount="3">
    <brk id="39" max="16383" man="1"/>
    <brk id="80" max="16383" man="1"/>
    <brk id="12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0c44bf4-9f42-4aab-bea8-3874168f77d4" xsi:nil="true"/>
    <lcf76f155ced4ddcb4097134ff3c332f xmlns="a167331c-937b-46fe-a0d2-e718c142b915">
      <Terms xmlns="http://schemas.microsoft.com/office/infopath/2007/PartnerControls"/>
    </lcf76f155ced4ddcb4097134ff3c332f>
    <_Flow_SignoffStatus xmlns="a167331c-937b-46fe-a0d2-e718c142b915" xsi:nil="true"/>
    <Seguimiento xmlns="a167331c-937b-46fe-a0d2-e718c142b91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4382066620D9468DD4A08DB5914D85" ma:contentTypeVersion="22" ma:contentTypeDescription="Create a new document." ma:contentTypeScope="" ma:versionID="6334a680777c127df8cfe4c4700c9d62">
  <xsd:schema xmlns:xsd="http://www.w3.org/2001/XMLSchema" xmlns:xs="http://www.w3.org/2001/XMLSchema" xmlns:p="http://schemas.microsoft.com/office/2006/metadata/properties" xmlns:ns1="http://schemas.microsoft.com/sharepoint/v3" xmlns:ns2="a167331c-937b-46fe-a0d2-e718c142b915" xmlns:ns3="d0c44bf4-9f42-4aab-bea8-3874168f77d4" targetNamespace="http://schemas.microsoft.com/office/2006/metadata/properties" ma:root="true" ma:fieldsID="7b0c70da414dabbbefa893e25a45ae31" ns1:_="" ns2:_="" ns3:_="">
    <xsd:import namespace="http://schemas.microsoft.com/sharepoint/v3"/>
    <xsd:import namespace="a167331c-937b-46fe-a0d2-e718c142b915"/>
    <xsd:import namespace="d0c44bf4-9f42-4aab-bea8-3874168f77d4"/>
    <xsd:element name="properties">
      <xsd:complexType>
        <xsd:sequence>
          <xsd:element name="documentManagement">
            <xsd:complexType>
              <xsd:all>
                <xsd:element ref="ns2:MediaServiceMetadata" minOccurs="0"/>
                <xsd:element ref="ns2:MediaServiceFastMetadata" minOccurs="0"/>
                <xsd:element ref="ns1:_dlc_Exempt" minOccurs="0"/>
                <xsd:element ref="ns1:_dlc_ExpireDateSaved" minOccurs="0"/>
                <xsd:element ref="ns1:_dlc_ExpireDate" minOccurs="0"/>
                <xsd:element ref="ns3:SharedWithUsers" minOccurs="0"/>
                <xsd:element ref="ns3:SharedWithDetails" minOccurs="0"/>
                <xsd:element ref="ns2:Seguimiento" minOccurs="0"/>
                <xsd:element ref="ns2:MediaServiceEventHashCode" minOccurs="0"/>
                <xsd:element ref="ns2:MediaServiceGenerationTime" minOccurs="0"/>
                <xsd:element ref="ns2:MediaServiceAutoTags" minOccurs="0"/>
                <xsd:element ref="ns2:MediaServiceOCR" minOccurs="0"/>
                <xsd:element ref="ns2:MediaServiceDateTaken" minOccurs="0"/>
                <xsd:element ref="ns2:_Flow_SignoffStatu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0" nillable="true" ma:displayName="Exempt from Policy" ma:description="" ma:hidden="true" ma:internalName="_dlc_Exempt" ma:readOnly="true">
      <xsd:simpleType>
        <xsd:restriction base="dms:Unknown"/>
      </xsd:simpleType>
    </xsd:element>
    <xsd:element name="_dlc_ExpireDateSaved" ma:index="11" nillable="true" ma:displayName="Original Expiration Date" ma:description="" ma:hidden="true" ma:internalName="_dlc_ExpireDateSaved" ma:readOnly="true">
      <xsd:simpleType>
        <xsd:restriction base="dms:DateTime"/>
      </xsd:simpleType>
    </xsd:element>
    <xsd:element name="_dlc_ExpireDate" ma:index="12"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167331c-937b-46fe-a0d2-e718c142b91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Seguimiento" ma:index="15" nillable="true" ma:displayName="Seguimiento" ma:internalName="Seguimiento">
      <xsd:simpleType>
        <xsd:restriction base="dms:Text">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fb3222b-b4bc-467c-a9aa-28a2e5dbdc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c44bf4-9f42-4aab-bea8-3874168f77d4"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2e100c08-5318-4a2b-afa6-f2cc9e8c5ba0}" ma:internalName="TaxCatchAll" ma:showField="CatchAllData" ma:web="d0c44bf4-9f42-4aab-bea8-3874168f77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Document</p:Name>
  <p:Description/>
  <p:Statement/>
  <p:PolicyItems>
    <p:PolicyItem featureId="Microsoft.Office.RecordsManagement.PolicyFeatures.Expiration" staticId="0x010100F84382066620D9468DD4A08DB5914D85" UniqueId="a9ef37cf-16a0-4a3e-abbf-b90072d0b8fc">
      <p:Name>Retention</p:Name>
      <p:Description>Automatic scheduling of content for processing, and performing a retention action on content that has reached its due date.</p:Description>
      <p:CustomData/>
    </p:PolicyItem>
  </p:PolicyItems>
</p:Policy>
</file>

<file path=customXml/itemProps1.xml><?xml version="1.0" encoding="utf-8"?>
<ds:datastoreItem xmlns:ds="http://schemas.openxmlformats.org/officeDocument/2006/customXml" ds:itemID="{20C3030F-48FC-4630-AF9B-1077D288C82A}">
  <ds:schemaRefs>
    <ds:schemaRef ds:uri="http://www.w3.org/XML/1998/namespace"/>
    <ds:schemaRef ds:uri="http://purl.org/dc/term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cc8d6b41-3058-4047-91e6-52920bca3768"/>
    <ds:schemaRef ds:uri="c63aeb66-ec7a-465a-96a4-8a96d1084346"/>
    <ds:schemaRef ds:uri="http://purl.org/dc/dcmitype/"/>
    <ds:schemaRef ds:uri="4c7b835c-282f-4db6-9e5a-cf0e5e7c8733"/>
    <ds:schemaRef ds:uri="1c2fae7f-0281-4bd1-88f9-75653831fe4e"/>
    <ds:schemaRef ds:uri="d0c44bf4-9f42-4aab-bea8-3874168f77d4"/>
    <ds:schemaRef ds:uri="a167331c-937b-46fe-a0d2-e718c142b915"/>
  </ds:schemaRefs>
</ds:datastoreItem>
</file>

<file path=customXml/itemProps2.xml><?xml version="1.0" encoding="utf-8"?>
<ds:datastoreItem xmlns:ds="http://schemas.openxmlformats.org/officeDocument/2006/customXml" ds:itemID="{8B16EFC6-038D-446C-8086-945A3EDCA52F}">
  <ds:schemaRefs>
    <ds:schemaRef ds:uri="http://schemas.microsoft.com/sharepoint/v3/contenttype/forms"/>
  </ds:schemaRefs>
</ds:datastoreItem>
</file>

<file path=customXml/itemProps3.xml><?xml version="1.0" encoding="utf-8"?>
<ds:datastoreItem xmlns:ds="http://schemas.openxmlformats.org/officeDocument/2006/customXml" ds:itemID="{01B30F94-58AC-4655-A3B5-1FDA4CA5B3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67331c-937b-46fe-a0d2-e718c142b915"/>
    <ds:schemaRef ds:uri="d0c44bf4-9f42-4aab-bea8-3874168f77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DEDB83C-CEB4-4554-A786-357002C8CB17}">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16</vt:i4>
      </vt:variant>
    </vt:vector>
  </HeadingPairs>
  <TitlesOfParts>
    <vt:vector size="35" baseType="lpstr">
      <vt:lpstr>Control de Cambios</vt:lpstr>
      <vt:lpstr>INSTRUCCIONES</vt:lpstr>
      <vt:lpstr>Listados Datos</vt:lpstr>
      <vt:lpstr>MAPA DE RIESGOS</vt:lpstr>
      <vt:lpstr>Matriz Calor Inherente RGyRSI</vt:lpstr>
      <vt:lpstr>Matriz Calor Residual RGyRSI</vt:lpstr>
      <vt:lpstr>Inventario de activos de inf.</vt:lpstr>
      <vt:lpstr>Amanezas y Vulnera Seg. Digital</vt:lpstr>
      <vt:lpstr>Anexo A Seg. Dig</vt:lpstr>
      <vt:lpstr>Tabla Probabilidad</vt:lpstr>
      <vt:lpstr>Tabla Impacto</vt:lpstr>
      <vt:lpstr>IMPACTO SEG D</vt:lpstr>
      <vt:lpstr>PROBABILIDAD R. CORRUPCIÓN</vt:lpstr>
      <vt:lpstr>Tabla Valoración controles</vt:lpstr>
      <vt:lpstr>IMPACTO CORRUPCIÓN</vt:lpstr>
      <vt:lpstr>VALORACIÓN DEL RIESGO DE CORRUP</vt:lpstr>
      <vt:lpstr>Clases de Riesgos</vt:lpstr>
      <vt:lpstr>EJEMPLO CONTROLES</vt:lpstr>
      <vt:lpstr>OPCIONES DE MANEJO DEL RIESGO</vt:lpstr>
      <vt:lpstr>'Amanezas y Vulnera Seg. Digital'!Área_de_impresión</vt:lpstr>
      <vt:lpstr>'Clases de Riesgos'!Área_de_impresión</vt:lpstr>
      <vt:lpstr>'Control de Cambios'!Área_de_impresión</vt:lpstr>
      <vt:lpstr>'EJEMPLO CONTROLES'!Área_de_impresión</vt:lpstr>
      <vt:lpstr>'IMPACTO CORRUPCIÓN'!Área_de_impresión</vt:lpstr>
      <vt:lpstr>INSTRUCCIONES!Área_de_impresión</vt:lpstr>
      <vt:lpstr>'Inventario de activos de inf.'!Área_de_impresión</vt:lpstr>
      <vt:lpstr>'MAPA DE RIESGOS'!Área_de_impresión</vt:lpstr>
      <vt:lpstr>'OPCIONES DE MANEJO DEL RIESGO'!Área_de_impresión</vt:lpstr>
      <vt:lpstr>'PROBABILIDAD R. CORRUPCIÓN'!Área_de_impresión</vt:lpstr>
      <vt:lpstr>'Tabla Impacto'!Área_de_impresión</vt:lpstr>
      <vt:lpstr>'Tabla Probabilidad'!Área_de_impresión</vt:lpstr>
      <vt:lpstr>'Tabla Valoración controles'!Área_de_impresión</vt:lpstr>
      <vt:lpstr>'VALORACIÓN DEL RIESGO DE CORRUP'!Área_de_impresión</vt:lpstr>
      <vt:lpstr>INSTRUCCIONES!Títulos_a_imprimir</vt:lpstr>
      <vt:lpstr>'MAPA DE RIESGOS'!Títulos_a_imprimir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Oliveros Paredes</dc:creator>
  <cp:lastModifiedBy>Alexander Oliveros Paredes</cp:lastModifiedBy>
  <cp:lastPrinted>2021-08-30T16:08:00Z</cp:lastPrinted>
  <dcterms:created xsi:type="dcterms:W3CDTF">2018-01-09T21:04:09Z</dcterms:created>
  <dcterms:modified xsi:type="dcterms:W3CDTF">2026-01-30T13:54:09Z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0x010100F84382066620D9468DD4A08DB5914D85</vt:lpwstr>
  </property>
  <property fmtid="{D5CDD505-2E9C-101B-9397-08002B2CF9AE}" pid="3" name="_dlc_policyId">
    <vt:lpwstr>0x010100F84382066620D9468DD4A08DB5914D85</vt:lpwstr>
  </property>
  <property fmtid="{D5CDD505-2E9C-101B-9397-08002B2CF9AE}" pid="4" name="ItemRetentionFormula">
    <vt:lpwstr/>
  </property>
  <property fmtid="{D5CDD505-2E9C-101B-9397-08002B2CF9AE}" pid="5" name="MediaServiceImageTags">
    <vt:lpwstr/>
  </property>
</Properties>
</file>